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INI'!$A$3:$AF$46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8"/>
  <c r="G58"/>
  <c r="F58"/>
  <c r="C58"/>
  <c r="H58"/>
  <c r="AI8" i="3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C9"/>
  <c r="D9"/>
  <c r="AD10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F45" s="1"/>
  <c r="AD46"/>
  <c r="AE46"/>
  <c r="AF9"/>
  <c r="AE9"/>
  <c r="AD9"/>
  <c r="J95" i="4"/>
  <c r="J9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5" s="1"/>
  <c r="C52" i="4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E3"/>
  <c r="C180" i="2"/>
  <c r="C179"/>
  <c r="J5" i="1"/>
  <c r="J54" i="4" s="1"/>
  <c r="J3" i="1"/>
  <c r="J52" i="4" s="1"/>
  <c r="AF44" i="3" l="1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AF46"/>
  <c r="F19" i="4"/>
  <c r="F36"/>
  <c r="F32"/>
  <c r="C4"/>
  <c r="F13"/>
  <c r="H23"/>
  <c r="F23"/>
  <c r="H24"/>
  <c r="F24"/>
  <c r="H28"/>
  <c r="F28"/>
  <c r="F34"/>
  <c r="AF43" i="3"/>
  <c r="AF41"/>
  <c r="AF39"/>
  <c r="AF37"/>
  <c r="AF35"/>
  <c r="AF33"/>
  <c r="AF31"/>
  <c r="AF29"/>
  <c r="AF27"/>
  <c r="AF25"/>
  <c r="AF23"/>
  <c r="AF21"/>
  <c r="AF19"/>
  <c r="AF17"/>
  <c r="AF15"/>
  <c r="AF13"/>
  <c r="AF11"/>
  <c r="H33" i="4"/>
  <c r="H35"/>
  <c r="F10"/>
  <c r="F11"/>
  <c r="F17"/>
  <c r="F21"/>
  <c r="H30"/>
  <c r="F30"/>
  <c r="H32"/>
  <c r="F33"/>
  <c r="H34"/>
  <c r="F35"/>
  <c r="H36"/>
  <c r="H10"/>
  <c r="C3"/>
  <c r="AD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<sst xmlns="http://schemas.openxmlformats.org/spreadsheetml/2006/main" count="306" uniqueCount="221">
  <si>
    <t xml:space="preserve">DATA SISWA </t>
  </si>
  <si>
    <t>DAFTAR MATA PELAJARAN</t>
  </si>
  <si>
    <t>SMK NEGERI 1 BANGSRI</t>
  </si>
  <si>
    <t>LEGGER NILAI</t>
  </si>
  <si>
    <t>A</t>
  </si>
  <si>
    <t>Normatif</t>
  </si>
  <si>
    <t>NO</t>
  </si>
  <si>
    <t>NIS</t>
  </si>
  <si>
    <t>N A M A</t>
  </si>
  <si>
    <t>PROGRAM DIKLAT</t>
  </si>
  <si>
    <t>JK</t>
  </si>
  <si>
    <t>: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</si>
  <si>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</si>
  <si>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</si>
  <si>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</si>
  <si>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</si>
  <si>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</si>
  <si>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</si>
  <si>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</si>
  <si>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</si>
  <si>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</si>
  <si>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</si>
  <si>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</si>
  <si>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</si>
  <si>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</si>
  <si>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</si>
  <si>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</si>
  <si>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</si>
  <si>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</si>
  <si>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</si>
  <si>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</si>
  <si>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</si>
  <si>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</si>
  <si>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</si>
  <si>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</si>
  <si>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</si>
  <si>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</si>
  <si>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</si>
  <si>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</si>
  <si>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</si>
  <si>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</si>
  <si>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</si>
  <si>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</si>
  <si>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</si>
  <si>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</si>
  <si>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</si>
  <si>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</si>
  <si>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</si>
  <si>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</si>
  <si>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</si>
  <si>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</si>
  <si>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</si>
  <si>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</si>
  <si>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</si>
  <si>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Kelas/Semester</t>
  </si>
  <si>
    <t xml:space="preserve">: </t>
  </si>
  <si>
    <t>Memproses Perjalanan Dinas Pimpinan</t>
  </si>
  <si>
    <t xml:space="preserve">SEMESTER             </t>
  </si>
  <si>
    <t xml:space="preserve">:  </t>
  </si>
  <si>
    <t>Mengatur Pertemuan/Rapat</t>
  </si>
  <si>
    <t>Mengelola Dana Kas Kecil</t>
  </si>
  <si>
    <t>Mengap. Adm. Perkantoran di tempat kerja</t>
  </si>
  <si>
    <t>L</t>
  </si>
  <si>
    <t>NORMATIF</t>
  </si>
  <si>
    <t>ADAPTIF</t>
  </si>
  <si>
    <t>PRODUKTIF</t>
  </si>
  <si>
    <t>MULOK</t>
  </si>
  <si>
    <t>Rata-rata smt 1</t>
  </si>
  <si>
    <t>Jumlah</t>
  </si>
  <si>
    <t>D</t>
  </si>
  <si>
    <t>Muatan Lokal  :</t>
  </si>
  <si>
    <t>Bahasa Jawa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</si>
  <si>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</si>
  <si>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</si>
  <si>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</si>
  <si>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</si>
  <si>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</si>
  <si>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</si>
  <si>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</si>
  <si>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 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</si>
  <si>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</si>
  <si>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</si>
  <si>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</si>
  <si>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</si>
  <si>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</si>
  <si>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</si>
  <si>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</si>
  <si>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</si>
  <si>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</si>
  <si>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</si>
  <si>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</si>
  <si>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</si>
  <si>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Tingkatkan Prestasimu</t>
  </si>
  <si>
    <t>L =</t>
  </si>
  <si>
    <t>P =</t>
  </si>
  <si>
    <t>JML =</t>
  </si>
  <si>
    <t>mohon wali kelas menasehati siswa yg belum tuntas utk menemui guru mapel,tks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</si>
  <si>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</si>
  <si>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</si>
  <si>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</si>
  <si>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</si>
  <si>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</si>
  <si>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</si>
  <si>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</si>
  <si>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</si>
  <si>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</si>
  <si>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</si>
  <si>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</si>
  <si>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</si>
  <si>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</si>
  <si>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</si>
  <si>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</si>
  <si>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</si>
  <si>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</si>
  <si>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</si>
  <si>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</si>
  <si>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</si>
  <si>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</si>
  <si>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</si>
  <si>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</si>
  <si>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</si>
  <si>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</si>
  <si>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</si>
  <si>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</si>
  <si>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</si>
  <si>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</si>
  <si>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</si>
  <si>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</si>
  <si>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</si>
  <si>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</si>
  <si>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</si>
  <si>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</si>
  <si>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</si>
  <si>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</si>
  <si>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</si>
  <si>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</si>
  <si>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</si>
  <si>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</si>
  <si>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</si>
  <si>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</si>
  <si>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</si>
  <si>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</si>
  <si>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</si>
  <si>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</si>
  <si>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</si>
  <si>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</si>
  <si>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</si>
  <si>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</si>
  <si>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</si>
  <si>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</si>
  <si>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</si>
  <si>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</si>
  <si>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</si>
  <si>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</si>
  <si>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</si>
  <si>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</si>
  <si>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</si>
  <si>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</si>
  <si>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</si>
  <si>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</si>
  <si>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</si>
  <si>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</si>
  <si>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</si>
  <si>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</si>
  <si>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</si>
  <si>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</si>
  <si>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</si>
  <si>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2017/2018</t>
  </si>
  <si>
    <t>Ayu Kadarwati, S.Pd.</t>
  </si>
  <si>
    <t>-</t>
  </si>
  <si>
    <t>ALFINA FITRIA</t>
  </si>
  <si>
    <t>AMALIA NUR RIZKY</t>
  </si>
  <si>
    <t>ANDREAN LEO PRATAMA</t>
  </si>
  <si>
    <t>ANGGRAINI KUSUMA NINGRUM</t>
  </si>
  <si>
    <t>ARIAN EKO WIBOWO</t>
  </si>
  <si>
    <t>BONDAN SAJIWAN</t>
  </si>
  <si>
    <t>CLARA APRILIYANA</t>
  </si>
  <si>
    <t>DESI NOVITASARI</t>
  </si>
  <si>
    <t>DIAN SUNARMI PUSPITASARI</t>
  </si>
  <si>
    <t>ELLYS SETIYOWATI</t>
  </si>
  <si>
    <t>ENDAH TRI WAHYU NINGSIH</t>
  </si>
  <si>
    <t>FARHAN KHUSNUL FAIRDAUS</t>
  </si>
  <si>
    <t>FATMA PUTRI</t>
  </si>
  <si>
    <t>FITRIA ALIF NURMAYANTI</t>
  </si>
  <si>
    <t>HESTI TANTINA PUTRI</t>
  </si>
  <si>
    <t>INDAH LISTYANI</t>
  </si>
  <si>
    <t>INDAH ROFIANA</t>
  </si>
  <si>
    <t>INDRIYANI</t>
  </si>
  <si>
    <t>KHALIMATUS SA'DIYAH</t>
  </si>
  <si>
    <t>LINA NOVIANA</t>
  </si>
  <si>
    <t>LISMAYATUN FAIDAH</t>
  </si>
  <si>
    <t>MEGAWATI UTAMI LASMIYATI</t>
  </si>
  <si>
    <t>NOVI NURIYAH ULFA</t>
  </si>
  <si>
    <t>NOVIA RAHMA PUTRI</t>
  </si>
  <si>
    <t>NUR ACHMAD CHOLIL</t>
  </si>
  <si>
    <t>PUTRI KHOFIFAH</t>
  </si>
  <si>
    <t>RIZKIYATUL MAGHFIROH</t>
  </si>
  <si>
    <t>RIZKY WIJAYANTI</t>
  </si>
  <si>
    <t>ROHANA WIDIAWATI</t>
  </si>
  <si>
    <t>SHELLA ARUM STEFANI</t>
  </si>
  <si>
    <t>SITI ZULAIKHAH</t>
  </si>
  <si>
    <t>SONIA STEFANI</t>
  </si>
  <si>
    <t>TRI AMBARWATI</t>
  </si>
  <si>
    <t>VINA PRATIWI</t>
  </si>
  <si>
    <t>VIVI KRISTIANA PUTRI</t>
  </si>
  <si>
    <t>WAHYU SATRIYA MUKTI</t>
  </si>
  <si>
    <t>YUNITA PRASTITI</t>
  </si>
  <si>
    <t>ZAHROTUN NISA</t>
  </si>
  <si>
    <t>nama ekstra 1</t>
  </si>
  <si>
    <t>predikat ekstra 1</t>
  </si>
  <si>
    <t>nama ekstra 2</t>
  </si>
  <si>
    <t>predikat ekstra 2</t>
  </si>
  <si>
    <t>nilai</t>
  </si>
  <si>
    <t>predikat</t>
  </si>
  <si>
    <t>SEKDA</t>
  </si>
  <si>
    <t>Jepara</t>
  </si>
  <si>
    <t>3 Bulan</t>
  </si>
  <si>
    <t>Pramuka</t>
  </si>
  <si>
    <t>PMR</t>
  </si>
  <si>
    <t>Tanggal         : 22 Desember 2017</t>
  </si>
  <si>
    <t>1.</t>
  </si>
</sst>
</file>

<file path=xl/styles.xml><?xml version="1.0" encoding="utf-8"?>
<styleSheet xmlns="http://schemas.openxmlformats.org/spreadsheetml/2006/main">
  <numFmts count="9">
    <numFmt numFmtId="164" formatCode="0.0"/>
    <numFmt numFmtId="165" formatCode="_(* #,##0_);_(* \(#,##0\);_(* \-_);_(@_)"/>
    <numFmt numFmtId="166" formatCode="\:\ \ @\ 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52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2"/>
      <name val="Arial"/>
    </font>
    <font>
      <b/>
      <sz val="20"/>
      <name val="Arial"/>
    </font>
    <font>
      <b/>
      <sz val="10"/>
      <name val="Arial"/>
    </font>
    <font>
      <b/>
      <sz val="12"/>
      <name val="Arial Narrow"/>
    </font>
    <font>
      <b/>
      <sz val="9"/>
      <name val="Arial"/>
    </font>
    <font>
      <sz val="9"/>
      <name val="Arial"/>
    </font>
    <font>
      <sz val="10"/>
      <name val="Tahoma"/>
    </font>
    <font>
      <b/>
      <i/>
      <sz val="10"/>
      <name val="Arial Narrow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2"/>
      <color rgb="FFFFFFFF"/>
      <name val="Arial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10"/>
      <name val="Cambria"/>
      <family val="1"/>
      <scheme val="major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3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5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left" vertical="center"/>
    </xf>
    <xf numFmtId="165" fontId="1" fillId="0" borderId="8" xfId="0" applyNumberFormat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166" fontId="10" fillId="2" borderId="7" xfId="0" applyNumberFormat="1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4" fillId="5" borderId="7" xfId="0" applyFont="1" applyFill="1" applyBorder="1" applyAlignment="1">
      <alignment vertical="center" wrapText="1"/>
    </xf>
    <xf numFmtId="0" fontId="15" fillId="5" borderId="7" xfId="0" applyFont="1" applyFill="1" applyBorder="1" applyAlignment="1">
      <alignment vertical="center" wrapText="1"/>
    </xf>
    <xf numFmtId="166" fontId="10" fillId="4" borderId="7" xfId="0" applyNumberFormat="1" applyFont="1" applyFill="1" applyBorder="1" applyAlignment="1">
      <alignment horizontal="left" vertical="center"/>
    </xf>
    <xf numFmtId="167" fontId="17" fillId="3" borderId="7" xfId="0" applyNumberFormat="1" applyFont="1" applyFill="1" applyBorder="1" applyAlignment="1">
      <alignment horizontal="left" vertical="center"/>
    </xf>
    <xf numFmtId="0" fontId="1" fillId="5" borderId="7" xfId="0" applyFont="1" applyFill="1" applyBorder="1"/>
    <xf numFmtId="0" fontId="1" fillId="0" borderId="7" xfId="0" applyFont="1" applyBorder="1" applyAlignment="1">
      <alignment horizontal="left" vertical="center"/>
    </xf>
    <xf numFmtId="0" fontId="18" fillId="4" borderId="9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/>
    </xf>
    <xf numFmtId="0" fontId="15" fillId="4" borderId="7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vertical="center" wrapText="1"/>
    </xf>
    <xf numFmtId="0" fontId="8" fillId="0" borderId="0" xfId="0" applyFont="1"/>
    <xf numFmtId="0" fontId="1" fillId="0" borderId="10" xfId="0" applyFont="1" applyBorder="1"/>
    <xf numFmtId="166" fontId="8" fillId="0" borderId="0" xfId="0" applyNumberFormat="1" applyFont="1"/>
    <xf numFmtId="0" fontId="19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165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14" xfId="0" applyFont="1" applyBorder="1"/>
    <xf numFmtId="0" fontId="11" fillId="0" borderId="15" xfId="0" applyFont="1" applyBorder="1" applyAlignment="1">
      <alignment horizontal="center" vertical="center"/>
    </xf>
    <xf numFmtId="0" fontId="18" fillId="5" borderId="7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/>
    </xf>
    <xf numFmtId="0" fontId="1" fillId="0" borderId="16" xfId="0" applyFont="1" applyBorder="1"/>
    <xf numFmtId="165" fontId="1" fillId="5" borderId="7" xfId="0" applyNumberFormat="1" applyFont="1" applyFill="1" applyBorder="1" applyAlignment="1">
      <alignment horizontal="left" vertical="center"/>
    </xf>
    <xf numFmtId="165" fontId="1" fillId="5" borderId="7" xfId="0" applyNumberFormat="1" applyFont="1" applyFill="1" applyBorder="1" applyAlignment="1">
      <alignment horizontal="left"/>
    </xf>
    <xf numFmtId="168" fontId="12" fillId="0" borderId="7" xfId="0" applyNumberFormat="1" applyFont="1" applyBorder="1" applyAlignment="1">
      <alignment horizontal="left" vertical="center"/>
    </xf>
    <xf numFmtId="0" fontId="22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68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1" fillId="0" borderId="18" xfId="0" applyFont="1" applyBorder="1" applyAlignment="1">
      <alignment horizontal="center" vertical="center"/>
    </xf>
    <xf numFmtId="168" fontId="12" fillId="0" borderId="17" xfId="0" applyNumberFormat="1" applyFont="1" applyBorder="1" applyAlignment="1">
      <alignment horizontal="center" vertical="center"/>
    </xf>
    <xf numFmtId="165" fontId="12" fillId="0" borderId="17" xfId="0" applyNumberFormat="1" applyFont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vertical="center"/>
    </xf>
    <xf numFmtId="0" fontId="21" fillId="0" borderId="7" xfId="0" applyFont="1" applyBorder="1" applyAlignment="1">
      <alignment horizontal="center" vertical="center" wrapText="1"/>
    </xf>
    <xf numFmtId="0" fontId="21" fillId="6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165" fontId="17" fillId="0" borderId="7" xfId="0" applyNumberFormat="1" applyFont="1" applyBorder="1" applyAlignment="1">
      <alignment horizontal="left"/>
    </xf>
    <xf numFmtId="165" fontId="17" fillId="0" borderId="7" xfId="0" applyNumberFormat="1" applyFont="1" applyBorder="1" applyAlignment="1">
      <alignment horizontal="left" vertical="center"/>
    </xf>
    <xf numFmtId="0" fontId="22" fillId="0" borderId="7" xfId="0" applyFont="1" applyBorder="1" applyAlignment="1">
      <alignment horizontal="center"/>
    </xf>
    <xf numFmtId="164" fontId="1" fillId="0" borderId="7" xfId="0" applyNumberFormat="1" applyFont="1" applyBorder="1"/>
    <xf numFmtId="0" fontId="1" fillId="0" borderId="7" xfId="0" applyFont="1" applyBorder="1"/>
    <xf numFmtId="0" fontId="1" fillId="6" borderId="7" xfId="0" applyFont="1" applyFill="1" applyBorder="1"/>
    <xf numFmtId="0" fontId="1" fillId="6" borderId="7" xfId="0" applyFont="1" applyFill="1" applyBorder="1" applyAlignment="1"/>
    <xf numFmtId="165" fontId="1" fillId="0" borderId="7" xfId="0" applyNumberFormat="1" applyFont="1" applyBorder="1"/>
    <xf numFmtId="0" fontId="11" fillId="0" borderId="20" xfId="0" applyFont="1" applyBorder="1" applyAlignment="1">
      <alignment horizontal="center" vertical="center"/>
    </xf>
    <xf numFmtId="168" fontId="12" fillId="0" borderId="21" xfId="0" applyNumberFormat="1" applyFont="1" applyBorder="1" applyAlignment="1">
      <alignment horizontal="center" vertical="center"/>
    </xf>
    <xf numFmtId="165" fontId="12" fillId="0" borderId="21" xfId="0" applyNumberFormat="1" applyFont="1" applyBorder="1" applyAlignment="1">
      <alignment vertical="center"/>
    </xf>
    <xf numFmtId="0" fontId="12" fillId="0" borderId="21" xfId="0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left" vertical="center"/>
    </xf>
    <xf numFmtId="165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165" fontId="1" fillId="0" borderId="21" xfId="0" applyNumberFormat="1" applyFont="1" applyBorder="1" applyAlignment="1">
      <alignment horizontal="left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/>
    <xf numFmtId="0" fontId="11" fillId="0" borderId="0" xfId="0" applyFont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0" fontId="0" fillId="6" borderId="7" xfId="0" applyFont="1" applyFill="1" applyBorder="1"/>
    <xf numFmtId="0" fontId="0" fillId="6" borderId="7" xfId="0" applyFont="1" applyFill="1" applyBorder="1" applyAlignment="1"/>
    <xf numFmtId="0" fontId="1" fillId="0" borderId="23" xfId="0" applyFont="1" applyBorder="1"/>
    <xf numFmtId="0" fontId="21" fillId="0" borderId="0" xfId="0" applyFont="1"/>
    <xf numFmtId="0" fontId="28" fillId="0" borderId="0" xfId="0" applyFont="1"/>
    <xf numFmtId="0" fontId="0" fillId="0" borderId="0" xfId="0" applyFont="1" applyAlignment="1"/>
    <xf numFmtId="0" fontId="11" fillId="7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center"/>
    </xf>
    <xf numFmtId="1" fontId="11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left" vertical="center"/>
    </xf>
    <xf numFmtId="170" fontId="10" fillId="0" borderId="0" xfId="0" applyNumberFormat="1" applyFont="1" applyAlignment="1">
      <alignment horizontal="center" vertical="center"/>
    </xf>
    <xf numFmtId="171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66" fontId="10" fillId="2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8" fillId="4" borderId="7" xfId="0" applyNumberFormat="1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left" vertical="center"/>
    </xf>
    <xf numFmtId="0" fontId="13" fillId="4" borderId="34" xfId="0" applyFont="1" applyFill="1" applyBorder="1" applyAlignment="1">
      <alignment horizontal="left" vertical="center"/>
    </xf>
    <xf numFmtId="0" fontId="18" fillId="4" borderId="35" xfId="0" applyFont="1" applyFill="1" applyBorder="1" applyAlignment="1">
      <alignment horizontal="center" vertical="center"/>
    </xf>
    <xf numFmtId="1" fontId="18" fillId="4" borderId="35" xfId="0" applyNumberFormat="1" applyFont="1" applyFill="1" applyBorder="1" applyAlignment="1">
      <alignment vertical="center"/>
    </xf>
    <xf numFmtId="0" fontId="18" fillId="4" borderId="35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left" vertical="center" wrapText="1"/>
    </xf>
    <xf numFmtId="0" fontId="27" fillId="0" borderId="41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 shrinkToFit="1"/>
    </xf>
    <xf numFmtId="1" fontId="27" fillId="0" borderId="42" xfId="0" applyNumberFormat="1" applyFont="1" applyBorder="1" applyAlignment="1">
      <alignment horizontal="center" vertical="center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5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18" fillId="4" borderId="34" xfId="0" applyFont="1" applyFill="1" applyBorder="1" applyAlignment="1">
      <alignment horizontal="left" vertical="center"/>
    </xf>
    <xf numFmtId="0" fontId="18" fillId="4" borderId="35" xfId="0" applyFont="1" applyFill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left" vertical="center" wrapText="1"/>
    </xf>
    <xf numFmtId="0" fontId="18" fillId="0" borderId="46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1" fontId="18" fillId="0" borderId="49" xfId="0" applyNumberFormat="1" applyFont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left" vertical="center"/>
    </xf>
    <xf numFmtId="0" fontId="27" fillId="0" borderId="39" xfId="0" applyFont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left" vertical="center" wrapText="1"/>
    </xf>
    <xf numFmtId="0" fontId="34" fillId="0" borderId="51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left" vertical="center" wrapText="1"/>
    </xf>
    <xf numFmtId="1" fontId="35" fillId="0" borderId="51" xfId="0" applyNumberFormat="1" applyFont="1" applyBorder="1" applyAlignment="1">
      <alignment horizontal="center" vertical="center"/>
    </xf>
    <xf numFmtId="1" fontId="35" fillId="0" borderId="52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vertical="center"/>
    </xf>
    <xf numFmtId="0" fontId="1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1" fontId="1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7" borderId="0" xfId="0" applyFont="1" applyFill="1" applyBorder="1"/>
    <xf numFmtId="0" fontId="8" fillId="2" borderId="0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Border="1" applyAlignment="1">
      <alignment vertical="center"/>
    </xf>
    <xf numFmtId="1" fontId="8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4" fillId="0" borderId="0" xfId="0" applyFont="1" applyAlignment="1">
      <alignment vertical="top"/>
    </xf>
    <xf numFmtId="1" fontId="14" fillId="0" borderId="0" xfId="0" applyNumberFormat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4" fillId="7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0" borderId="0" xfId="0" applyFont="1" applyAlignment="1">
      <alignment vertical="center"/>
    </xf>
    <xf numFmtId="0" fontId="10" fillId="0" borderId="5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" fontId="11" fillId="0" borderId="0" xfId="0" applyNumberFormat="1" applyFont="1" applyAlignment="1">
      <alignment vertical="center"/>
    </xf>
    <xf numFmtId="0" fontId="15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2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7" xfId="0" applyFont="1" applyBorder="1"/>
    <xf numFmtId="0" fontId="17" fillId="0" borderId="12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/>
    </xf>
    <xf numFmtId="0" fontId="22" fillId="0" borderId="60" xfId="0" applyFont="1" applyBorder="1" applyAlignment="1">
      <alignment horizontal="center"/>
    </xf>
    <xf numFmtId="0" fontId="24" fillId="0" borderId="60" xfId="0" applyFont="1" applyBorder="1" applyAlignment="1"/>
    <xf numFmtId="0" fontId="1" fillId="0" borderId="60" xfId="0" applyFont="1" applyBorder="1" applyAlignment="1"/>
    <xf numFmtId="0" fontId="24" fillId="5" borderId="60" xfId="0" applyFont="1" applyFill="1" applyBorder="1" applyAlignment="1"/>
    <xf numFmtId="0" fontId="21" fillId="0" borderId="60" xfId="0" applyFont="1" applyBorder="1" applyAlignment="1"/>
    <xf numFmtId="0" fontId="25" fillId="0" borderId="60" xfId="0" applyFont="1" applyBorder="1" applyAlignment="1"/>
    <xf numFmtId="0" fontId="25" fillId="0" borderId="60" xfId="0" applyFont="1" applyBorder="1" applyAlignment="1">
      <alignment horizontal="right"/>
    </xf>
    <xf numFmtId="0" fontId="1" fillId="0" borderId="60" xfId="0" applyFont="1" applyBorder="1" applyAlignment="1">
      <alignment horizontal="center"/>
    </xf>
    <xf numFmtId="0" fontId="1" fillId="5" borderId="60" xfId="0" applyFont="1" applyFill="1" applyBorder="1" applyAlignment="1"/>
    <xf numFmtId="0" fontId="26" fillId="0" borderId="60" xfId="0" applyFont="1" applyBorder="1" applyAlignment="1">
      <alignment horizontal="center"/>
    </xf>
    <xf numFmtId="0" fontId="27" fillId="0" borderId="60" xfId="0" applyFont="1" applyBorder="1" applyAlignment="1">
      <alignment horizontal="center"/>
    </xf>
    <xf numFmtId="1" fontId="14" fillId="0" borderId="6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left"/>
    </xf>
    <xf numFmtId="0" fontId="27" fillId="0" borderId="42" xfId="0" applyFont="1" applyBorder="1" applyAlignment="1">
      <alignment horizontal="center" vertical="center" wrapText="1" shrinkToFit="1"/>
    </xf>
    <xf numFmtId="0" fontId="46" fillId="0" borderId="42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4" borderId="35" xfId="0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 shrinkToFit="1"/>
    </xf>
    <xf numFmtId="0" fontId="0" fillId="0" borderId="0" xfId="0" applyFont="1" applyAlignment="1"/>
    <xf numFmtId="0" fontId="8" fillId="4" borderId="10" xfId="0" applyFont="1" applyFill="1" applyBorder="1" applyAlignment="1">
      <alignment horizontal="center"/>
    </xf>
    <xf numFmtId="0" fontId="4" fillId="0" borderId="11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10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6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4" fillId="0" borderId="4" xfId="0" applyFont="1" applyBorder="1"/>
    <xf numFmtId="0" fontId="10" fillId="0" borderId="3" xfId="0" applyFont="1" applyBorder="1" applyAlignment="1">
      <alignment horizontal="center" vertical="center"/>
    </xf>
    <xf numFmtId="0" fontId="4" fillId="0" borderId="5" xfId="0" applyFont="1" applyBorder="1"/>
    <xf numFmtId="0" fontId="8" fillId="0" borderId="3" xfId="0" applyFont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/>
    </xf>
    <xf numFmtId="0" fontId="4" fillId="0" borderId="13" xfId="0" applyFont="1" applyBorder="1"/>
    <xf numFmtId="0" fontId="21" fillId="0" borderId="10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4" fillId="0" borderId="17" xfId="0" applyFont="1" applyBorder="1"/>
    <xf numFmtId="0" fontId="21" fillId="6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21" fillId="0" borderId="12" xfId="0" applyNumberFormat="1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left" vertical="center" wrapText="1"/>
    </xf>
    <xf numFmtId="0" fontId="4" fillId="0" borderId="40" xfId="0" applyFont="1" applyBorder="1"/>
    <xf numFmtId="1" fontId="27" fillId="0" borderId="39" xfId="0" applyNumberFormat="1" applyFont="1" applyBorder="1" applyAlignment="1">
      <alignment horizontal="left" vertical="center" wrapText="1"/>
    </xf>
    <xf numFmtId="0" fontId="4" fillId="0" borderId="43" xfId="0" applyFont="1" applyBorder="1"/>
    <xf numFmtId="0" fontId="4" fillId="0" borderId="44" xfId="0" applyFont="1" applyBorder="1"/>
    <xf numFmtId="0" fontId="13" fillId="4" borderId="33" xfId="0" applyFont="1" applyFill="1" applyBorder="1" applyAlignment="1">
      <alignment horizontal="center" vertical="center" wrapText="1"/>
    </xf>
    <xf numFmtId="0" fontId="4" fillId="0" borderId="36" xfId="0" applyFont="1" applyBorder="1"/>
    <xf numFmtId="0" fontId="4" fillId="0" borderId="37" xfId="0" applyFont="1" applyBorder="1"/>
    <xf numFmtId="0" fontId="18" fillId="0" borderId="39" xfId="0" applyFont="1" applyBorder="1" applyAlignment="1">
      <alignment horizontal="left" vertical="center" wrapText="1"/>
    </xf>
    <xf numFmtId="1" fontId="27" fillId="0" borderId="39" xfId="0" applyNumberFormat="1" applyFont="1" applyBorder="1" applyAlignment="1">
      <alignment horizontal="left" vertical="center" shrinkToFit="1"/>
    </xf>
    <xf numFmtId="0" fontId="38" fillId="0" borderId="0" xfId="0" applyFont="1" applyAlignment="1">
      <alignment horizontal="center"/>
    </xf>
    <xf numFmtId="0" fontId="18" fillId="0" borderId="47" xfId="0" applyFont="1" applyBorder="1" applyAlignment="1">
      <alignment horizontal="left" vertical="center" wrapText="1"/>
    </xf>
    <xf numFmtId="0" fontId="4" fillId="0" borderId="48" xfId="0" applyFont="1" applyBorder="1"/>
    <xf numFmtId="0" fontId="41" fillId="0" borderId="10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center" vertical="center"/>
    </xf>
    <xf numFmtId="0" fontId="4" fillId="0" borderId="57" xfId="0" applyFont="1" applyBorder="1"/>
    <xf numFmtId="0" fontId="4" fillId="0" borderId="9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30" xfId="0" applyFont="1" applyBorder="1"/>
    <xf numFmtId="0" fontId="4" fillId="0" borderId="23" xfId="0" applyFont="1" applyBorder="1"/>
    <xf numFmtId="0" fontId="4" fillId="0" borderId="19" xfId="0" applyFont="1" applyBorder="1"/>
    <xf numFmtId="0" fontId="11" fillId="0" borderId="1" xfId="0" applyFont="1" applyBorder="1" applyAlignment="1">
      <alignment horizontal="center" vertical="center"/>
    </xf>
    <xf numFmtId="0" fontId="42" fillId="0" borderId="10" xfId="0" applyFont="1" applyBorder="1" applyAlignment="1">
      <alignment vertical="center" wrapText="1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4" fillId="0" borderId="55" xfId="0" applyFont="1" applyBorder="1"/>
    <xf numFmtId="0" fontId="4" fillId="0" borderId="56" xfId="0" applyFont="1" applyBorder="1"/>
    <xf numFmtId="0" fontId="1" fillId="0" borderId="10" xfId="0" applyFont="1" applyBorder="1" applyAlignment="1">
      <alignment horizontal="left" vertical="center" wrapText="1"/>
    </xf>
    <xf numFmtId="0" fontId="18" fillId="4" borderId="26" xfId="0" applyFont="1" applyFill="1" applyBorder="1" applyAlignment="1">
      <alignment horizontal="center" vertical="center"/>
    </xf>
    <xf numFmtId="0" fontId="4" fillId="0" borderId="27" xfId="0" applyFont="1" applyBorder="1"/>
    <xf numFmtId="0" fontId="4" fillId="0" borderId="28" xfId="0" applyFont="1" applyBorder="1"/>
    <xf numFmtId="0" fontId="6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center" vertical="center"/>
    </xf>
    <xf numFmtId="0" fontId="4" fillId="0" borderId="29" xfId="0" applyFont="1" applyBorder="1"/>
    <xf numFmtId="0" fontId="18" fillId="4" borderId="24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31" fillId="4" borderId="33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4" fillId="0" borderId="31" xfId="0" applyFont="1" applyBorder="1"/>
    <xf numFmtId="0" fontId="18" fillId="4" borderId="3" xfId="0" applyFont="1" applyFill="1" applyBorder="1" applyAlignment="1">
      <alignment horizontal="center" vertical="center" wrapText="1"/>
    </xf>
    <xf numFmtId="0" fontId="18" fillId="4" borderId="33" xfId="0" applyFont="1" applyFill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left" vertical="center"/>
    </xf>
    <xf numFmtId="0" fontId="48" fillId="0" borderId="60" xfId="0" applyFont="1" applyBorder="1"/>
    <xf numFmtId="0" fontId="48" fillId="0" borderId="60" xfId="0" applyFont="1" applyFill="1" applyBorder="1" applyAlignment="1" applyProtection="1">
      <alignment horizontal="center" vertical="center"/>
    </xf>
    <xf numFmtId="0" fontId="48" fillId="0" borderId="60" xfId="0" applyFont="1" applyFill="1" applyBorder="1" applyProtection="1"/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49" fillId="0" borderId="0" xfId="0" applyFont="1" applyAlignment="1">
      <alignment vertical="center"/>
    </xf>
    <xf numFmtId="0" fontId="49" fillId="0" borderId="17" xfId="0" applyFont="1" applyBorder="1" applyAlignment="1">
      <alignment horizontal="center" vertical="center" wrapText="1"/>
    </xf>
    <xf numFmtId="0" fontId="49" fillId="0" borderId="30" xfId="0" applyFont="1" applyBorder="1" applyAlignment="1">
      <alignment horizontal="center" vertical="center" wrapText="1"/>
    </xf>
    <xf numFmtId="0" fontId="50" fillId="0" borderId="23" xfId="0" applyFont="1" applyBorder="1"/>
    <xf numFmtId="0" fontId="50" fillId="0" borderId="19" xfId="0" applyFont="1" applyBorder="1"/>
    <xf numFmtId="0" fontId="49" fillId="7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1" fillId="0" borderId="0" xfId="0" applyFont="1"/>
    <xf numFmtId="0" fontId="51" fillId="0" borderId="0" xfId="0" applyFont="1" applyAlignmen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H9" sqref="H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47" t="s">
        <v>1</v>
      </c>
      <c r="C1" s="248"/>
      <c r="D1" s="248"/>
      <c r="E1" s="1"/>
      <c r="F1" s="1"/>
      <c r="G1" s="1"/>
      <c r="H1" s="1"/>
      <c r="I1" s="1"/>
      <c r="J1" s="4"/>
      <c r="K1" s="4"/>
      <c r="L1" s="4"/>
      <c r="M1" s="4"/>
      <c r="N1" s="4"/>
      <c r="O1" s="5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4"/>
      <c r="K2" s="4"/>
      <c r="L2" s="4"/>
      <c r="M2" s="4"/>
      <c r="N2" s="4"/>
      <c r="O2" s="5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6" t="s">
        <v>4</v>
      </c>
      <c r="B3" s="8" t="s">
        <v>5</v>
      </c>
      <c r="C3" s="17"/>
      <c r="D3" s="17" t="s">
        <v>21</v>
      </c>
      <c r="E3" s="1"/>
      <c r="F3" s="249" t="s">
        <v>22</v>
      </c>
      <c r="G3" s="246"/>
      <c r="H3" s="19" t="s">
        <v>23</v>
      </c>
      <c r="I3" s="1"/>
      <c r="J3" s="4" t="str">
        <f>VLOOKUP(K3,$L$11:$M$16,2)</f>
        <v xml:space="preserve"> XII / 5</v>
      </c>
      <c r="K3" s="4">
        <v>5</v>
      </c>
      <c r="L3" s="4"/>
      <c r="M3" s="4"/>
      <c r="N3" s="4"/>
      <c r="O3" s="5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6"/>
      <c r="B4" s="20">
        <v>1</v>
      </c>
      <c r="C4" s="21" t="s">
        <v>24</v>
      </c>
      <c r="D4" s="22">
        <v>75</v>
      </c>
      <c r="E4" s="1"/>
      <c r="F4" s="249" t="s">
        <v>25</v>
      </c>
      <c r="G4" s="246"/>
      <c r="H4" s="23" t="s">
        <v>167</v>
      </c>
      <c r="I4" s="1"/>
      <c r="J4" s="4"/>
      <c r="K4" s="4"/>
      <c r="L4" s="4"/>
      <c r="M4" s="4"/>
      <c r="N4" s="4"/>
      <c r="O4" s="5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6"/>
      <c r="B5" s="20">
        <v>2</v>
      </c>
      <c r="C5" s="21" t="s">
        <v>26</v>
      </c>
      <c r="D5" s="22">
        <v>75</v>
      </c>
      <c r="E5" s="1"/>
      <c r="F5" s="249" t="s">
        <v>27</v>
      </c>
      <c r="G5" s="246"/>
      <c r="H5" s="19"/>
      <c r="I5" s="1"/>
      <c r="J5" s="4" t="str">
        <f>VLOOKUP(K5,$L$5:$M$8,2)</f>
        <v>Administrasi Perkantoran</v>
      </c>
      <c r="K5" s="4">
        <v>3</v>
      </c>
      <c r="L5" s="4">
        <v>1</v>
      </c>
      <c r="M5" s="4" t="s">
        <v>28</v>
      </c>
      <c r="N5" s="4"/>
      <c r="O5" s="5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6"/>
      <c r="B6" s="20">
        <v>3</v>
      </c>
      <c r="C6" s="21" t="s">
        <v>29</v>
      </c>
      <c r="D6" s="22">
        <v>75</v>
      </c>
      <c r="E6" s="1"/>
      <c r="F6" s="250" t="s">
        <v>30</v>
      </c>
      <c r="G6" s="246"/>
      <c r="H6" s="24">
        <v>41629</v>
      </c>
      <c r="I6" s="1"/>
      <c r="J6" s="4"/>
      <c r="K6" s="4"/>
      <c r="L6" s="4">
        <v>2</v>
      </c>
      <c r="M6" s="4" t="s">
        <v>31</v>
      </c>
      <c r="N6" s="4"/>
      <c r="O6" s="5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6"/>
      <c r="B7" s="20">
        <v>4</v>
      </c>
      <c r="C7" s="21" t="s">
        <v>32</v>
      </c>
      <c r="D7" s="22">
        <v>75</v>
      </c>
      <c r="E7" s="1"/>
      <c r="F7" s="245" t="s">
        <v>33</v>
      </c>
      <c r="G7" s="246"/>
      <c r="H7" s="25" t="s">
        <v>168</v>
      </c>
      <c r="I7" s="1"/>
      <c r="J7" s="4"/>
      <c r="K7" s="4"/>
      <c r="L7" s="4">
        <v>3</v>
      </c>
      <c r="M7" s="4" t="s">
        <v>34</v>
      </c>
      <c r="N7" s="4"/>
      <c r="O7" s="5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6"/>
      <c r="B8" s="20">
        <v>5</v>
      </c>
      <c r="C8" s="21" t="s">
        <v>35</v>
      </c>
      <c r="D8" s="22">
        <v>75</v>
      </c>
      <c r="E8" s="1"/>
      <c r="F8" s="245" t="s">
        <v>36</v>
      </c>
      <c r="G8" s="246"/>
      <c r="H8" s="318" t="s">
        <v>169</v>
      </c>
      <c r="I8" s="1"/>
      <c r="J8" s="4"/>
      <c r="K8" s="4"/>
      <c r="L8" s="4">
        <v>4</v>
      </c>
      <c r="M8" s="4" t="s">
        <v>37</v>
      </c>
      <c r="N8" s="4"/>
      <c r="O8" s="5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6" t="s">
        <v>38</v>
      </c>
      <c r="B9" s="8" t="s">
        <v>39</v>
      </c>
      <c r="C9" s="27"/>
      <c r="D9" s="27"/>
      <c r="E9" s="1"/>
      <c r="F9" s="1"/>
      <c r="G9" s="1"/>
      <c r="H9" s="1"/>
      <c r="I9" s="1"/>
      <c r="J9" s="4"/>
      <c r="K9" s="4"/>
      <c r="L9" s="4"/>
      <c r="M9" s="4"/>
      <c r="N9" s="4"/>
      <c r="O9" s="5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6"/>
      <c r="B10" s="20">
        <v>1</v>
      </c>
      <c r="C10" s="21" t="s">
        <v>40</v>
      </c>
      <c r="D10" s="28">
        <v>76</v>
      </c>
      <c r="E10" s="1"/>
      <c r="F10" s="1"/>
      <c r="G10" s="1"/>
      <c r="H10" s="1"/>
      <c r="I10" s="1"/>
      <c r="J10" s="4"/>
      <c r="K10" s="4"/>
      <c r="L10" s="4"/>
      <c r="M10" s="4"/>
      <c r="N10" s="4"/>
      <c r="O10" s="5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6"/>
      <c r="B11" s="20">
        <v>2</v>
      </c>
      <c r="C11" s="21" t="s">
        <v>41</v>
      </c>
      <c r="D11" s="28">
        <v>75</v>
      </c>
      <c r="E11" s="1"/>
      <c r="F11" s="1"/>
      <c r="G11" s="1"/>
      <c r="H11" s="1"/>
      <c r="I11" s="1"/>
      <c r="J11" s="4"/>
      <c r="K11" s="4"/>
      <c r="L11" s="4">
        <v>1</v>
      </c>
      <c r="M11" s="4" t="s">
        <v>42</v>
      </c>
      <c r="N11" s="4"/>
      <c r="O11" s="5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6"/>
      <c r="B12" s="20">
        <v>3</v>
      </c>
      <c r="C12" s="21" t="s">
        <v>43</v>
      </c>
      <c r="D12" s="28">
        <v>75</v>
      </c>
      <c r="E12" s="1"/>
      <c r="F12" s="1"/>
      <c r="G12" s="1"/>
      <c r="H12" s="1"/>
      <c r="I12" s="1"/>
      <c r="J12" s="4"/>
      <c r="K12" s="4"/>
      <c r="L12" s="4">
        <v>2</v>
      </c>
      <c r="M12" s="4" t="s">
        <v>44</v>
      </c>
      <c r="N12" s="4"/>
      <c r="O12" s="5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6"/>
      <c r="B13" s="20">
        <v>4</v>
      </c>
      <c r="C13" s="21" t="s">
        <v>45</v>
      </c>
      <c r="D13" s="28">
        <v>75</v>
      </c>
      <c r="E13" s="1"/>
      <c r="F13" s="1"/>
      <c r="G13" s="1"/>
      <c r="H13" s="1"/>
      <c r="I13" s="1"/>
      <c r="J13" s="4"/>
      <c r="K13" s="4"/>
      <c r="L13" s="4">
        <v>3</v>
      </c>
      <c r="M13" s="4" t="s">
        <v>46</v>
      </c>
      <c r="N13" s="4"/>
      <c r="O13" s="5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6"/>
      <c r="B14" s="20">
        <v>5</v>
      </c>
      <c r="C14" s="21" t="s">
        <v>47</v>
      </c>
      <c r="D14" s="28">
        <v>75</v>
      </c>
      <c r="E14" s="1"/>
      <c r="F14" s="1"/>
      <c r="G14" s="1"/>
      <c r="H14" s="1"/>
      <c r="I14" s="1"/>
      <c r="J14" s="4"/>
      <c r="K14" s="4"/>
      <c r="L14" s="4">
        <v>4</v>
      </c>
      <c r="M14" s="4" t="s">
        <v>48</v>
      </c>
      <c r="N14" s="4"/>
      <c r="O14" s="5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6"/>
      <c r="B15" s="20">
        <v>6</v>
      </c>
      <c r="C15" s="21" t="s">
        <v>49</v>
      </c>
      <c r="D15" s="28">
        <v>75</v>
      </c>
      <c r="E15" s="1"/>
      <c r="F15" s="1"/>
      <c r="G15" s="1"/>
      <c r="H15" s="1"/>
      <c r="I15" s="1"/>
      <c r="J15" s="4"/>
      <c r="K15" s="4"/>
      <c r="L15" s="4">
        <v>5</v>
      </c>
      <c r="M15" s="4" t="s">
        <v>50</v>
      </c>
      <c r="N15" s="4"/>
      <c r="O15" s="5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6"/>
      <c r="B16" s="20"/>
      <c r="C16" s="22"/>
      <c r="D16" s="28"/>
      <c r="E16" s="1"/>
      <c r="F16" s="1"/>
      <c r="G16" s="1"/>
      <c r="H16" s="1"/>
      <c r="I16" s="1"/>
      <c r="J16" s="4"/>
      <c r="K16" s="4"/>
      <c r="L16" s="4">
        <v>6</v>
      </c>
      <c r="M16" s="4" t="s">
        <v>51</v>
      </c>
      <c r="N16" s="4"/>
      <c r="O16" s="5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6"/>
      <c r="B17" s="20"/>
      <c r="C17" s="22"/>
      <c r="D17" s="28"/>
      <c r="E17" s="1"/>
      <c r="F17" s="1"/>
      <c r="G17" s="1"/>
      <c r="H17" s="1"/>
      <c r="I17" s="1"/>
      <c r="J17" s="4"/>
      <c r="K17" s="4"/>
      <c r="L17" s="4"/>
      <c r="M17" s="4"/>
      <c r="N17" s="4"/>
      <c r="O17" s="5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6"/>
      <c r="B18" s="20"/>
      <c r="C18" s="22"/>
      <c r="D18" s="28"/>
      <c r="E18" s="1"/>
      <c r="F18" s="1"/>
      <c r="G18" s="1"/>
      <c r="H18" s="1"/>
      <c r="I18" s="1"/>
      <c r="J18" s="4"/>
      <c r="K18" s="4"/>
      <c r="L18" s="4"/>
      <c r="M18" s="4"/>
      <c r="N18" s="4"/>
      <c r="O18" s="5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6"/>
      <c r="B19" s="29"/>
      <c r="C19" s="30"/>
      <c r="D19" s="31"/>
      <c r="E19" s="1"/>
      <c r="F19" s="1"/>
      <c r="G19" s="1"/>
      <c r="H19" s="1"/>
      <c r="I19" s="1"/>
      <c r="J19" s="4"/>
      <c r="K19" s="4"/>
      <c r="L19" s="4"/>
      <c r="M19" s="4"/>
      <c r="N19" s="4"/>
      <c r="O19" s="5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6" t="s">
        <v>52</v>
      </c>
      <c r="B20" s="8" t="s">
        <v>53</v>
      </c>
      <c r="C20" s="27"/>
      <c r="D20" s="27"/>
      <c r="E20" s="1"/>
      <c r="F20" s="1"/>
      <c r="G20" s="1"/>
      <c r="H20" s="1"/>
      <c r="I20" s="1"/>
      <c r="J20" s="4"/>
      <c r="K20" s="4"/>
      <c r="L20" s="4"/>
      <c r="M20" s="4"/>
      <c r="N20" s="4"/>
      <c r="O20" s="5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6"/>
      <c r="B21" s="20">
        <v>1</v>
      </c>
      <c r="C21" s="33" t="s">
        <v>56</v>
      </c>
      <c r="D21" s="28">
        <v>75</v>
      </c>
      <c r="E21" s="1"/>
      <c r="F21" s="1"/>
      <c r="G21" s="1"/>
      <c r="H21" s="1"/>
      <c r="I21" s="1"/>
      <c r="J21" s="4"/>
      <c r="K21" s="4"/>
      <c r="L21" s="4"/>
      <c r="M21" s="4"/>
      <c r="N21" s="4"/>
      <c r="O21" s="5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6"/>
      <c r="B22" s="20">
        <v>2</v>
      </c>
      <c r="C22" s="33" t="s">
        <v>59</v>
      </c>
      <c r="D22" s="28">
        <v>75</v>
      </c>
      <c r="E22" s="1"/>
      <c r="F22" s="1"/>
      <c r="G22" s="1"/>
      <c r="H22" s="1"/>
      <c r="I22" s="1"/>
      <c r="J22" s="4"/>
      <c r="K22" s="4"/>
      <c r="L22" s="4"/>
      <c r="M22" s="4"/>
      <c r="N22" s="4"/>
      <c r="O22" s="5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6"/>
      <c r="B23" s="20">
        <v>3</v>
      </c>
      <c r="C23" s="33" t="s">
        <v>60</v>
      </c>
      <c r="D23" s="28">
        <v>75</v>
      </c>
      <c r="E23" s="1"/>
      <c r="F23" s="1"/>
      <c r="G23" s="1"/>
      <c r="H23" s="1"/>
      <c r="I23" s="1"/>
      <c r="J23" s="4"/>
      <c r="K23" s="4"/>
      <c r="L23" s="4"/>
      <c r="M23" s="4"/>
      <c r="N23" s="4"/>
      <c r="O23" s="5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6"/>
      <c r="B24" s="20">
        <v>4</v>
      </c>
      <c r="C24" s="33" t="s">
        <v>61</v>
      </c>
      <c r="D24" s="28">
        <v>75</v>
      </c>
      <c r="E24" s="1"/>
      <c r="F24" s="1"/>
      <c r="G24" s="1"/>
      <c r="H24" s="1"/>
      <c r="I24" s="1"/>
      <c r="J24" s="4"/>
      <c r="K24" s="4"/>
      <c r="L24" s="4"/>
      <c r="M24" s="4"/>
      <c r="N24" s="4"/>
      <c r="O24" s="5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6"/>
      <c r="B25" s="20"/>
      <c r="C25" s="28"/>
      <c r="D25" s="28"/>
      <c r="E25" s="1"/>
      <c r="F25" s="1"/>
      <c r="G25" s="1"/>
      <c r="H25" s="1"/>
      <c r="I25" s="1"/>
      <c r="J25" s="4"/>
      <c r="K25" s="4"/>
      <c r="L25" s="4"/>
      <c r="M25" s="4"/>
      <c r="N25" s="4"/>
      <c r="O25" s="5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6"/>
      <c r="B26" s="20"/>
      <c r="C26" s="28"/>
      <c r="D26" s="28"/>
      <c r="E26" s="1"/>
      <c r="F26" s="1"/>
      <c r="G26" s="1"/>
      <c r="H26" s="1"/>
      <c r="I26" s="1"/>
      <c r="J26" s="4"/>
      <c r="K26" s="4"/>
      <c r="L26" s="4"/>
      <c r="M26" s="4"/>
      <c r="N26" s="4"/>
      <c r="O26" s="5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6"/>
      <c r="B27" s="20"/>
      <c r="C27" s="28"/>
      <c r="D27" s="28"/>
      <c r="E27" s="1"/>
      <c r="F27" s="1"/>
      <c r="G27" s="1"/>
      <c r="H27" s="1"/>
      <c r="I27" s="1"/>
      <c r="J27" s="4"/>
      <c r="K27" s="4"/>
      <c r="L27" s="4"/>
      <c r="M27" s="4"/>
      <c r="N27" s="4"/>
      <c r="O27" s="5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6"/>
      <c r="B28" s="20"/>
      <c r="C28" s="28"/>
      <c r="D28" s="28"/>
      <c r="E28" s="1"/>
      <c r="F28" s="1"/>
      <c r="G28" s="1"/>
      <c r="H28" s="1"/>
      <c r="I28" s="1"/>
      <c r="J28" s="4"/>
      <c r="K28" s="4"/>
      <c r="L28" s="4"/>
      <c r="M28" s="4"/>
      <c r="N28" s="4"/>
      <c r="O28" s="5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6"/>
      <c r="B29" s="20"/>
      <c r="C29" s="28"/>
      <c r="D29" s="28"/>
      <c r="E29" s="1"/>
      <c r="F29" s="1"/>
      <c r="G29" s="1"/>
      <c r="H29" s="1"/>
      <c r="I29" s="1"/>
      <c r="J29" s="4"/>
      <c r="K29" s="4"/>
      <c r="L29" s="4"/>
      <c r="M29" s="4"/>
      <c r="N29" s="4"/>
      <c r="O29" s="5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6"/>
      <c r="B30" s="20"/>
      <c r="C30" s="28"/>
      <c r="D30" s="28"/>
      <c r="E30" s="1"/>
      <c r="F30" s="1"/>
      <c r="G30" s="1"/>
      <c r="H30" s="1"/>
      <c r="I30" s="1"/>
      <c r="J30" s="4"/>
      <c r="K30" s="4"/>
      <c r="L30" s="4"/>
      <c r="M30" s="4"/>
      <c r="N30" s="4"/>
      <c r="O30" s="5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6"/>
      <c r="B31" s="29"/>
      <c r="C31" s="31"/>
      <c r="D31" s="31"/>
      <c r="E31" s="1"/>
      <c r="F31" s="1"/>
      <c r="G31" s="1"/>
      <c r="H31" s="1"/>
      <c r="I31" s="1"/>
      <c r="J31" s="4"/>
      <c r="K31" s="4"/>
      <c r="L31" s="4"/>
      <c r="M31" s="4"/>
      <c r="N31" s="4"/>
      <c r="O31" s="5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6" t="s">
        <v>69</v>
      </c>
      <c r="B32" s="8" t="s">
        <v>70</v>
      </c>
      <c r="C32" s="27"/>
      <c r="D32" s="27"/>
      <c r="E32" s="1"/>
      <c r="F32" s="1"/>
      <c r="G32" s="1"/>
      <c r="H32" s="1"/>
      <c r="I32" s="1"/>
      <c r="J32" s="4"/>
      <c r="K32" s="4"/>
      <c r="L32" s="4"/>
      <c r="M32" s="4"/>
      <c r="N32" s="4"/>
      <c r="O32" s="5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0">
        <v>1</v>
      </c>
      <c r="C33" s="44" t="s">
        <v>71</v>
      </c>
      <c r="D33" s="44">
        <v>75</v>
      </c>
      <c r="E33" s="1"/>
      <c r="F33" s="1"/>
      <c r="G33" s="1"/>
      <c r="H33" s="1"/>
      <c r="I33" s="1"/>
      <c r="J33" s="4"/>
      <c r="K33" s="4"/>
      <c r="L33" s="4"/>
      <c r="M33" s="4"/>
      <c r="N33" s="4"/>
      <c r="O33" s="5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  <c r="N34" s="4"/>
      <c r="O34" s="5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30" workbookViewId="0">
      <selection activeCell="A8" sqref="A8:D45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3" t="s">
        <v>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55" t="s">
        <v>2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56" t="s">
        <v>6</v>
      </c>
      <c r="B6" s="258" t="s">
        <v>7</v>
      </c>
      <c r="C6" s="251" t="s">
        <v>8</v>
      </c>
      <c r="D6" s="260" t="s">
        <v>10</v>
      </c>
      <c r="E6" s="251" t="s">
        <v>12</v>
      </c>
      <c r="F6" s="12"/>
      <c r="G6" s="251" t="s">
        <v>13</v>
      </c>
      <c r="H6" s="251" t="s">
        <v>14</v>
      </c>
      <c r="I6" s="251" t="s">
        <v>15</v>
      </c>
      <c r="J6" s="251" t="s">
        <v>16</v>
      </c>
      <c r="K6" s="251" t="s">
        <v>17</v>
      </c>
      <c r="L6" s="251" t="s">
        <v>18</v>
      </c>
      <c r="M6" s="251" t="s">
        <v>19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57"/>
      <c r="B7" s="259"/>
      <c r="C7" s="252"/>
      <c r="D7" s="252"/>
      <c r="E7" s="252"/>
      <c r="F7" s="14" t="s">
        <v>20</v>
      </c>
      <c r="G7" s="252"/>
      <c r="H7" s="252"/>
      <c r="I7" s="252"/>
      <c r="J7" s="252"/>
      <c r="K7" s="252"/>
      <c r="L7" s="252"/>
      <c r="M7" s="25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319">
        <v>1</v>
      </c>
      <c r="B8" s="320">
        <v>1304</v>
      </c>
      <c r="C8" s="321" t="s">
        <v>170</v>
      </c>
      <c r="D8" s="321" t="s">
        <v>80</v>
      </c>
      <c r="E8" s="15"/>
      <c r="F8" s="16"/>
      <c r="G8" s="15"/>
      <c r="H8" s="15"/>
      <c r="I8" s="18"/>
      <c r="J8" s="40"/>
      <c r="K8" s="15"/>
      <c r="L8" s="41"/>
      <c r="M8" s="4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19">
        <v>2</v>
      </c>
      <c r="B9" s="320">
        <v>1305</v>
      </c>
      <c r="C9" s="321" t="s">
        <v>171</v>
      </c>
      <c r="D9" s="321" t="s">
        <v>80</v>
      </c>
      <c r="E9" s="46"/>
      <c r="F9" s="47"/>
      <c r="G9" s="46"/>
      <c r="H9" s="46"/>
      <c r="I9" s="39"/>
      <c r="J9" s="48"/>
      <c r="K9" s="46"/>
      <c r="L9" s="26"/>
      <c r="M9" s="4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19">
        <v>3</v>
      </c>
      <c r="B10" s="320">
        <v>1306</v>
      </c>
      <c r="C10" s="321" t="s">
        <v>172</v>
      </c>
      <c r="D10" s="321" t="s">
        <v>62</v>
      </c>
      <c r="E10" s="46"/>
      <c r="F10" s="47"/>
      <c r="G10" s="46"/>
      <c r="H10" s="46"/>
      <c r="I10" s="39"/>
      <c r="J10" s="48"/>
      <c r="K10" s="46"/>
      <c r="L10" s="26"/>
      <c r="M10" s="4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19">
        <v>4</v>
      </c>
      <c r="B11" s="320">
        <v>1307</v>
      </c>
      <c r="C11" s="321" t="s">
        <v>173</v>
      </c>
      <c r="D11" s="321" t="s">
        <v>80</v>
      </c>
      <c r="E11" s="46"/>
      <c r="F11" s="47"/>
      <c r="G11" s="46"/>
      <c r="H11" s="46"/>
      <c r="I11" s="39"/>
      <c r="J11" s="48"/>
      <c r="K11" s="46"/>
      <c r="L11" s="26"/>
      <c r="M11" s="4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19">
        <v>5</v>
      </c>
      <c r="B12" s="320">
        <v>1308</v>
      </c>
      <c r="C12" s="321" t="s">
        <v>174</v>
      </c>
      <c r="D12" s="321" t="s">
        <v>62</v>
      </c>
      <c r="E12" s="46"/>
      <c r="F12" s="47"/>
      <c r="G12" s="46"/>
      <c r="H12" s="46"/>
      <c r="I12" s="39"/>
      <c r="J12" s="48"/>
      <c r="K12" s="46"/>
      <c r="L12" s="26"/>
      <c r="M12" s="4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19">
        <v>6</v>
      </c>
      <c r="B13" s="320">
        <v>1310</v>
      </c>
      <c r="C13" s="321" t="s">
        <v>175</v>
      </c>
      <c r="D13" s="321" t="s">
        <v>62</v>
      </c>
      <c r="E13" s="46"/>
      <c r="F13" s="47"/>
      <c r="G13" s="46"/>
      <c r="H13" s="46"/>
      <c r="I13" s="39"/>
      <c r="J13" s="48"/>
      <c r="K13" s="46"/>
      <c r="L13" s="26"/>
      <c r="M13" s="4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19">
        <v>7</v>
      </c>
      <c r="B14" s="320">
        <v>1311</v>
      </c>
      <c r="C14" s="321" t="s">
        <v>176</v>
      </c>
      <c r="D14" s="321" t="s">
        <v>80</v>
      </c>
      <c r="E14" s="50"/>
      <c r="F14" s="47"/>
      <c r="G14" s="50"/>
      <c r="H14" s="50"/>
      <c r="I14" s="20"/>
      <c r="J14" s="51"/>
      <c r="K14" s="50"/>
      <c r="L14" s="26"/>
      <c r="M14" s="49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19">
        <v>8</v>
      </c>
      <c r="B15" s="320">
        <v>1312</v>
      </c>
      <c r="C15" s="321" t="s">
        <v>177</v>
      </c>
      <c r="D15" s="321" t="s">
        <v>80</v>
      </c>
      <c r="E15" s="46"/>
      <c r="F15" s="47"/>
      <c r="G15" s="46"/>
      <c r="H15" s="46"/>
      <c r="I15" s="20"/>
      <c r="J15" s="48"/>
      <c r="K15" s="46"/>
      <c r="L15" s="26"/>
      <c r="M15" s="4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19">
        <v>9</v>
      </c>
      <c r="B16" s="320">
        <v>1313</v>
      </c>
      <c r="C16" s="321" t="s">
        <v>178</v>
      </c>
      <c r="D16" s="321" t="s">
        <v>80</v>
      </c>
      <c r="E16" s="46"/>
      <c r="F16" s="47"/>
      <c r="G16" s="46"/>
      <c r="H16" s="46"/>
      <c r="I16" s="20"/>
      <c r="J16" s="48"/>
      <c r="K16" s="46"/>
      <c r="L16" s="26"/>
      <c r="M16" s="4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19">
        <v>10</v>
      </c>
      <c r="B17" s="320">
        <v>1314</v>
      </c>
      <c r="C17" s="321" t="s">
        <v>179</v>
      </c>
      <c r="D17" s="321" t="s">
        <v>80</v>
      </c>
      <c r="E17" s="46"/>
      <c r="F17" s="47"/>
      <c r="G17" s="46"/>
      <c r="H17" s="46"/>
      <c r="I17" s="20"/>
      <c r="J17" s="48"/>
      <c r="K17" s="46"/>
      <c r="L17" s="26"/>
      <c r="M17" s="4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19">
        <v>11</v>
      </c>
      <c r="B18" s="320">
        <v>1315</v>
      </c>
      <c r="C18" s="321" t="s">
        <v>180</v>
      </c>
      <c r="D18" s="321" t="s">
        <v>80</v>
      </c>
      <c r="E18" s="46"/>
      <c r="F18" s="47"/>
      <c r="G18" s="46"/>
      <c r="H18" s="46"/>
      <c r="I18" s="39"/>
      <c r="J18" s="48"/>
      <c r="K18" s="46"/>
      <c r="L18" s="26"/>
      <c r="M18" s="4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19">
        <v>12</v>
      </c>
      <c r="B19" s="320">
        <v>1316</v>
      </c>
      <c r="C19" s="321" t="s">
        <v>181</v>
      </c>
      <c r="D19" s="321" t="s">
        <v>62</v>
      </c>
      <c r="E19" s="46"/>
      <c r="F19" s="47"/>
      <c r="G19" s="46"/>
      <c r="H19" s="46"/>
      <c r="I19" s="39"/>
      <c r="J19" s="48"/>
      <c r="K19" s="46"/>
      <c r="L19" s="26"/>
      <c r="M19" s="49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19">
        <v>13</v>
      </c>
      <c r="B20" s="320">
        <v>1317</v>
      </c>
      <c r="C20" s="321" t="s">
        <v>182</v>
      </c>
      <c r="D20" s="321" t="s">
        <v>80</v>
      </c>
      <c r="E20" s="46"/>
      <c r="F20" s="47"/>
      <c r="G20" s="46"/>
      <c r="H20" s="46"/>
      <c r="I20" s="39"/>
      <c r="J20" s="48"/>
      <c r="K20" s="46"/>
      <c r="L20" s="26"/>
      <c r="M20" s="49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19">
        <v>14</v>
      </c>
      <c r="B21" s="320">
        <v>1318</v>
      </c>
      <c r="C21" s="321" t="s">
        <v>183</v>
      </c>
      <c r="D21" s="321" t="s">
        <v>80</v>
      </c>
      <c r="E21" s="46"/>
      <c r="F21" s="47"/>
      <c r="G21" s="46"/>
      <c r="H21" s="46"/>
      <c r="I21" s="39"/>
      <c r="J21" s="48"/>
      <c r="K21" s="46"/>
      <c r="L21" s="26"/>
      <c r="M21" s="4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19">
        <v>15</v>
      </c>
      <c r="B22" s="320">
        <v>1319</v>
      </c>
      <c r="C22" s="321" t="s">
        <v>184</v>
      </c>
      <c r="D22" s="321" t="s">
        <v>80</v>
      </c>
      <c r="E22" s="46"/>
      <c r="F22" s="47"/>
      <c r="G22" s="46"/>
      <c r="H22" s="46"/>
      <c r="I22" s="39"/>
      <c r="J22" s="48"/>
      <c r="K22" s="46"/>
      <c r="L22" s="26"/>
      <c r="M22" s="49"/>
      <c r="N22" s="3"/>
      <c r="O22" s="3"/>
      <c r="P22" s="2" t="s">
        <v>79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19">
        <v>16</v>
      </c>
      <c r="B23" s="320">
        <v>1320</v>
      </c>
      <c r="C23" s="321" t="s">
        <v>185</v>
      </c>
      <c r="D23" s="321" t="s">
        <v>80</v>
      </c>
      <c r="E23" s="46"/>
      <c r="F23" s="47"/>
      <c r="G23" s="46"/>
      <c r="H23" s="46"/>
      <c r="I23" s="39"/>
      <c r="J23" s="48"/>
      <c r="K23" s="46"/>
      <c r="L23" s="26"/>
      <c r="M23" s="4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19">
        <v>17</v>
      </c>
      <c r="B24" s="320">
        <v>1321</v>
      </c>
      <c r="C24" s="321" t="s">
        <v>186</v>
      </c>
      <c r="D24" s="321" t="s">
        <v>80</v>
      </c>
      <c r="E24" s="46"/>
      <c r="F24" s="47"/>
      <c r="G24" s="46"/>
      <c r="H24" s="46"/>
      <c r="I24" s="39"/>
      <c r="J24" s="48"/>
      <c r="K24" s="46"/>
      <c r="L24" s="26"/>
      <c r="M24" s="4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19">
        <v>18</v>
      </c>
      <c r="B25" s="320">
        <v>1322</v>
      </c>
      <c r="C25" s="321" t="s">
        <v>187</v>
      </c>
      <c r="D25" s="321" t="s">
        <v>80</v>
      </c>
      <c r="E25" s="46"/>
      <c r="F25" s="47"/>
      <c r="G25" s="46"/>
      <c r="H25" s="46"/>
      <c r="I25" s="39"/>
      <c r="J25" s="48"/>
      <c r="K25" s="46"/>
      <c r="L25" s="26"/>
      <c r="M25" s="4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19">
        <v>19</v>
      </c>
      <c r="B26" s="320">
        <v>1323</v>
      </c>
      <c r="C26" s="321" t="s">
        <v>188</v>
      </c>
      <c r="D26" s="321" t="s">
        <v>80</v>
      </c>
      <c r="E26" s="46"/>
      <c r="F26" s="47"/>
      <c r="G26" s="46"/>
      <c r="H26" s="46"/>
      <c r="I26" s="39"/>
      <c r="J26" s="48"/>
      <c r="K26" s="46"/>
      <c r="L26" s="26"/>
      <c r="M26" s="4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19">
        <v>20</v>
      </c>
      <c r="B27" s="320">
        <v>1324</v>
      </c>
      <c r="C27" s="321" t="s">
        <v>189</v>
      </c>
      <c r="D27" s="321" t="s">
        <v>80</v>
      </c>
      <c r="E27" s="46"/>
      <c r="F27" s="47"/>
      <c r="G27" s="46"/>
      <c r="H27" s="46"/>
      <c r="I27" s="39"/>
      <c r="J27" s="48"/>
      <c r="K27" s="46"/>
      <c r="L27" s="26"/>
      <c r="M27" s="4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19">
        <v>21</v>
      </c>
      <c r="B28" s="320">
        <v>1325</v>
      </c>
      <c r="C28" s="321" t="s">
        <v>190</v>
      </c>
      <c r="D28" s="321" t="s">
        <v>80</v>
      </c>
      <c r="E28" s="46"/>
      <c r="F28" s="47"/>
      <c r="G28" s="46"/>
      <c r="H28" s="46"/>
      <c r="I28" s="39"/>
      <c r="J28" s="48"/>
      <c r="K28" s="46"/>
      <c r="L28" s="26"/>
      <c r="M28" s="4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19">
        <v>22</v>
      </c>
      <c r="B29" s="320">
        <v>1326</v>
      </c>
      <c r="C29" s="321" t="s">
        <v>191</v>
      </c>
      <c r="D29" s="321" t="s">
        <v>80</v>
      </c>
      <c r="E29" s="46"/>
      <c r="F29" s="47"/>
      <c r="G29" s="46"/>
      <c r="H29" s="46"/>
      <c r="I29" s="39"/>
      <c r="J29" s="48"/>
      <c r="K29" s="46"/>
      <c r="L29" s="26"/>
      <c r="M29" s="4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19">
        <v>23</v>
      </c>
      <c r="B30" s="320">
        <v>1327</v>
      </c>
      <c r="C30" s="321" t="s">
        <v>192</v>
      </c>
      <c r="D30" s="321" t="s">
        <v>80</v>
      </c>
      <c r="E30" s="46"/>
      <c r="F30" s="47"/>
      <c r="G30" s="46"/>
      <c r="H30" s="46"/>
      <c r="I30" s="39"/>
      <c r="J30" s="48"/>
      <c r="K30" s="46"/>
      <c r="L30" s="26"/>
      <c r="M30" s="4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19">
        <v>24</v>
      </c>
      <c r="B31" s="320">
        <v>1328</v>
      </c>
      <c r="C31" s="321" t="s">
        <v>193</v>
      </c>
      <c r="D31" s="321" t="s">
        <v>80</v>
      </c>
      <c r="E31" s="46"/>
      <c r="F31" s="47"/>
      <c r="G31" s="46"/>
      <c r="H31" s="46"/>
      <c r="I31" s="39"/>
      <c r="J31" s="48"/>
      <c r="K31" s="46"/>
      <c r="L31" s="26"/>
      <c r="M31" s="4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19">
        <v>25</v>
      </c>
      <c r="B32" s="320">
        <v>1329</v>
      </c>
      <c r="C32" s="321" t="s">
        <v>194</v>
      </c>
      <c r="D32" s="321" t="s">
        <v>62</v>
      </c>
      <c r="E32" s="46"/>
      <c r="F32" s="47"/>
      <c r="G32" s="46"/>
      <c r="H32" s="46"/>
      <c r="I32" s="39"/>
      <c r="J32" s="48"/>
      <c r="K32" s="46"/>
      <c r="L32" s="26"/>
      <c r="M32" s="4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19">
        <v>26</v>
      </c>
      <c r="B33" s="320">
        <v>1330</v>
      </c>
      <c r="C33" s="321" t="s">
        <v>195</v>
      </c>
      <c r="D33" s="321" t="s">
        <v>80</v>
      </c>
      <c r="E33" s="46"/>
      <c r="F33" s="47"/>
      <c r="G33" s="46"/>
      <c r="H33" s="46"/>
      <c r="I33" s="39"/>
      <c r="J33" s="48"/>
      <c r="K33" s="46"/>
      <c r="L33" s="26"/>
      <c r="M33" s="4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19">
        <v>27</v>
      </c>
      <c r="B34" s="320">
        <v>1331</v>
      </c>
      <c r="C34" s="321" t="s">
        <v>196</v>
      </c>
      <c r="D34" s="321" t="s">
        <v>80</v>
      </c>
      <c r="E34" s="46"/>
      <c r="F34" s="47"/>
      <c r="G34" s="46"/>
      <c r="H34" s="46"/>
      <c r="I34" s="39"/>
      <c r="J34" s="48"/>
      <c r="K34" s="46"/>
      <c r="L34" s="26"/>
      <c r="M34" s="49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19">
        <v>28</v>
      </c>
      <c r="B35" s="320">
        <v>1332</v>
      </c>
      <c r="C35" s="321" t="s">
        <v>197</v>
      </c>
      <c r="D35" s="321" t="s">
        <v>80</v>
      </c>
      <c r="E35" s="46"/>
      <c r="F35" s="47"/>
      <c r="G35" s="46"/>
      <c r="H35" s="46"/>
      <c r="I35" s="20"/>
      <c r="J35" s="48"/>
      <c r="K35" s="46"/>
      <c r="L35" s="26"/>
      <c r="M35" s="49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19">
        <v>29</v>
      </c>
      <c r="B36" s="320">
        <v>1333</v>
      </c>
      <c r="C36" s="321" t="s">
        <v>198</v>
      </c>
      <c r="D36" s="321" t="s">
        <v>80</v>
      </c>
      <c r="E36" s="46"/>
      <c r="F36" s="47"/>
      <c r="G36" s="46"/>
      <c r="H36" s="46"/>
      <c r="I36" s="39"/>
      <c r="J36" s="48"/>
      <c r="K36" s="46"/>
      <c r="L36" s="26"/>
      <c r="M36" s="49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19">
        <v>30</v>
      </c>
      <c r="B37" s="320">
        <v>1334</v>
      </c>
      <c r="C37" s="321" t="s">
        <v>199</v>
      </c>
      <c r="D37" s="321" t="s">
        <v>80</v>
      </c>
      <c r="E37" s="46"/>
      <c r="F37" s="47"/>
      <c r="G37" s="46"/>
      <c r="H37" s="46"/>
      <c r="I37" s="39"/>
      <c r="J37" s="48"/>
      <c r="K37" s="46"/>
      <c r="L37" s="26"/>
      <c r="M37" s="49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19">
        <v>31</v>
      </c>
      <c r="B38" s="320">
        <v>1335</v>
      </c>
      <c r="C38" s="321" t="s">
        <v>200</v>
      </c>
      <c r="D38" s="321" t="s">
        <v>80</v>
      </c>
      <c r="E38" s="46"/>
      <c r="F38" s="47"/>
      <c r="G38" s="46"/>
      <c r="H38" s="46"/>
      <c r="I38" s="20"/>
      <c r="J38" s="48"/>
      <c r="K38" s="46"/>
      <c r="L38" s="26"/>
      <c r="M38" s="49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19">
        <v>32</v>
      </c>
      <c r="B39" s="320">
        <v>1336</v>
      </c>
      <c r="C39" s="321" t="s">
        <v>201</v>
      </c>
      <c r="D39" s="321" t="s">
        <v>80</v>
      </c>
      <c r="E39" s="46"/>
      <c r="F39" s="47"/>
      <c r="G39" s="46"/>
      <c r="H39" s="46"/>
      <c r="I39" s="39"/>
      <c r="J39" s="48"/>
      <c r="K39" s="46"/>
      <c r="L39" s="26"/>
      <c r="M39" s="49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19">
        <v>33</v>
      </c>
      <c r="B40" s="320">
        <v>1337</v>
      </c>
      <c r="C40" s="321" t="s">
        <v>202</v>
      </c>
      <c r="D40" s="321" t="s">
        <v>80</v>
      </c>
      <c r="E40" s="46"/>
      <c r="F40" s="47"/>
      <c r="G40" s="46"/>
      <c r="H40" s="46"/>
      <c r="I40" s="39"/>
      <c r="J40" s="48"/>
      <c r="K40" s="46"/>
      <c r="L40" s="26"/>
      <c r="M40" s="49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19">
        <v>34</v>
      </c>
      <c r="B41" s="320">
        <v>1338</v>
      </c>
      <c r="C41" s="321" t="s">
        <v>203</v>
      </c>
      <c r="D41" s="321" t="s">
        <v>80</v>
      </c>
      <c r="E41" s="46"/>
      <c r="F41" s="47"/>
      <c r="G41" s="46"/>
      <c r="H41" s="46"/>
      <c r="I41" s="39"/>
      <c r="J41" s="48"/>
      <c r="K41" s="46"/>
      <c r="L41" s="26"/>
      <c r="M41" s="49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19">
        <v>35</v>
      </c>
      <c r="B42" s="320">
        <v>1339</v>
      </c>
      <c r="C42" s="321" t="s">
        <v>204</v>
      </c>
      <c r="D42" s="321" t="s">
        <v>80</v>
      </c>
      <c r="E42" s="46"/>
      <c r="F42" s="47"/>
      <c r="G42" s="46"/>
      <c r="H42" s="46"/>
      <c r="I42" s="39"/>
      <c r="J42" s="48"/>
      <c r="K42" s="46"/>
      <c r="L42" s="26"/>
      <c r="M42" s="49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19">
        <v>36</v>
      </c>
      <c r="B43" s="320">
        <v>1340</v>
      </c>
      <c r="C43" s="321" t="s">
        <v>205</v>
      </c>
      <c r="D43" s="321" t="s">
        <v>62</v>
      </c>
      <c r="E43" s="46"/>
      <c r="F43" s="47"/>
      <c r="G43" s="46"/>
      <c r="H43" s="46"/>
      <c r="I43" s="39"/>
      <c r="J43" s="48"/>
      <c r="K43" s="46"/>
      <c r="L43" s="26"/>
      <c r="M43" s="49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19">
        <v>37</v>
      </c>
      <c r="B44" s="320">
        <v>1342</v>
      </c>
      <c r="C44" s="321" t="s">
        <v>206</v>
      </c>
      <c r="D44" s="321" t="s">
        <v>80</v>
      </c>
      <c r="E44" s="46"/>
      <c r="F44" s="47"/>
      <c r="G44" s="46"/>
      <c r="H44" s="46"/>
      <c r="I44" s="39"/>
      <c r="J44" s="48"/>
      <c r="K44" s="46"/>
      <c r="L44" s="26"/>
      <c r="M44" s="49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19">
        <v>38</v>
      </c>
      <c r="B45" s="320">
        <v>1343</v>
      </c>
      <c r="C45" s="321" t="s">
        <v>207</v>
      </c>
      <c r="D45" s="321" t="s">
        <v>80</v>
      </c>
      <c r="E45" s="46"/>
      <c r="F45" s="47"/>
      <c r="G45" s="46"/>
      <c r="H45" s="46"/>
      <c r="I45" s="39"/>
      <c r="J45" s="48"/>
      <c r="K45" s="46"/>
      <c r="L45" s="26"/>
      <c r="M45" s="49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3">
        <v>39</v>
      </c>
      <c r="B46" s="55"/>
      <c r="C46" s="56"/>
      <c r="D46" s="45"/>
      <c r="E46" s="46"/>
      <c r="F46" s="47"/>
      <c r="G46" s="46"/>
      <c r="H46" s="46"/>
      <c r="I46" s="39"/>
      <c r="J46" s="48"/>
      <c r="K46" s="46"/>
      <c r="L46" s="26"/>
      <c r="M46" s="49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57">
        <v>40</v>
      </c>
      <c r="B47" s="58"/>
      <c r="C47" s="59"/>
      <c r="D47" s="60"/>
      <c r="E47" s="46"/>
      <c r="F47" s="47"/>
      <c r="G47" s="46"/>
      <c r="H47" s="46"/>
      <c r="I47" s="39"/>
      <c r="J47" s="48"/>
      <c r="K47" s="46"/>
      <c r="L47" s="26"/>
      <c r="M47" s="49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57">
        <v>41</v>
      </c>
      <c r="B48" s="61"/>
      <c r="C48" s="62"/>
      <c r="D48" s="60"/>
      <c r="E48" s="46"/>
      <c r="F48" s="47"/>
      <c r="G48" s="46"/>
      <c r="H48" s="46"/>
      <c r="I48" s="20"/>
      <c r="J48" s="48"/>
      <c r="K48" s="46"/>
      <c r="L48" s="26"/>
      <c r="M48" s="49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57">
        <v>42</v>
      </c>
      <c r="B49" s="61"/>
      <c r="C49" s="62"/>
      <c r="D49" s="60"/>
      <c r="E49" s="46"/>
      <c r="F49" s="47"/>
      <c r="G49" s="46"/>
      <c r="H49" s="46"/>
      <c r="I49" s="39"/>
      <c r="J49" s="48"/>
      <c r="K49" s="46"/>
      <c r="L49" s="26"/>
      <c r="M49" s="49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57">
        <v>43</v>
      </c>
      <c r="B50" s="61"/>
      <c r="C50" s="62"/>
      <c r="D50" s="60"/>
      <c r="E50" s="46"/>
      <c r="F50" s="47"/>
      <c r="G50" s="46"/>
      <c r="H50" s="46"/>
      <c r="I50" s="39"/>
      <c r="J50" s="48"/>
      <c r="K50" s="46"/>
      <c r="L50" s="26"/>
      <c r="M50" s="49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57">
        <v>44</v>
      </c>
      <c r="B51" s="61"/>
      <c r="C51" s="62"/>
      <c r="D51" s="60"/>
      <c r="E51" s="46"/>
      <c r="F51" s="47"/>
      <c r="G51" s="46"/>
      <c r="H51" s="46"/>
      <c r="I51" s="39"/>
      <c r="J51" s="48"/>
      <c r="K51" s="46"/>
      <c r="L51" s="26"/>
      <c r="M51" s="49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57">
        <v>45</v>
      </c>
      <c r="B52" s="61"/>
      <c r="C52" s="62"/>
      <c r="D52" s="60"/>
      <c r="E52" s="46"/>
      <c r="F52" s="47"/>
      <c r="G52" s="46"/>
      <c r="H52" s="46"/>
      <c r="I52" s="39"/>
      <c r="J52" s="48"/>
      <c r="K52" s="46"/>
      <c r="L52" s="26"/>
      <c r="M52" s="49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57">
        <v>46</v>
      </c>
      <c r="B53" s="61"/>
      <c r="C53" s="62"/>
      <c r="D53" s="60"/>
      <c r="E53" s="46"/>
      <c r="F53" s="47"/>
      <c r="G53" s="46"/>
      <c r="H53" s="46"/>
      <c r="I53" s="39"/>
      <c r="J53" s="48"/>
      <c r="K53" s="46"/>
      <c r="L53" s="26"/>
      <c r="M53" s="49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57">
        <v>47</v>
      </c>
      <c r="B54" s="61"/>
      <c r="C54" s="62"/>
      <c r="D54" s="60"/>
      <c r="E54" s="46"/>
      <c r="F54" s="47"/>
      <c r="G54" s="46"/>
      <c r="H54" s="46"/>
      <c r="I54" s="39"/>
      <c r="J54" s="48"/>
      <c r="K54" s="46"/>
      <c r="L54" s="26"/>
      <c r="M54" s="49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57">
        <v>48</v>
      </c>
      <c r="B55" s="61"/>
      <c r="C55" s="62"/>
      <c r="D55" s="60"/>
      <c r="E55" s="46"/>
      <c r="F55" s="47"/>
      <c r="G55" s="46"/>
      <c r="H55" s="46"/>
      <c r="I55" s="39"/>
      <c r="J55" s="48"/>
      <c r="K55" s="46"/>
      <c r="L55" s="26"/>
      <c r="M55" s="49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57">
        <v>49</v>
      </c>
      <c r="B56" s="61"/>
      <c r="C56" s="62"/>
      <c r="D56" s="60"/>
      <c r="E56" s="46"/>
      <c r="F56" s="47"/>
      <c r="G56" s="46"/>
      <c r="H56" s="46"/>
      <c r="I56" s="39"/>
      <c r="J56" s="48"/>
      <c r="K56" s="46"/>
      <c r="L56" s="26"/>
      <c r="M56" s="49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57">
        <v>50</v>
      </c>
      <c r="B57" s="61"/>
      <c r="C57" s="62"/>
      <c r="D57" s="60"/>
      <c r="E57" s="46"/>
      <c r="F57" s="47"/>
      <c r="G57" s="46"/>
      <c r="H57" s="46"/>
      <c r="I57" s="39"/>
      <c r="J57" s="48"/>
      <c r="K57" s="46"/>
      <c r="L57" s="26"/>
      <c r="M57" s="49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57">
        <v>51</v>
      </c>
      <c r="B58" s="61"/>
      <c r="C58" s="62"/>
      <c r="D58" s="60"/>
      <c r="E58" s="46"/>
      <c r="F58" s="47"/>
      <c r="G58" s="46"/>
      <c r="H58" s="46"/>
      <c r="I58" s="39"/>
      <c r="J58" s="48"/>
      <c r="K58" s="46"/>
      <c r="L58" s="26"/>
      <c r="M58" s="49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57">
        <v>52</v>
      </c>
      <c r="B59" s="61"/>
      <c r="C59" s="62"/>
      <c r="D59" s="60"/>
      <c r="E59" s="46"/>
      <c r="F59" s="47"/>
      <c r="G59" s="46"/>
      <c r="H59" s="46"/>
      <c r="I59" s="39"/>
      <c r="J59" s="48"/>
      <c r="K59" s="46"/>
      <c r="L59" s="26"/>
      <c r="M59" s="49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57">
        <v>53</v>
      </c>
      <c r="B60" s="61"/>
      <c r="C60" s="62"/>
      <c r="D60" s="60"/>
      <c r="E60" s="46"/>
      <c r="F60" s="47"/>
      <c r="G60" s="46"/>
      <c r="H60" s="46"/>
      <c r="I60" s="39"/>
      <c r="J60" s="48"/>
      <c r="K60" s="46"/>
      <c r="L60" s="26"/>
      <c r="M60" s="49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57">
        <v>54</v>
      </c>
      <c r="B61" s="61"/>
      <c r="C61" s="62"/>
      <c r="D61" s="60"/>
      <c r="E61" s="46"/>
      <c r="F61" s="47"/>
      <c r="G61" s="46"/>
      <c r="H61" s="46"/>
      <c r="I61" s="39"/>
      <c r="J61" s="48"/>
      <c r="K61" s="46"/>
      <c r="L61" s="26"/>
      <c r="M61" s="49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57">
        <v>55</v>
      </c>
      <c r="B62" s="61"/>
      <c r="C62" s="62"/>
      <c r="D62" s="60"/>
      <c r="E62" s="46"/>
      <c r="F62" s="47"/>
      <c r="G62" s="46"/>
      <c r="H62" s="46"/>
      <c r="I62" s="39"/>
      <c r="J62" s="48"/>
      <c r="K62" s="46"/>
      <c r="L62" s="26"/>
      <c r="M62" s="49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57">
        <v>56</v>
      </c>
      <c r="B63" s="61"/>
      <c r="C63" s="62"/>
      <c r="D63" s="60"/>
      <c r="E63" s="46"/>
      <c r="F63" s="47"/>
      <c r="G63" s="46"/>
      <c r="H63" s="46"/>
      <c r="I63" s="39"/>
      <c r="J63" s="48"/>
      <c r="K63" s="46"/>
      <c r="L63" s="26"/>
      <c r="M63" s="49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57">
        <v>57</v>
      </c>
      <c r="B64" s="61"/>
      <c r="C64" s="62"/>
      <c r="D64" s="60"/>
      <c r="E64" s="46"/>
      <c r="F64" s="47"/>
      <c r="G64" s="46"/>
      <c r="H64" s="46"/>
      <c r="I64" s="39"/>
      <c r="J64" s="48"/>
      <c r="K64" s="46"/>
      <c r="L64" s="26"/>
      <c r="M64" s="49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57">
        <v>58</v>
      </c>
      <c r="B65" s="61"/>
      <c r="C65" s="62"/>
      <c r="D65" s="60"/>
      <c r="E65" s="46"/>
      <c r="F65" s="47"/>
      <c r="G65" s="46"/>
      <c r="H65" s="46"/>
      <c r="I65" s="39"/>
      <c r="J65" s="48"/>
      <c r="K65" s="46"/>
      <c r="L65" s="26"/>
      <c r="M65" s="49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57">
        <v>59</v>
      </c>
      <c r="B66" s="61"/>
      <c r="C66" s="62"/>
      <c r="D66" s="60"/>
      <c r="E66" s="46"/>
      <c r="F66" s="47"/>
      <c r="G66" s="46"/>
      <c r="H66" s="46"/>
      <c r="I66" s="39"/>
      <c r="J66" s="48"/>
      <c r="K66" s="46"/>
      <c r="L66" s="26"/>
      <c r="M66" s="49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57">
        <v>60</v>
      </c>
      <c r="B67" s="61"/>
      <c r="C67" s="62"/>
      <c r="D67" s="60"/>
      <c r="E67" s="46"/>
      <c r="F67" s="47"/>
      <c r="G67" s="46"/>
      <c r="H67" s="46"/>
      <c r="I67" s="39"/>
      <c r="J67" s="48"/>
      <c r="K67" s="46"/>
      <c r="L67" s="26"/>
      <c r="M67" s="49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57">
        <v>61</v>
      </c>
      <c r="B68" s="61"/>
      <c r="C68" s="62"/>
      <c r="D68" s="60"/>
      <c r="E68" s="46"/>
      <c r="F68" s="47"/>
      <c r="G68" s="46"/>
      <c r="H68" s="46"/>
      <c r="I68" s="39"/>
      <c r="J68" s="48"/>
      <c r="K68" s="46"/>
      <c r="L68" s="26"/>
      <c r="M68" s="49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57">
        <v>62</v>
      </c>
      <c r="B69" s="61"/>
      <c r="C69" s="62"/>
      <c r="D69" s="60"/>
      <c r="E69" s="46"/>
      <c r="F69" s="47"/>
      <c r="G69" s="46"/>
      <c r="H69" s="46"/>
      <c r="I69" s="39"/>
      <c r="J69" s="48"/>
      <c r="K69" s="46"/>
      <c r="L69" s="26"/>
      <c r="M69" s="49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57">
        <v>63</v>
      </c>
      <c r="B70" s="61"/>
      <c r="C70" s="62"/>
      <c r="D70" s="60"/>
      <c r="E70" s="46"/>
      <c r="F70" s="47"/>
      <c r="G70" s="46"/>
      <c r="H70" s="46"/>
      <c r="I70" s="39"/>
      <c r="J70" s="48"/>
      <c r="K70" s="46"/>
      <c r="L70" s="26"/>
      <c r="M70" s="49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57">
        <v>64</v>
      </c>
      <c r="B71" s="61"/>
      <c r="C71" s="62"/>
      <c r="D71" s="60"/>
      <c r="E71" s="46"/>
      <c r="F71" s="47"/>
      <c r="G71" s="46"/>
      <c r="H71" s="46"/>
      <c r="I71" s="39"/>
      <c r="J71" s="48"/>
      <c r="K71" s="46"/>
      <c r="L71" s="26"/>
      <c r="M71" s="49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57">
        <v>65</v>
      </c>
      <c r="B72" s="61"/>
      <c r="C72" s="62"/>
      <c r="D72" s="60"/>
      <c r="E72" s="46"/>
      <c r="F72" s="47"/>
      <c r="G72" s="46"/>
      <c r="H72" s="46"/>
      <c r="I72" s="39"/>
      <c r="J72" s="48"/>
      <c r="K72" s="46"/>
      <c r="L72" s="26"/>
      <c r="M72" s="49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57">
        <v>66</v>
      </c>
      <c r="B73" s="61"/>
      <c r="C73" s="62"/>
      <c r="D73" s="60"/>
      <c r="E73" s="46"/>
      <c r="F73" s="47"/>
      <c r="G73" s="46"/>
      <c r="H73" s="46"/>
      <c r="I73" s="39"/>
      <c r="J73" s="48"/>
      <c r="K73" s="46"/>
      <c r="L73" s="26"/>
      <c r="M73" s="49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57">
        <v>67</v>
      </c>
      <c r="B74" s="61"/>
      <c r="C74" s="62"/>
      <c r="D74" s="60"/>
      <c r="E74" s="46"/>
      <c r="F74" s="47"/>
      <c r="G74" s="46"/>
      <c r="H74" s="46"/>
      <c r="I74" s="20"/>
      <c r="J74" s="48"/>
      <c r="K74" s="46"/>
      <c r="L74" s="26"/>
      <c r="M74" s="49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57">
        <v>68</v>
      </c>
      <c r="B75" s="61"/>
      <c r="C75" s="62"/>
      <c r="D75" s="60"/>
      <c r="E75" s="46"/>
      <c r="F75" s="47"/>
      <c r="G75" s="46"/>
      <c r="H75" s="46"/>
      <c r="I75" s="39"/>
      <c r="J75" s="48"/>
      <c r="K75" s="46"/>
      <c r="L75" s="26"/>
      <c r="M75" s="49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57">
        <v>69</v>
      </c>
      <c r="B76" s="61"/>
      <c r="C76" s="62"/>
      <c r="D76" s="60"/>
      <c r="E76" s="46"/>
      <c r="F76" s="47"/>
      <c r="G76" s="46"/>
      <c r="H76" s="46"/>
      <c r="I76" s="39"/>
      <c r="J76" s="48"/>
      <c r="K76" s="46"/>
      <c r="L76" s="26"/>
      <c r="M76" s="49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57">
        <v>70</v>
      </c>
      <c r="B77" s="61"/>
      <c r="C77" s="62"/>
      <c r="D77" s="60"/>
      <c r="E77" s="46"/>
      <c r="F77" s="47"/>
      <c r="G77" s="46"/>
      <c r="H77" s="46"/>
      <c r="I77" s="39"/>
      <c r="J77" s="48"/>
      <c r="K77" s="46"/>
      <c r="L77" s="26"/>
      <c r="M77" s="49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57">
        <v>71</v>
      </c>
      <c r="B78" s="61"/>
      <c r="C78" s="62"/>
      <c r="D78" s="60"/>
      <c r="E78" s="46"/>
      <c r="F78" s="47"/>
      <c r="G78" s="46"/>
      <c r="H78" s="46"/>
      <c r="I78" s="20"/>
      <c r="J78" s="48"/>
      <c r="K78" s="46"/>
      <c r="L78" s="26"/>
      <c r="M78" s="49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57">
        <v>72</v>
      </c>
      <c r="B79" s="61"/>
      <c r="C79" s="62"/>
      <c r="D79" s="60"/>
      <c r="E79" s="46"/>
      <c r="F79" s="47"/>
      <c r="G79" s="46"/>
      <c r="H79" s="46"/>
      <c r="I79" s="39"/>
      <c r="J79" s="48"/>
      <c r="K79" s="46"/>
      <c r="L79" s="26"/>
      <c r="M79" s="49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57">
        <v>73</v>
      </c>
      <c r="B80" s="61"/>
      <c r="C80" s="62"/>
      <c r="D80" s="60"/>
      <c r="E80" s="46"/>
      <c r="F80" s="47"/>
      <c r="G80" s="46"/>
      <c r="H80" s="46"/>
      <c r="I80" s="39"/>
      <c r="J80" s="48"/>
      <c r="K80" s="46"/>
      <c r="L80" s="26"/>
      <c r="M80" s="49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57">
        <v>74</v>
      </c>
      <c r="B81" s="61"/>
      <c r="C81" s="62"/>
      <c r="D81" s="60"/>
      <c r="E81" s="46"/>
      <c r="F81" s="47"/>
      <c r="G81" s="46"/>
      <c r="H81" s="46"/>
      <c r="I81" s="39"/>
      <c r="J81" s="48"/>
      <c r="K81" s="46"/>
      <c r="L81" s="26"/>
      <c r="M81" s="49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57">
        <v>75</v>
      </c>
      <c r="B82" s="61"/>
      <c r="C82" s="62"/>
      <c r="D82" s="60"/>
      <c r="E82" s="46"/>
      <c r="F82" s="47"/>
      <c r="G82" s="46"/>
      <c r="H82" s="46"/>
      <c r="I82" s="39"/>
      <c r="J82" s="48"/>
      <c r="K82" s="46"/>
      <c r="L82" s="26"/>
      <c r="M82" s="49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57">
        <v>76</v>
      </c>
      <c r="B83" s="61"/>
      <c r="C83" s="62"/>
      <c r="D83" s="60"/>
      <c r="E83" s="46"/>
      <c r="F83" s="47"/>
      <c r="G83" s="46"/>
      <c r="H83" s="46"/>
      <c r="I83" s="39"/>
      <c r="J83" s="48"/>
      <c r="K83" s="46"/>
      <c r="L83" s="26"/>
      <c r="M83" s="49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57">
        <v>77</v>
      </c>
      <c r="B84" s="61"/>
      <c r="C84" s="62"/>
      <c r="D84" s="60"/>
      <c r="E84" s="46"/>
      <c r="F84" s="47"/>
      <c r="G84" s="46"/>
      <c r="H84" s="46"/>
      <c r="I84" s="39"/>
      <c r="J84" s="48"/>
      <c r="K84" s="46"/>
      <c r="L84" s="26"/>
      <c r="M84" s="49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57">
        <v>78</v>
      </c>
      <c r="B85" s="61"/>
      <c r="C85" s="62"/>
      <c r="D85" s="60"/>
      <c r="E85" s="46"/>
      <c r="F85" s="47"/>
      <c r="G85" s="46"/>
      <c r="H85" s="46"/>
      <c r="I85" s="39"/>
      <c r="J85" s="48"/>
      <c r="K85" s="46"/>
      <c r="L85" s="26"/>
      <c r="M85" s="49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57">
        <v>79</v>
      </c>
      <c r="B86" s="61"/>
      <c r="C86" s="62"/>
      <c r="D86" s="60"/>
      <c r="E86" s="46"/>
      <c r="F86" s="47"/>
      <c r="G86" s="46"/>
      <c r="H86" s="46"/>
      <c r="I86" s="39"/>
      <c r="J86" s="48"/>
      <c r="K86" s="46"/>
      <c r="L86" s="26"/>
      <c r="M86" s="49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57">
        <v>80</v>
      </c>
      <c r="B87" s="61"/>
      <c r="C87" s="62"/>
      <c r="D87" s="60"/>
      <c r="E87" s="46"/>
      <c r="F87" s="47"/>
      <c r="G87" s="46"/>
      <c r="H87" s="46"/>
      <c r="I87" s="39"/>
      <c r="J87" s="48"/>
      <c r="K87" s="46"/>
      <c r="L87" s="26"/>
      <c r="M87" s="49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57">
        <v>81</v>
      </c>
      <c r="B88" s="61"/>
      <c r="C88" s="62"/>
      <c r="D88" s="60"/>
      <c r="E88" s="46"/>
      <c r="F88" s="47"/>
      <c r="G88" s="46"/>
      <c r="H88" s="46"/>
      <c r="I88" s="39"/>
      <c r="J88" s="48"/>
      <c r="K88" s="46"/>
      <c r="L88" s="26"/>
      <c r="M88" s="49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57">
        <v>82</v>
      </c>
      <c r="B89" s="61"/>
      <c r="C89" s="62"/>
      <c r="D89" s="60"/>
      <c r="E89" s="46"/>
      <c r="F89" s="47"/>
      <c r="G89" s="46"/>
      <c r="H89" s="46"/>
      <c r="I89" s="20"/>
      <c r="J89" s="48"/>
      <c r="K89" s="46"/>
      <c r="L89" s="26"/>
      <c r="M89" s="49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57">
        <v>83</v>
      </c>
      <c r="B90" s="61"/>
      <c r="C90" s="62"/>
      <c r="D90" s="60"/>
      <c r="E90" s="46"/>
      <c r="F90" s="47"/>
      <c r="G90" s="46"/>
      <c r="H90" s="46"/>
      <c r="I90" s="39"/>
      <c r="J90" s="48"/>
      <c r="K90" s="46"/>
      <c r="L90" s="26"/>
      <c r="M90" s="49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57">
        <v>84</v>
      </c>
      <c r="B91" s="61"/>
      <c r="C91" s="62"/>
      <c r="D91" s="60"/>
      <c r="E91" s="46"/>
      <c r="F91" s="47"/>
      <c r="G91" s="46"/>
      <c r="H91" s="46"/>
      <c r="I91" s="39"/>
      <c r="J91" s="48"/>
      <c r="K91" s="46"/>
      <c r="L91" s="26"/>
      <c r="M91" s="49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57">
        <v>85</v>
      </c>
      <c r="B92" s="61"/>
      <c r="C92" s="62"/>
      <c r="D92" s="60"/>
      <c r="E92" s="46"/>
      <c r="F92" s="47"/>
      <c r="G92" s="46"/>
      <c r="H92" s="46"/>
      <c r="I92" s="20"/>
      <c r="J92" s="48"/>
      <c r="K92" s="46"/>
      <c r="L92" s="26"/>
      <c r="M92" s="49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57">
        <v>86</v>
      </c>
      <c r="B93" s="61"/>
      <c r="C93" s="62"/>
      <c r="D93" s="60"/>
      <c r="E93" s="46"/>
      <c r="F93" s="47"/>
      <c r="G93" s="46"/>
      <c r="H93" s="46"/>
      <c r="I93" s="39"/>
      <c r="J93" s="48"/>
      <c r="K93" s="46"/>
      <c r="L93" s="26"/>
      <c r="M93" s="49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57">
        <v>87</v>
      </c>
      <c r="B94" s="61"/>
      <c r="C94" s="62"/>
      <c r="D94" s="60"/>
      <c r="E94" s="46"/>
      <c r="F94" s="47"/>
      <c r="G94" s="46"/>
      <c r="H94" s="46"/>
      <c r="I94" s="39"/>
      <c r="J94" s="48"/>
      <c r="K94" s="46"/>
      <c r="L94" s="26"/>
      <c r="M94" s="49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57">
        <v>88</v>
      </c>
      <c r="B95" s="61"/>
      <c r="C95" s="62"/>
      <c r="D95" s="60"/>
      <c r="E95" s="46"/>
      <c r="F95" s="47"/>
      <c r="G95" s="46"/>
      <c r="H95" s="46"/>
      <c r="I95" s="39"/>
      <c r="J95" s="48"/>
      <c r="K95" s="46"/>
      <c r="L95" s="26"/>
      <c r="M95" s="49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57">
        <v>89</v>
      </c>
      <c r="B96" s="61"/>
      <c r="C96" s="62"/>
      <c r="D96" s="60"/>
      <c r="E96" s="46"/>
      <c r="F96" s="47"/>
      <c r="G96" s="46"/>
      <c r="H96" s="46"/>
      <c r="I96" s="39"/>
      <c r="J96" s="48"/>
      <c r="K96" s="46"/>
      <c r="L96" s="26"/>
      <c r="M96" s="49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57">
        <v>90</v>
      </c>
      <c r="B97" s="61"/>
      <c r="C97" s="62"/>
      <c r="D97" s="60"/>
      <c r="E97" s="46"/>
      <c r="F97" s="47"/>
      <c r="G97" s="46"/>
      <c r="H97" s="46"/>
      <c r="I97" s="39"/>
      <c r="J97" s="48"/>
      <c r="K97" s="46"/>
      <c r="L97" s="26"/>
      <c r="M97" s="49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57">
        <v>91</v>
      </c>
      <c r="B98" s="61"/>
      <c r="C98" s="62"/>
      <c r="D98" s="60"/>
      <c r="E98" s="46"/>
      <c r="F98" s="47"/>
      <c r="G98" s="46"/>
      <c r="H98" s="46"/>
      <c r="I98" s="39"/>
      <c r="J98" s="48"/>
      <c r="K98" s="46"/>
      <c r="L98" s="26"/>
      <c r="M98" s="49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57">
        <v>92</v>
      </c>
      <c r="B99" s="61"/>
      <c r="C99" s="62"/>
      <c r="D99" s="60"/>
      <c r="E99" s="46"/>
      <c r="F99" s="47"/>
      <c r="G99" s="46"/>
      <c r="H99" s="46"/>
      <c r="I99" s="39"/>
      <c r="J99" s="48"/>
      <c r="K99" s="46"/>
      <c r="L99" s="26"/>
      <c r="M99" s="49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57">
        <v>93</v>
      </c>
      <c r="B100" s="61"/>
      <c r="C100" s="62"/>
      <c r="D100" s="60"/>
      <c r="E100" s="46"/>
      <c r="F100" s="47"/>
      <c r="G100" s="46"/>
      <c r="H100" s="46"/>
      <c r="I100" s="20"/>
      <c r="J100" s="48"/>
      <c r="K100" s="46"/>
      <c r="L100" s="26"/>
      <c r="M100" s="49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57">
        <v>94</v>
      </c>
      <c r="B101" s="61"/>
      <c r="C101" s="62"/>
      <c r="D101" s="60"/>
      <c r="E101" s="46"/>
      <c r="F101" s="47"/>
      <c r="G101" s="46"/>
      <c r="H101" s="46"/>
      <c r="I101" s="39"/>
      <c r="J101" s="48"/>
      <c r="K101" s="46"/>
      <c r="L101" s="26"/>
      <c r="M101" s="49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57">
        <v>95</v>
      </c>
      <c r="B102" s="61"/>
      <c r="C102" s="62"/>
      <c r="D102" s="60"/>
      <c r="E102" s="46"/>
      <c r="F102" s="47"/>
      <c r="G102" s="46"/>
      <c r="H102" s="46"/>
      <c r="I102" s="39"/>
      <c r="J102" s="48"/>
      <c r="K102" s="46"/>
      <c r="L102" s="26"/>
      <c r="M102" s="49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57">
        <v>96</v>
      </c>
      <c r="B103" s="61"/>
      <c r="C103" s="62"/>
      <c r="D103" s="60"/>
      <c r="E103" s="46"/>
      <c r="F103" s="47"/>
      <c r="G103" s="46"/>
      <c r="H103" s="46"/>
      <c r="I103" s="39"/>
      <c r="J103" s="48"/>
      <c r="K103" s="46"/>
      <c r="L103" s="26"/>
      <c r="M103" s="49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57">
        <v>97</v>
      </c>
      <c r="B104" s="61"/>
      <c r="C104" s="62"/>
      <c r="D104" s="60"/>
      <c r="E104" s="46"/>
      <c r="F104" s="47"/>
      <c r="G104" s="46"/>
      <c r="H104" s="46"/>
      <c r="I104" s="39"/>
      <c r="J104" s="48"/>
      <c r="K104" s="46"/>
      <c r="L104" s="26"/>
      <c r="M104" s="49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57">
        <v>98</v>
      </c>
      <c r="B105" s="61"/>
      <c r="C105" s="62"/>
      <c r="D105" s="60"/>
      <c r="E105" s="46"/>
      <c r="F105" s="47"/>
      <c r="G105" s="46"/>
      <c r="H105" s="46"/>
      <c r="I105" s="39"/>
      <c r="J105" s="48"/>
      <c r="K105" s="46"/>
      <c r="L105" s="26"/>
      <c r="M105" s="49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57">
        <v>99</v>
      </c>
      <c r="B106" s="61"/>
      <c r="C106" s="62"/>
      <c r="D106" s="60"/>
      <c r="E106" s="46"/>
      <c r="F106" s="47"/>
      <c r="G106" s="46"/>
      <c r="H106" s="46"/>
      <c r="I106" s="39"/>
      <c r="J106" s="48"/>
      <c r="K106" s="46"/>
      <c r="L106" s="26"/>
      <c r="M106" s="49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57">
        <v>100</v>
      </c>
      <c r="B107" s="61"/>
      <c r="C107" s="62"/>
      <c r="D107" s="60"/>
      <c r="E107" s="46"/>
      <c r="F107" s="47"/>
      <c r="G107" s="46"/>
      <c r="H107" s="46"/>
      <c r="I107" s="39"/>
      <c r="J107" s="48"/>
      <c r="K107" s="46"/>
      <c r="L107" s="26"/>
      <c r="M107" s="49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57">
        <v>101</v>
      </c>
      <c r="B108" s="61"/>
      <c r="C108" s="62"/>
      <c r="D108" s="60"/>
      <c r="E108" s="46"/>
      <c r="F108" s="47"/>
      <c r="G108" s="46"/>
      <c r="H108" s="46"/>
      <c r="I108" s="39"/>
      <c r="J108" s="48"/>
      <c r="K108" s="46"/>
      <c r="L108" s="26"/>
      <c r="M108" s="49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57">
        <v>102</v>
      </c>
      <c r="B109" s="61"/>
      <c r="C109" s="62"/>
      <c r="D109" s="60"/>
      <c r="E109" s="46"/>
      <c r="F109" s="47"/>
      <c r="G109" s="46"/>
      <c r="H109" s="46"/>
      <c r="I109" s="20"/>
      <c r="J109" s="48"/>
      <c r="K109" s="46"/>
      <c r="L109" s="26"/>
      <c r="M109" s="49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57">
        <v>103</v>
      </c>
      <c r="B110" s="61"/>
      <c r="C110" s="62"/>
      <c r="D110" s="60"/>
      <c r="E110" s="46"/>
      <c r="F110" s="47"/>
      <c r="G110" s="46"/>
      <c r="H110" s="46"/>
      <c r="I110" s="39"/>
      <c r="J110" s="48"/>
      <c r="K110" s="46"/>
      <c r="L110" s="26"/>
      <c r="M110" s="49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57">
        <v>104</v>
      </c>
      <c r="B111" s="61"/>
      <c r="C111" s="62"/>
      <c r="D111" s="60"/>
      <c r="E111" s="46"/>
      <c r="F111" s="47"/>
      <c r="G111" s="46"/>
      <c r="H111" s="46"/>
      <c r="I111" s="39"/>
      <c r="J111" s="48"/>
      <c r="K111" s="46"/>
      <c r="L111" s="26"/>
      <c r="M111" s="49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57">
        <v>105</v>
      </c>
      <c r="B112" s="61"/>
      <c r="C112" s="62"/>
      <c r="D112" s="60"/>
      <c r="E112" s="46"/>
      <c r="F112" s="47"/>
      <c r="G112" s="46"/>
      <c r="H112" s="46"/>
      <c r="I112" s="39"/>
      <c r="J112" s="48"/>
      <c r="K112" s="46"/>
      <c r="L112" s="56"/>
      <c r="M112" s="49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57">
        <v>106</v>
      </c>
      <c r="B113" s="61"/>
      <c r="C113" s="62"/>
      <c r="D113" s="60"/>
      <c r="E113" s="46"/>
      <c r="F113" s="47"/>
      <c r="G113" s="46"/>
      <c r="H113" s="46"/>
      <c r="I113" s="39"/>
      <c r="J113" s="48"/>
      <c r="K113" s="46"/>
      <c r="L113" s="26"/>
      <c r="M113" s="49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57">
        <v>107</v>
      </c>
      <c r="B114" s="61"/>
      <c r="C114" s="62"/>
      <c r="D114" s="60"/>
      <c r="E114" s="46"/>
      <c r="F114" s="47"/>
      <c r="G114" s="46"/>
      <c r="H114" s="46"/>
      <c r="I114" s="20"/>
      <c r="J114" s="48"/>
      <c r="K114" s="46"/>
      <c r="L114" s="26"/>
      <c r="M114" s="49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57">
        <v>108</v>
      </c>
      <c r="B115" s="61"/>
      <c r="C115" s="62"/>
      <c r="D115" s="60"/>
      <c r="E115" s="46"/>
      <c r="F115" s="47"/>
      <c r="G115" s="46"/>
      <c r="H115" s="46"/>
      <c r="I115" s="20"/>
      <c r="J115" s="48"/>
      <c r="K115" s="46"/>
      <c r="L115" s="26"/>
      <c r="M115" s="49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57">
        <v>109</v>
      </c>
      <c r="B116" s="61"/>
      <c r="C116" s="62"/>
      <c r="D116" s="60"/>
      <c r="E116" s="46"/>
      <c r="F116" s="47"/>
      <c r="G116" s="46"/>
      <c r="H116" s="46"/>
      <c r="I116" s="20"/>
      <c r="J116" s="68"/>
      <c r="K116" s="46"/>
      <c r="L116" s="26"/>
      <c r="M116" s="49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57">
        <v>110</v>
      </c>
      <c r="B117" s="61"/>
      <c r="C117" s="62"/>
      <c r="D117" s="60"/>
      <c r="E117" s="46"/>
      <c r="F117" s="47"/>
      <c r="G117" s="46"/>
      <c r="H117" s="46"/>
      <c r="I117" s="20"/>
      <c r="J117" s="48"/>
      <c r="K117" s="46"/>
      <c r="L117" s="26"/>
      <c r="M117" s="49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57">
        <v>111</v>
      </c>
      <c r="B118" s="61"/>
      <c r="C118" s="62"/>
      <c r="D118" s="60"/>
      <c r="E118" s="46"/>
      <c r="F118" s="47"/>
      <c r="G118" s="46"/>
      <c r="H118" s="46"/>
      <c r="I118" s="39"/>
      <c r="J118" s="48"/>
      <c r="K118" s="46"/>
      <c r="L118" s="26"/>
      <c r="M118" s="49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57">
        <v>112</v>
      </c>
      <c r="B119" s="61"/>
      <c r="C119" s="62"/>
      <c r="D119" s="60"/>
      <c r="E119" s="46"/>
      <c r="F119" s="47"/>
      <c r="G119" s="46"/>
      <c r="H119" s="46"/>
      <c r="I119" s="39"/>
      <c r="J119" s="48"/>
      <c r="K119" s="46"/>
      <c r="L119" s="26"/>
      <c r="M119" s="49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57">
        <v>113</v>
      </c>
      <c r="B120" s="61"/>
      <c r="C120" s="62"/>
      <c r="D120" s="60"/>
      <c r="E120" s="69"/>
      <c r="F120" s="47"/>
      <c r="G120" s="46"/>
      <c r="H120" s="46"/>
      <c r="I120" s="39"/>
      <c r="J120" s="48"/>
      <c r="K120" s="46"/>
      <c r="L120" s="26"/>
      <c r="M120" s="49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57">
        <v>114</v>
      </c>
      <c r="B121" s="61"/>
      <c r="C121" s="62"/>
      <c r="D121" s="60"/>
      <c r="E121" s="46"/>
      <c r="F121" s="47"/>
      <c r="G121" s="46"/>
      <c r="H121" s="46"/>
      <c r="I121" s="39"/>
      <c r="J121" s="48"/>
      <c r="K121" s="46"/>
      <c r="L121" s="26"/>
      <c r="M121" s="49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57">
        <v>115</v>
      </c>
      <c r="B122" s="61"/>
      <c r="C122" s="62"/>
      <c r="D122" s="60"/>
      <c r="E122" s="46"/>
      <c r="F122" s="47"/>
      <c r="G122" s="46"/>
      <c r="H122" s="46"/>
      <c r="I122" s="20"/>
      <c r="J122" s="48"/>
      <c r="K122" s="46"/>
      <c r="L122" s="26"/>
      <c r="M122" s="49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57">
        <v>116</v>
      </c>
      <c r="B123" s="61"/>
      <c r="C123" s="62"/>
      <c r="D123" s="60"/>
      <c r="E123" s="46"/>
      <c r="F123" s="47"/>
      <c r="G123" s="46"/>
      <c r="H123" s="46"/>
      <c r="I123" s="39"/>
      <c r="J123" s="48"/>
      <c r="K123" s="46"/>
      <c r="L123" s="26"/>
      <c r="M123" s="49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57">
        <v>117</v>
      </c>
      <c r="B124" s="61"/>
      <c r="C124" s="62"/>
      <c r="D124" s="60"/>
      <c r="E124" s="46"/>
      <c r="F124" s="47"/>
      <c r="G124" s="46"/>
      <c r="H124" s="46"/>
      <c r="I124" s="20"/>
      <c r="J124" s="48"/>
      <c r="K124" s="46"/>
      <c r="L124" s="26"/>
      <c r="M124" s="49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57">
        <v>118</v>
      </c>
      <c r="B125" s="61"/>
      <c r="C125" s="62"/>
      <c r="D125" s="60"/>
      <c r="E125" s="46"/>
      <c r="F125" s="47"/>
      <c r="G125" s="46"/>
      <c r="H125" s="46"/>
      <c r="I125" s="39"/>
      <c r="J125" s="48"/>
      <c r="K125" s="46"/>
      <c r="L125" s="26"/>
      <c r="M125" s="49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57">
        <v>119</v>
      </c>
      <c r="B126" s="61"/>
      <c r="C126" s="62"/>
      <c r="D126" s="60"/>
      <c r="E126" s="46"/>
      <c r="F126" s="47"/>
      <c r="G126" s="46"/>
      <c r="H126" s="46"/>
      <c r="I126" s="39"/>
      <c r="J126" s="48"/>
      <c r="K126" s="46"/>
      <c r="L126" s="26"/>
      <c r="M126" s="49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57">
        <v>120</v>
      </c>
      <c r="B127" s="61"/>
      <c r="C127" s="62"/>
      <c r="D127" s="60"/>
      <c r="E127" s="46"/>
      <c r="F127" s="47"/>
      <c r="G127" s="46"/>
      <c r="H127" s="46"/>
      <c r="I127" s="39"/>
      <c r="J127" s="48"/>
      <c r="K127" s="46"/>
      <c r="L127" s="26"/>
      <c r="M127" s="49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57">
        <v>121</v>
      </c>
      <c r="B128" s="61"/>
      <c r="C128" s="62"/>
      <c r="D128" s="60"/>
      <c r="E128" s="46"/>
      <c r="F128" s="47"/>
      <c r="G128" s="46"/>
      <c r="H128" s="46"/>
      <c r="I128" s="39"/>
      <c r="J128" s="48"/>
      <c r="K128" s="46"/>
      <c r="L128" s="26"/>
      <c r="M128" s="49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57">
        <v>122</v>
      </c>
      <c r="B129" s="61"/>
      <c r="C129" s="62"/>
      <c r="D129" s="60"/>
      <c r="E129" s="46"/>
      <c r="F129" s="47"/>
      <c r="G129" s="46"/>
      <c r="H129" s="46"/>
      <c r="I129" s="39"/>
      <c r="J129" s="48"/>
      <c r="K129" s="46"/>
      <c r="L129" s="26"/>
      <c r="M129" s="49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57">
        <v>123</v>
      </c>
      <c r="B130" s="61"/>
      <c r="C130" s="62"/>
      <c r="D130" s="60"/>
      <c r="E130" s="46"/>
      <c r="F130" s="47"/>
      <c r="G130" s="46"/>
      <c r="H130" s="46"/>
      <c r="I130" s="39"/>
      <c r="J130" s="48"/>
      <c r="K130" s="46"/>
      <c r="L130" s="26"/>
      <c r="M130" s="49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57">
        <v>124</v>
      </c>
      <c r="B131" s="61"/>
      <c r="C131" s="62"/>
      <c r="D131" s="60"/>
      <c r="E131" s="46"/>
      <c r="F131" s="47"/>
      <c r="G131" s="46"/>
      <c r="H131" s="46"/>
      <c r="I131" s="39"/>
      <c r="J131" s="48"/>
      <c r="K131" s="46"/>
      <c r="L131" s="26"/>
      <c r="M131" s="49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57">
        <v>125</v>
      </c>
      <c r="B132" s="61"/>
      <c r="C132" s="62"/>
      <c r="D132" s="60"/>
      <c r="E132" s="46"/>
      <c r="F132" s="47"/>
      <c r="G132" s="46"/>
      <c r="H132" s="46"/>
      <c r="I132" s="39"/>
      <c r="J132" s="48"/>
      <c r="K132" s="46"/>
      <c r="L132" s="26"/>
      <c r="M132" s="49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57">
        <v>126</v>
      </c>
      <c r="B133" s="61"/>
      <c r="C133" s="62"/>
      <c r="D133" s="60"/>
      <c r="E133" s="46"/>
      <c r="F133" s="47"/>
      <c r="G133" s="46"/>
      <c r="H133" s="46"/>
      <c r="I133" s="39"/>
      <c r="J133" s="48"/>
      <c r="K133" s="46"/>
      <c r="L133" s="26"/>
      <c r="M133" s="49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57">
        <v>127</v>
      </c>
      <c r="B134" s="61"/>
      <c r="C134" s="62"/>
      <c r="D134" s="60"/>
      <c r="E134" s="46"/>
      <c r="F134" s="47"/>
      <c r="G134" s="46"/>
      <c r="H134" s="46"/>
      <c r="I134" s="20"/>
      <c r="J134" s="48"/>
      <c r="K134" s="46"/>
      <c r="L134" s="26"/>
      <c r="M134" s="49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57">
        <v>128</v>
      </c>
      <c r="B135" s="61"/>
      <c r="C135" s="62"/>
      <c r="D135" s="60"/>
      <c r="E135" s="46"/>
      <c r="F135" s="47"/>
      <c r="G135" s="46"/>
      <c r="H135" s="46"/>
      <c r="I135" s="39"/>
      <c r="J135" s="48"/>
      <c r="K135" s="46"/>
      <c r="L135" s="26"/>
      <c r="M135" s="49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57">
        <v>129</v>
      </c>
      <c r="B136" s="61"/>
      <c r="C136" s="62"/>
      <c r="D136" s="60"/>
      <c r="E136" s="46"/>
      <c r="F136" s="47"/>
      <c r="G136" s="46"/>
      <c r="H136" s="46"/>
      <c r="I136" s="39"/>
      <c r="J136" s="48"/>
      <c r="K136" s="46"/>
      <c r="L136" s="26"/>
      <c r="M136" s="49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57">
        <v>130</v>
      </c>
      <c r="B137" s="61"/>
      <c r="C137" s="62"/>
      <c r="D137" s="60"/>
      <c r="E137" s="46"/>
      <c r="F137" s="47"/>
      <c r="G137" s="46"/>
      <c r="H137" s="46"/>
      <c r="I137" s="39"/>
      <c r="J137" s="48"/>
      <c r="K137" s="46"/>
      <c r="L137" s="26"/>
      <c r="M137" s="49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57">
        <v>131</v>
      </c>
      <c r="B138" s="61"/>
      <c r="C138" s="62"/>
      <c r="D138" s="60"/>
      <c r="E138" s="46"/>
      <c r="F138" s="47"/>
      <c r="G138" s="46"/>
      <c r="H138" s="46"/>
      <c r="I138" s="39"/>
      <c r="J138" s="48"/>
      <c r="K138" s="46"/>
      <c r="L138" s="26"/>
      <c r="M138" s="49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57">
        <v>132</v>
      </c>
      <c r="B139" s="61"/>
      <c r="C139" s="62"/>
      <c r="D139" s="60"/>
      <c r="E139" s="46"/>
      <c r="F139" s="47"/>
      <c r="G139" s="46"/>
      <c r="H139" s="46"/>
      <c r="I139" s="39"/>
      <c r="J139" s="48"/>
      <c r="K139" s="46"/>
      <c r="L139" s="26"/>
      <c r="M139" s="49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57">
        <v>133</v>
      </c>
      <c r="B140" s="61"/>
      <c r="C140" s="62"/>
      <c r="D140" s="60"/>
      <c r="E140" s="46"/>
      <c r="F140" s="47"/>
      <c r="G140" s="46"/>
      <c r="H140" s="46"/>
      <c r="I140" s="39"/>
      <c r="J140" s="48"/>
      <c r="K140" s="48"/>
      <c r="L140" s="56"/>
      <c r="M140" s="49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57">
        <v>134</v>
      </c>
      <c r="B141" s="61"/>
      <c r="C141" s="62"/>
      <c r="D141" s="60"/>
      <c r="E141" s="46"/>
      <c r="F141" s="47"/>
      <c r="G141" s="46"/>
      <c r="H141" s="46"/>
      <c r="I141" s="39"/>
      <c r="J141" s="48"/>
      <c r="K141" s="48"/>
      <c r="L141" s="26"/>
      <c r="M141" s="49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57">
        <v>135</v>
      </c>
      <c r="B142" s="61"/>
      <c r="C142" s="62"/>
      <c r="D142" s="60"/>
      <c r="E142" s="46"/>
      <c r="F142" s="47"/>
      <c r="G142" s="46"/>
      <c r="H142" s="46"/>
      <c r="I142" s="39"/>
      <c r="J142" s="48"/>
      <c r="K142" s="46"/>
      <c r="L142" s="26"/>
      <c r="M142" s="49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57">
        <v>136</v>
      </c>
      <c r="B143" s="61"/>
      <c r="C143" s="62"/>
      <c r="D143" s="60"/>
      <c r="E143" s="46"/>
      <c r="F143" s="47"/>
      <c r="G143" s="46"/>
      <c r="H143" s="46"/>
      <c r="I143" s="39"/>
      <c r="J143" s="48"/>
      <c r="K143" s="46"/>
      <c r="L143" s="26"/>
      <c r="M143" s="49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57">
        <v>137</v>
      </c>
      <c r="B144" s="61"/>
      <c r="C144" s="62"/>
      <c r="D144" s="60"/>
      <c r="E144" s="46"/>
      <c r="F144" s="47"/>
      <c r="G144" s="46"/>
      <c r="H144" s="46"/>
      <c r="I144" s="39"/>
      <c r="J144" s="48"/>
      <c r="K144" s="46"/>
      <c r="L144" s="26"/>
      <c r="M144" s="49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57">
        <v>138</v>
      </c>
      <c r="B145" s="61"/>
      <c r="C145" s="62"/>
      <c r="D145" s="60"/>
      <c r="E145" s="46"/>
      <c r="F145" s="47"/>
      <c r="G145" s="46"/>
      <c r="H145" s="46"/>
      <c r="I145" s="39"/>
      <c r="J145" s="48"/>
      <c r="K145" s="46"/>
      <c r="L145" s="26"/>
      <c r="M145" s="49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57">
        <v>139</v>
      </c>
      <c r="B146" s="61"/>
      <c r="C146" s="62"/>
      <c r="D146" s="60"/>
      <c r="E146" s="46"/>
      <c r="F146" s="47"/>
      <c r="G146" s="46"/>
      <c r="H146" s="46"/>
      <c r="I146" s="39"/>
      <c r="J146" s="48"/>
      <c r="K146" s="46"/>
      <c r="L146" s="26"/>
      <c r="M146" s="49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57">
        <v>140</v>
      </c>
      <c r="B147" s="61"/>
      <c r="C147" s="62"/>
      <c r="D147" s="60"/>
      <c r="E147" s="46"/>
      <c r="F147" s="47"/>
      <c r="G147" s="46"/>
      <c r="H147" s="46"/>
      <c r="I147" s="39"/>
      <c r="J147" s="48"/>
      <c r="K147" s="46"/>
      <c r="L147" s="26"/>
      <c r="M147" s="49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57">
        <v>141</v>
      </c>
      <c r="B148" s="61"/>
      <c r="C148" s="62"/>
      <c r="D148" s="60"/>
      <c r="E148" s="46"/>
      <c r="F148" s="47"/>
      <c r="G148" s="46"/>
      <c r="H148" s="46"/>
      <c r="I148" s="39"/>
      <c r="J148" s="48"/>
      <c r="K148" s="46"/>
      <c r="L148" s="26"/>
      <c r="M148" s="49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57">
        <v>142</v>
      </c>
      <c r="B149" s="61"/>
      <c r="C149" s="62"/>
      <c r="D149" s="60"/>
      <c r="E149" s="46"/>
      <c r="F149" s="47"/>
      <c r="G149" s="46"/>
      <c r="H149" s="46"/>
      <c r="I149" s="39"/>
      <c r="J149" s="48"/>
      <c r="K149" s="46"/>
      <c r="L149" s="26"/>
      <c r="M149" s="49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57">
        <v>143</v>
      </c>
      <c r="B150" s="61"/>
      <c r="C150" s="62"/>
      <c r="D150" s="60"/>
      <c r="E150" s="46"/>
      <c r="F150" s="47"/>
      <c r="G150" s="46"/>
      <c r="H150" s="46"/>
      <c r="I150" s="39"/>
      <c r="J150" s="48"/>
      <c r="K150" s="46"/>
      <c r="L150" s="26"/>
      <c r="M150" s="49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57">
        <v>144</v>
      </c>
      <c r="B151" s="61"/>
      <c r="C151" s="62"/>
      <c r="D151" s="60"/>
      <c r="E151" s="46"/>
      <c r="F151" s="47"/>
      <c r="G151" s="46"/>
      <c r="H151" s="46"/>
      <c r="I151" s="39"/>
      <c r="J151" s="48"/>
      <c r="K151" s="46"/>
      <c r="L151" s="26"/>
      <c r="M151" s="49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57">
        <v>145</v>
      </c>
      <c r="B152" s="61"/>
      <c r="C152" s="62"/>
      <c r="D152" s="60"/>
      <c r="E152" s="46"/>
      <c r="F152" s="47"/>
      <c r="G152" s="46"/>
      <c r="H152" s="46"/>
      <c r="I152" s="39"/>
      <c r="J152" s="48"/>
      <c r="K152" s="46"/>
      <c r="L152" s="26"/>
      <c r="M152" s="49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57">
        <v>146</v>
      </c>
      <c r="B153" s="61"/>
      <c r="C153" s="62"/>
      <c r="D153" s="60"/>
      <c r="E153" s="46"/>
      <c r="F153" s="47"/>
      <c r="G153" s="46"/>
      <c r="H153" s="46"/>
      <c r="I153" s="39"/>
      <c r="J153" s="48"/>
      <c r="K153" s="46"/>
      <c r="L153" s="26"/>
      <c r="M153" s="49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57">
        <v>147</v>
      </c>
      <c r="B154" s="61"/>
      <c r="C154" s="62"/>
      <c r="D154" s="60"/>
      <c r="E154" s="46"/>
      <c r="F154" s="47"/>
      <c r="G154" s="46"/>
      <c r="H154" s="46"/>
      <c r="I154" s="39"/>
      <c r="J154" s="48"/>
      <c r="K154" s="46"/>
      <c r="L154" s="26"/>
      <c r="M154" s="49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57">
        <v>148</v>
      </c>
      <c r="B155" s="61"/>
      <c r="C155" s="62"/>
      <c r="D155" s="60"/>
      <c r="E155" s="46"/>
      <c r="F155" s="47"/>
      <c r="G155" s="46"/>
      <c r="H155" s="46"/>
      <c r="I155" s="20"/>
      <c r="J155" s="48"/>
      <c r="K155" s="46"/>
      <c r="L155" s="26"/>
      <c r="M155" s="49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57">
        <v>149</v>
      </c>
      <c r="B156" s="61"/>
      <c r="C156" s="62"/>
      <c r="D156" s="60"/>
      <c r="E156" s="46"/>
      <c r="F156" s="47"/>
      <c r="G156" s="46"/>
      <c r="H156" s="46"/>
      <c r="I156" s="39"/>
      <c r="J156" s="48"/>
      <c r="K156" s="46"/>
      <c r="L156" s="26"/>
      <c r="M156" s="49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57">
        <v>150</v>
      </c>
      <c r="B157" s="61"/>
      <c r="C157" s="62"/>
      <c r="D157" s="60"/>
      <c r="E157" s="46"/>
      <c r="F157" s="47"/>
      <c r="G157" s="46"/>
      <c r="H157" s="46"/>
      <c r="I157" s="39"/>
      <c r="J157" s="48"/>
      <c r="K157" s="46"/>
      <c r="L157" s="26"/>
      <c r="M157" s="49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57">
        <v>151</v>
      </c>
      <c r="B158" s="61"/>
      <c r="C158" s="62"/>
      <c r="D158" s="60"/>
      <c r="E158" s="75"/>
      <c r="F158" s="47"/>
      <c r="G158" s="75"/>
      <c r="H158" s="75"/>
      <c r="I158" s="72"/>
      <c r="J158" s="75"/>
      <c r="K158" s="75"/>
      <c r="L158" s="26"/>
      <c r="M158" s="49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57">
        <v>152</v>
      </c>
      <c r="B159" s="61"/>
      <c r="C159" s="62"/>
      <c r="D159" s="60"/>
      <c r="E159" s="46"/>
      <c r="F159" s="47"/>
      <c r="G159" s="46"/>
      <c r="H159" s="46"/>
      <c r="I159" s="39"/>
      <c r="J159" s="48"/>
      <c r="K159" s="46"/>
      <c r="L159" s="26"/>
      <c r="M159" s="49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57">
        <v>153</v>
      </c>
      <c r="B160" s="61"/>
      <c r="C160" s="62"/>
      <c r="D160" s="60"/>
      <c r="E160" s="46"/>
      <c r="F160" s="47"/>
      <c r="G160" s="46"/>
      <c r="H160" s="46"/>
      <c r="I160" s="39"/>
      <c r="J160" s="48"/>
      <c r="K160" s="46"/>
      <c r="L160" s="26"/>
      <c r="M160" s="49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57">
        <v>154</v>
      </c>
      <c r="B161" s="61"/>
      <c r="C161" s="62"/>
      <c r="D161" s="60"/>
      <c r="E161" s="46"/>
      <c r="F161" s="47"/>
      <c r="G161" s="46"/>
      <c r="H161" s="46"/>
      <c r="I161" s="39"/>
      <c r="J161" s="48"/>
      <c r="K161" s="46"/>
      <c r="L161" s="26"/>
      <c r="M161" s="49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57">
        <v>155</v>
      </c>
      <c r="B162" s="61"/>
      <c r="C162" s="62"/>
      <c r="D162" s="60"/>
      <c r="E162" s="46"/>
      <c r="F162" s="47"/>
      <c r="G162" s="46"/>
      <c r="H162" s="46"/>
      <c r="I162" s="39"/>
      <c r="J162" s="48"/>
      <c r="K162" s="46"/>
      <c r="L162" s="26"/>
      <c r="M162" s="49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57">
        <v>156</v>
      </c>
      <c r="B163" s="61"/>
      <c r="C163" s="62"/>
      <c r="D163" s="60"/>
      <c r="E163" s="46"/>
      <c r="F163" s="47"/>
      <c r="G163" s="46"/>
      <c r="H163" s="46"/>
      <c r="I163" s="39"/>
      <c r="J163" s="48"/>
      <c r="K163" s="46"/>
      <c r="L163" s="26"/>
      <c r="M163" s="49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57">
        <v>157</v>
      </c>
      <c r="B164" s="61"/>
      <c r="C164" s="62"/>
      <c r="D164" s="60"/>
      <c r="E164" s="46"/>
      <c r="F164" s="47"/>
      <c r="G164" s="46"/>
      <c r="H164" s="46"/>
      <c r="I164" s="39"/>
      <c r="J164" s="48"/>
      <c r="K164" s="46"/>
      <c r="L164" s="26"/>
      <c r="M164" s="49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57">
        <v>158</v>
      </c>
      <c r="B165" s="61"/>
      <c r="C165" s="62"/>
      <c r="D165" s="60"/>
      <c r="E165" s="46"/>
      <c r="F165" s="47"/>
      <c r="G165" s="46"/>
      <c r="H165" s="46"/>
      <c r="I165" s="20"/>
      <c r="J165" s="48"/>
      <c r="K165" s="46"/>
      <c r="L165" s="26"/>
      <c r="M165" s="49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57">
        <v>159</v>
      </c>
      <c r="B166" s="61"/>
      <c r="C166" s="62"/>
      <c r="D166" s="60"/>
      <c r="E166" s="46"/>
      <c r="F166" s="47"/>
      <c r="G166" s="46"/>
      <c r="H166" s="46"/>
      <c r="I166" s="39"/>
      <c r="J166" s="48"/>
      <c r="K166" s="46"/>
      <c r="L166" s="26"/>
      <c r="M166" s="49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57">
        <v>160</v>
      </c>
      <c r="B167" s="61"/>
      <c r="C167" s="62"/>
      <c r="D167" s="60"/>
      <c r="E167" s="46"/>
      <c r="F167" s="47"/>
      <c r="G167" s="46"/>
      <c r="H167" s="46"/>
      <c r="I167" s="39"/>
      <c r="J167" s="48"/>
      <c r="K167" s="46"/>
      <c r="L167" s="26"/>
      <c r="M167" s="49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57">
        <v>161</v>
      </c>
      <c r="B168" s="61"/>
      <c r="C168" s="62"/>
      <c r="D168" s="60"/>
      <c r="E168" s="46"/>
      <c r="F168" s="47"/>
      <c r="G168" s="46"/>
      <c r="H168" s="46"/>
      <c r="I168" s="39"/>
      <c r="J168" s="48"/>
      <c r="K168" s="46"/>
      <c r="L168" s="26"/>
      <c r="M168" s="49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57">
        <v>162</v>
      </c>
      <c r="B169" s="61"/>
      <c r="C169" s="62"/>
      <c r="D169" s="60"/>
      <c r="E169" s="46"/>
      <c r="F169" s="47"/>
      <c r="G169" s="46"/>
      <c r="H169" s="46"/>
      <c r="I169" s="39"/>
      <c r="J169" s="48"/>
      <c r="K169" s="46"/>
      <c r="L169" s="26"/>
      <c r="M169" s="49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57">
        <v>163</v>
      </c>
      <c r="B170" s="61"/>
      <c r="C170" s="62"/>
      <c r="D170" s="60"/>
      <c r="E170" s="46"/>
      <c r="F170" s="47"/>
      <c r="G170" s="46"/>
      <c r="H170" s="46"/>
      <c r="I170" s="39"/>
      <c r="J170" s="48"/>
      <c r="K170" s="46"/>
      <c r="L170" s="26"/>
      <c r="M170" s="49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57">
        <v>164</v>
      </c>
      <c r="B171" s="61"/>
      <c r="C171" s="62"/>
      <c r="D171" s="60"/>
      <c r="E171" s="46"/>
      <c r="F171" s="47"/>
      <c r="G171" s="46"/>
      <c r="H171" s="46"/>
      <c r="I171" s="39"/>
      <c r="J171" s="48"/>
      <c r="K171" s="46"/>
      <c r="L171" s="26"/>
      <c r="M171" s="49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57">
        <v>165</v>
      </c>
      <c r="B172" s="61"/>
      <c r="C172" s="62"/>
      <c r="D172" s="60"/>
      <c r="E172" s="46"/>
      <c r="F172" s="47"/>
      <c r="G172" s="46"/>
      <c r="H172" s="46"/>
      <c r="I172" s="39"/>
      <c r="J172" s="48"/>
      <c r="K172" s="46"/>
      <c r="L172" s="26"/>
      <c r="M172" s="49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57">
        <v>166</v>
      </c>
      <c r="B173" s="61"/>
      <c r="C173" s="62"/>
      <c r="D173" s="60"/>
      <c r="E173" s="46"/>
      <c r="F173" s="47"/>
      <c r="G173" s="46"/>
      <c r="H173" s="46"/>
      <c r="I173" s="39"/>
      <c r="J173" s="48"/>
      <c r="K173" s="46"/>
      <c r="L173" s="26"/>
      <c r="M173" s="49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57">
        <v>167</v>
      </c>
      <c r="B174" s="61"/>
      <c r="C174" s="62"/>
      <c r="D174" s="60"/>
      <c r="E174" s="46"/>
      <c r="F174" s="47"/>
      <c r="G174" s="46"/>
      <c r="H174" s="46"/>
      <c r="I174" s="39"/>
      <c r="J174" s="48"/>
      <c r="K174" s="46"/>
      <c r="L174" s="26"/>
      <c r="M174" s="49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57">
        <v>168</v>
      </c>
      <c r="B175" s="61"/>
      <c r="C175" s="62"/>
      <c r="D175" s="60"/>
      <c r="E175" s="46"/>
      <c r="F175" s="47"/>
      <c r="G175" s="46"/>
      <c r="H175" s="46"/>
      <c r="I175" s="39"/>
      <c r="J175" s="48"/>
      <c r="K175" s="46"/>
      <c r="L175" s="26"/>
      <c r="M175" s="49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6">
        <v>169</v>
      </c>
      <c r="B176" s="77"/>
      <c r="C176" s="78"/>
      <c r="D176" s="79"/>
      <c r="E176" s="80"/>
      <c r="F176" s="81"/>
      <c r="G176" s="80"/>
      <c r="H176" s="80"/>
      <c r="I176" s="82"/>
      <c r="J176" s="83"/>
      <c r="K176" s="80"/>
      <c r="L176" s="84"/>
      <c r="M176" s="8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86"/>
      <c r="B177" s="87"/>
      <c r="C177" s="88"/>
      <c r="D177" s="8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90" t="s">
        <v>93</v>
      </c>
      <c r="C179" s="91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90" t="s">
        <v>94</v>
      </c>
      <c r="C180" s="91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10" t="s">
        <v>95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O2" workbookViewId="0">
      <selection activeCell="AG10" sqref="AG10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6.7109375" customWidth="1"/>
    <col min="30" max="32" width="9.140625" customWidth="1"/>
    <col min="33" max="35" width="17.28515625" customWidth="1"/>
    <col min="36" max="37" width="17.28515625" style="244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270" t="s">
        <v>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13" t="s">
        <v>9</v>
      </c>
      <c r="B3" s="2"/>
      <c r="C3" s="2"/>
      <c r="D3" s="32" t="s">
        <v>11</v>
      </c>
      <c r="E3" s="32" t="str">
        <f>nama_mapel!J5</f>
        <v>Administrasi Perkantoran</v>
      </c>
      <c r="F3" s="2"/>
      <c r="G3" s="2"/>
      <c r="H3" s="2"/>
      <c r="I3" s="2"/>
      <c r="J3" s="2"/>
      <c r="K3" s="2"/>
      <c r="L3" s="2"/>
      <c r="M3" s="32"/>
      <c r="N3" s="32"/>
      <c r="O3" s="32"/>
      <c r="P3" s="32"/>
      <c r="Q3" s="32"/>
      <c r="R3" s="2"/>
      <c r="S3" s="32" t="s">
        <v>54</v>
      </c>
      <c r="T3" s="2"/>
      <c r="U3" s="32"/>
      <c r="V3" s="32"/>
      <c r="W3" s="2"/>
      <c r="Z3" s="32"/>
      <c r="AA3" s="32"/>
      <c r="AB3" s="32"/>
      <c r="AC3" s="13" t="s">
        <v>55</v>
      </c>
      <c r="AD3" s="32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13" t="s">
        <v>57</v>
      </c>
      <c r="B4" s="2"/>
      <c r="C4" s="2"/>
      <c r="D4" s="32" t="s">
        <v>11</v>
      </c>
      <c r="E4" s="34" t="str">
        <f>nama_mapel!H4</f>
        <v>2017/2018</v>
      </c>
      <c r="F4" s="2"/>
      <c r="G4" s="2"/>
      <c r="H4" s="2"/>
      <c r="I4" s="2"/>
      <c r="J4" s="2"/>
      <c r="K4" s="2"/>
      <c r="L4" s="2"/>
      <c r="M4" s="32"/>
      <c r="N4" s="32"/>
      <c r="O4" s="32"/>
      <c r="P4" s="32"/>
      <c r="Q4" s="32"/>
      <c r="R4" s="2"/>
      <c r="S4" s="32" t="s">
        <v>33</v>
      </c>
      <c r="T4" s="32"/>
      <c r="U4" s="32"/>
      <c r="V4" s="32"/>
      <c r="W4" s="2"/>
      <c r="Z4" s="32"/>
      <c r="AA4" s="32"/>
      <c r="AB4" s="32"/>
      <c r="AC4" s="13" t="s">
        <v>58</v>
      </c>
      <c r="AD4" s="32" t="str">
        <f>nama_mapel!H7</f>
        <v>Ayu Kadarwati,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35"/>
      <c r="B5" s="36"/>
      <c r="C5" s="36"/>
      <c r="D5" s="36"/>
      <c r="E5" s="36">
        <v>1</v>
      </c>
      <c r="F5" s="36">
        <v>2</v>
      </c>
      <c r="G5" s="36">
        <v>3</v>
      </c>
      <c r="H5" s="36">
        <v>4</v>
      </c>
      <c r="I5" s="36">
        <v>5</v>
      </c>
      <c r="J5" s="36">
        <v>6</v>
      </c>
      <c r="K5" s="36">
        <v>7</v>
      </c>
      <c r="L5" s="36">
        <v>8</v>
      </c>
      <c r="M5" s="36">
        <v>9</v>
      </c>
      <c r="N5" s="36">
        <v>10</v>
      </c>
      <c r="O5" s="36">
        <v>11</v>
      </c>
      <c r="P5" s="36">
        <v>12</v>
      </c>
      <c r="Q5" s="36">
        <v>13</v>
      </c>
      <c r="R5" s="36">
        <v>14</v>
      </c>
      <c r="S5" s="36">
        <v>15</v>
      </c>
      <c r="T5" s="36">
        <v>16</v>
      </c>
      <c r="U5" s="36">
        <v>17</v>
      </c>
      <c r="V5" s="36">
        <v>18</v>
      </c>
      <c r="W5" s="36">
        <v>19</v>
      </c>
      <c r="X5" s="36">
        <v>20</v>
      </c>
      <c r="Y5" s="36">
        <v>21</v>
      </c>
      <c r="Z5" s="36">
        <v>22</v>
      </c>
      <c r="AA5" s="36">
        <v>23</v>
      </c>
      <c r="AB5" s="36">
        <v>24</v>
      </c>
      <c r="AC5" s="36">
        <v>25</v>
      </c>
      <c r="AD5" s="37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ht="13.5" customHeight="1">
      <c r="A6" s="267" t="s">
        <v>6</v>
      </c>
      <c r="B6" s="267" t="s">
        <v>7</v>
      </c>
      <c r="C6" s="268" t="s">
        <v>8</v>
      </c>
      <c r="D6" s="38" t="s">
        <v>62</v>
      </c>
      <c r="E6" s="269" t="s">
        <v>63</v>
      </c>
      <c r="F6" s="262"/>
      <c r="G6" s="262"/>
      <c r="H6" s="262"/>
      <c r="I6" s="246"/>
      <c r="J6" s="269" t="s">
        <v>64</v>
      </c>
      <c r="K6" s="262"/>
      <c r="L6" s="262"/>
      <c r="M6" s="262"/>
      <c r="N6" s="262"/>
      <c r="O6" s="262"/>
      <c r="P6" s="262"/>
      <c r="Q6" s="262"/>
      <c r="R6" s="246"/>
      <c r="S6" s="269" t="s">
        <v>65</v>
      </c>
      <c r="T6" s="262"/>
      <c r="U6" s="262"/>
      <c r="V6" s="262"/>
      <c r="W6" s="262"/>
      <c r="X6" s="262"/>
      <c r="Y6" s="262"/>
      <c r="Z6" s="262"/>
      <c r="AA6" s="262"/>
      <c r="AB6" s="246"/>
      <c r="AC6" s="39" t="s">
        <v>66</v>
      </c>
      <c r="AD6" s="271" t="s">
        <v>67</v>
      </c>
      <c r="AE6" s="272" t="s">
        <v>68</v>
      </c>
      <c r="AF6" s="272" t="s">
        <v>72</v>
      </c>
      <c r="AG6" s="263" t="s">
        <v>73</v>
      </c>
      <c r="AH6" s="322"/>
      <c r="AI6" s="322"/>
      <c r="AJ6" s="322"/>
      <c r="AK6" s="323"/>
      <c r="AL6" s="261" t="s">
        <v>74</v>
      </c>
      <c r="AM6" s="262"/>
      <c r="AN6" s="262"/>
      <c r="AO6" s="246"/>
      <c r="AP6" s="261" t="s">
        <v>75</v>
      </c>
      <c r="AQ6" s="262"/>
      <c r="AR6" s="246"/>
      <c r="AS6" s="261" t="s">
        <v>76</v>
      </c>
      <c r="AT6" s="262"/>
      <c r="AU6" s="246"/>
      <c r="AV6" s="266" t="s">
        <v>77</v>
      </c>
      <c r="AW6" s="264" t="s">
        <v>78</v>
      </c>
    </row>
    <row r="7" spans="1:49" ht="86.25" customHeight="1">
      <c r="A7" s="265"/>
      <c r="B7" s="265"/>
      <c r="C7" s="265"/>
      <c r="D7" s="53" t="s">
        <v>80</v>
      </c>
      <c r="E7" s="54" t="str">
        <f>nama_mapel!C4</f>
        <v>Pendidikan Agama</v>
      </c>
      <c r="F7" s="54" t="str">
        <f>nama_mapel!C5</f>
        <v xml:space="preserve">Pendidikan Kewarganegaraan </v>
      </c>
      <c r="G7" s="54" t="str">
        <f>nama_mapel!C6</f>
        <v>Bahasa  Indonesia</v>
      </c>
      <c r="H7" s="54" t="str">
        <f>nama_mapel!C7</f>
        <v>Pendidikan Jasmani dan Olahraga</v>
      </c>
      <c r="I7" s="54" t="str">
        <f>nama_mapel!C8</f>
        <v>Seni Budaya</v>
      </c>
      <c r="J7" s="54" t="str">
        <f>nama_mapel!C10</f>
        <v>Bahasa Inggris</v>
      </c>
      <c r="K7" s="54" t="str">
        <f>nama_mapel!C11</f>
        <v>Matematika</v>
      </c>
      <c r="L7" s="54" t="str">
        <f>nama_mapel!C12</f>
        <v>Ilmu Pengetahuan Alam (IPA)</v>
      </c>
      <c r="M7" s="54" t="str">
        <f>nama_mapel!C13</f>
        <v>Ilmu Pengetahuan Sosial (IPS)</v>
      </c>
      <c r="N7" s="54" t="str">
        <f>nama_mapel!C14</f>
        <v>Ketrampilan Komputer dan Pengelolaan Informasi</v>
      </c>
      <c r="O7" s="54" t="str">
        <f>nama_mapel!C15</f>
        <v>Kewirausahaan</v>
      </c>
      <c r="P7" s="54">
        <f>nama_mapel!C16</f>
        <v>0</v>
      </c>
      <c r="Q7" s="54">
        <f>nama_mapel!C17</f>
        <v>0</v>
      </c>
      <c r="R7" s="54">
        <f>nama_mapel!C18</f>
        <v>0</v>
      </c>
      <c r="S7" s="54" t="str">
        <f>nama_mapel!C21</f>
        <v>Memproses Perjalanan Dinas Pimpinan</v>
      </c>
      <c r="T7" s="54" t="str">
        <f>nama_mapel!C22</f>
        <v>Mengatur Pertemuan/Rapat</v>
      </c>
      <c r="U7" s="54" t="str">
        <f>nama_mapel!C23</f>
        <v>Mengelola Dana Kas Kecil</v>
      </c>
      <c r="V7" s="54" t="str">
        <f>nama_mapel!C24</f>
        <v>Mengap. Adm. Perkantoran di tempat kerja</v>
      </c>
      <c r="W7" s="54">
        <f>nama_mapel!C25</f>
        <v>0</v>
      </c>
      <c r="X7" s="54">
        <f>nama_mapel!C26</f>
        <v>0</v>
      </c>
      <c r="Y7" s="54">
        <f>nama_mapel!C27</f>
        <v>0</v>
      </c>
      <c r="Z7" s="54">
        <f>nama_mapel!C28</f>
        <v>0</v>
      </c>
      <c r="AA7" s="54">
        <f>nama_mapel!C29</f>
        <v>0</v>
      </c>
      <c r="AB7" s="54">
        <f>nama_mapel!C30</f>
        <v>0</v>
      </c>
      <c r="AC7" s="54" t="str">
        <f>nama_mapel!C33</f>
        <v>Bahasa Jawa</v>
      </c>
      <c r="AD7" s="265"/>
      <c r="AE7" s="265"/>
      <c r="AF7" s="265"/>
      <c r="AG7" s="63" t="s">
        <v>81</v>
      </c>
      <c r="AH7" s="63" t="s">
        <v>82</v>
      </c>
      <c r="AI7" s="63" t="s">
        <v>83</v>
      </c>
      <c r="AJ7" s="63" t="s">
        <v>212</v>
      </c>
      <c r="AK7" s="63" t="s">
        <v>213</v>
      </c>
      <c r="AL7" s="64" t="s">
        <v>208</v>
      </c>
      <c r="AM7" s="64" t="s">
        <v>209</v>
      </c>
      <c r="AN7" s="64" t="s">
        <v>210</v>
      </c>
      <c r="AO7" s="64" t="s">
        <v>211</v>
      </c>
      <c r="AP7" s="64" t="s">
        <v>85</v>
      </c>
      <c r="AQ7" s="64" t="s">
        <v>86</v>
      </c>
      <c r="AR7" s="64" t="s">
        <v>87</v>
      </c>
      <c r="AS7" s="64" t="s">
        <v>88</v>
      </c>
      <c r="AT7" s="64" t="s">
        <v>89</v>
      </c>
      <c r="AU7" s="64" t="s">
        <v>90</v>
      </c>
      <c r="AV7" s="265"/>
      <c r="AW7" s="265"/>
    </row>
    <row r="8" spans="1:49" ht="15.75" customHeight="1">
      <c r="A8" s="65">
        <v>1</v>
      </c>
      <c r="B8" s="66">
        <f t="shared" ref="B8:AW8" si="0">A8+1</f>
        <v>2</v>
      </c>
      <c r="C8" s="66">
        <f t="shared" si="0"/>
        <v>3</v>
      </c>
      <c r="D8" s="66">
        <f t="shared" si="0"/>
        <v>4</v>
      </c>
      <c r="E8" s="224">
        <f t="shared" si="0"/>
        <v>5</v>
      </c>
      <c r="F8" s="224">
        <f t="shared" si="0"/>
        <v>6</v>
      </c>
      <c r="G8" s="224">
        <f t="shared" si="0"/>
        <v>7</v>
      </c>
      <c r="H8" s="224">
        <f t="shared" si="0"/>
        <v>8</v>
      </c>
      <c r="I8" s="224">
        <f t="shared" si="0"/>
        <v>9</v>
      </c>
      <c r="J8" s="224">
        <f t="shared" si="0"/>
        <v>10</v>
      </c>
      <c r="K8" s="224">
        <f t="shared" si="0"/>
        <v>11</v>
      </c>
      <c r="L8" s="224">
        <f t="shared" si="0"/>
        <v>12</v>
      </c>
      <c r="M8" s="224">
        <f t="shared" si="0"/>
        <v>13</v>
      </c>
      <c r="N8" s="224">
        <f t="shared" si="0"/>
        <v>14</v>
      </c>
      <c r="O8" s="224">
        <f t="shared" si="0"/>
        <v>15</v>
      </c>
      <c r="P8" s="224">
        <f t="shared" si="0"/>
        <v>16</v>
      </c>
      <c r="Q8" s="224">
        <f t="shared" si="0"/>
        <v>17</v>
      </c>
      <c r="R8" s="224">
        <f t="shared" si="0"/>
        <v>18</v>
      </c>
      <c r="S8" s="224">
        <f t="shared" si="0"/>
        <v>19</v>
      </c>
      <c r="T8" s="224">
        <f t="shared" si="0"/>
        <v>20</v>
      </c>
      <c r="U8" s="224">
        <f t="shared" si="0"/>
        <v>21</v>
      </c>
      <c r="V8" s="224">
        <f t="shared" si="0"/>
        <v>22</v>
      </c>
      <c r="W8" s="224">
        <f t="shared" si="0"/>
        <v>23</v>
      </c>
      <c r="X8" s="224">
        <f t="shared" si="0"/>
        <v>24</v>
      </c>
      <c r="Y8" s="224">
        <f t="shared" si="0"/>
        <v>25</v>
      </c>
      <c r="Z8" s="224">
        <f t="shared" si="0"/>
        <v>26</v>
      </c>
      <c r="AA8" s="224">
        <f t="shared" si="0"/>
        <v>27</v>
      </c>
      <c r="AB8" s="224">
        <f t="shared" si="0"/>
        <v>28</v>
      </c>
      <c r="AC8" s="224">
        <f t="shared" si="0"/>
        <v>29</v>
      </c>
      <c r="AD8" s="67">
        <f t="shared" si="0"/>
        <v>30</v>
      </c>
      <c r="AE8" s="67">
        <f t="shared" si="0"/>
        <v>31</v>
      </c>
      <c r="AF8" s="67">
        <f t="shared" si="0"/>
        <v>32</v>
      </c>
      <c r="AG8" s="67">
        <f t="shared" si="0"/>
        <v>33</v>
      </c>
      <c r="AH8" s="67">
        <f t="shared" si="0"/>
        <v>34</v>
      </c>
      <c r="AI8" s="67">
        <f t="shared" ref="AI8" si="1">AH8+1</f>
        <v>35</v>
      </c>
      <c r="AJ8" s="67">
        <f t="shared" ref="AJ8" si="2">AI8+1</f>
        <v>36</v>
      </c>
      <c r="AK8" s="67">
        <f t="shared" ref="AK8" si="3">AJ8+1</f>
        <v>37</v>
      </c>
      <c r="AL8" s="67">
        <f t="shared" ref="AL8" si="4">AK8+1</f>
        <v>38</v>
      </c>
      <c r="AM8" s="67">
        <f t="shared" ref="AM8" si="5">AL8+1</f>
        <v>39</v>
      </c>
      <c r="AN8" s="67">
        <f t="shared" ref="AN8" si="6">AM8+1</f>
        <v>40</v>
      </c>
      <c r="AO8" s="67">
        <f t="shared" ref="AO8" si="7">AN8+1</f>
        <v>41</v>
      </c>
      <c r="AP8" s="67">
        <f t="shared" ref="AP8" si="8">AO8+1</f>
        <v>42</v>
      </c>
      <c r="AQ8" s="67">
        <f t="shared" ref="AQ8" si="9">AP8+1</f>
        <v>43</v>
      </c>
      <c r="AR8" s="67">
        <f t="shared" ref="AR8" si="10">AQ8+1</f>
        <v>44</v>
      </c>
      <c r="AS8" s="67">
        <f t="shared" ref="AS8" si="11">AR8+1</f>
        <v>45</v>
      </c>
      <c r="AT8" s="67">
        <f t="shared" ref="AT8" si="12">AS8+1</f>
        <v>46</v>
      </c>
      <c r="AU8" s="67">
        <f t="shared" ref="AU8" si="13">AT8+1</f>
        <v>47</v>
      </c>
      <c r="AV8" s="67">
        <f t="shared" ref="AV8" si="14">AU8+1</f>
        <v>48</v>
      </c>
      <c r="AW8" s="67">
        <f t="shared" ref="AW8" si="15">AV8+1</f>
        <v>49</v>
      </c>
    </row>
    <row r="9" spans="1:49" ht="15.75" customHeight="1">
      <c r="A9" s="39">
        <v>1</v>
      </c>
      <c r="B9" s="52">
        <f>IF('DAFTAR SISWA'!B8="","",'DAFTAR SISWA'!B8)</f>
        <v>1304</v>
      </c>
      <c r="C9" s="52" t="str">
        <f>IF('DAFTAR SISWA'!C8="","",'DAFTAR SISWA'!C8)</f>
        <v>ALFINA FITRIA</v>
      </c>
      <c r="D9" s="52" t="str">
        <f>IF('DAFTAR SISWA'!D8="","",'DAFTAR SISWA'!D8)</f>
        <v>P</v>
      </c>
      <c r="E9" s="226"/>
      <c r="F9" s="226"/>
      <c r="G9" s="226"/>
      <c r="H9" s="227"/>
      <c r="I9" s="227"/>
      <c r="J9" s="226"/>
      <c r="K9" s="226"/>
      <c r="L9" s="228"/>
      <c r="M9" s="229"/>
      <c r="N9" s="227"/>
      <c r="O9" s="226"/>
      <c r="P9" s="226"/>
      <c r="Q9" s="226"/>
      <c r="R9" s="226"/>
      <c r="S9" s="226"/>
      <c r="T9" s="226"/>
      <c r="U9" s="226"/>
      <c r="V9" s="230"/>
      <c r="W9" s="226"/>
      <c r="X9" s="226"/>
      <c r="Y9" s="226"/>
      <c r="Z9" s="226"/>
      <c r="AA9" s="226"/>
      <c r="AB9" s="226"/>
      <c r="AC9" s="231"/>
      <c r="AD9" s="238" t="e">
        <f>AVERAGE(E9:AC9)</f>
        <v>#DIV/0!</v>
      </c>
      <c r="AE9" s="56">
        <f>SUM(E9:AC9)</f>
        <v>0</v>
      </c>
      <c r="AF9" s="56">
        <f>RANK(AE9,$AE$9:$AE$46)</f>
        <v>1</v>
      </c>
      <c r="AG9" s="72" t="s">
        <v>214</v>
      </c>
      <c r="AH9" s="72" t="s">
        <v>215</v>
      </c>
      <c r="AI9" s="72" t="s">
        <v>216</v>
      </c>
      <c r="AJ9" s="72">
        <v>90</v>
      </c>
      <c r="AK9" s="72" t="s">
        <v>129</v>
      </c>
      <c r="AL9" s="73" t="s">
        <v>217</v>
      </c>
      <c r="AM9" s="73" t="s">
        <v>91</v>
      </c>
      <c r="AN9" s="73" t="s">
        <v>218</v>
      </c>
      <c r="AO9" s="73" t="s">
        <v>91</v>
      </c>
      <c r="AP9" s="74" t="s">
        <v>91</v>
      </c>
      <c r="AQ9" s="74" t="s">
        <v>91</v>
      </c>
      <c r="AR9" s="74" t="s">
        <v>91</v>
      </c>
      <c r="AS9" s="74">
        <v>1</v>
      </c>
      <c r="AT9" s="74">
        <v>1</v>
      </c>
      <c r="AU9" s="74">
        <v>2</v>
      </c>
      <c r="AV9" s="74" t="s">
        <v>92</v>
      </c>
      <c r="AW9" s="72"/>
    </row>
    <row r="10" spans="1:49" ht="15.75" customHeight="1">
      <c r="A10" s="39">
        <v>2</v>
      </c>
      <c r="B10" s="52">
        <f>IF('DAFTAR SISWA'!B9="","",'DAFTAR SISWA'!B9)</f>
        <v>1305</v>
      </c>
      <c r="C10" s="52" t="str">
        <f>IF('DAFTAR SISWA'!C9="","",'DAFTAR SISWA'!C9)</f>
        <v>AMALIA NUR RIZKY</v>
      </c>
      <c r="D10" s="52" t="str">
        <f>IF('DAFTAR SISWA'!D9="","",'DAFTAR SISWA'!D9)</f>
        <v>P</v>
      </c>
      <c r="E10" s="226"/>
      <c r="F10" s="226"/>
      <c r="G10" s="226"/>
      <c r="H10" s="227"/>
      <c r="I10" s="227"/>
      <c r="J10" s="226"/>
      <c r="K10" s="226"/>
      <c r="L10" s="228"/>
      <c r="M10" s="229"/>
      <c r="N10" s="227"/>
      <c r="O10" s="226"/>
      <c r="P10" s="226"/>
      <c r="Q10" s="226"/>
      <c r="R10" s="226"/>
      <c r="S10" s="226"/>
      <c r="T10" s="226"/>
      <c r="U10" s="226"/>
      <c r="V10" s="230"/>
      <c r="W10" s="226"/>
      <c r="X10" s="226"/>
      <c r="Y10" s="226"/>
      <c r="Z10" s="226"/>
      <c r="AA10" s="226"/>
      <c r="AB10" s="226"/>
      <c r="AC10" s="232"/>
      <c r="AD10" s="238" t="e">
        <f t="shared" ref="AD10:AD46" si="16">AVERAGE(E10:AC10)</f>
        <v>#DIV/0!</v>
      </c>
      <c r="AE10" s="56">
        <f t="shared" ref="AE10:AE46" si="17">SUM(E10:AC10)</f>
        <v>0</v>
      </c>
      <c r="AF10" s="56">
        <f t="shared" ref="AF10:AF46" si="18">RANK(AE10,$AE$9:$AE$46)</f>
        <v>1</v>
      </c>
      <c r="AG10" s="72"/>
      <c r="AH10" s="72"/>
      <c r="AI10" s="72"/>
      <c r="AJ10" s="72"/>
      <c r="AK10" s="72"/>
      <c r="AL10" s="73"/>
      <c r="AM10" s="73"/>
      <c r="AN10" s="73"/>
      <c r="AO10" s="73"/>
      <c r="AP10" s="74"/>
      <c r="AQ10" s="74"/>
      <c r="AR10" s="74"/>
      <c r="AS10" s="74"/>
      <c r="AT10" s="74"/>
      <c r="AU10" s="73"/>
      <c r="AV10" s="74"/>
      <c r="AW10" s="72"/>
    </row>
    <row r="11" spans="1:49" ht="15.75" customHeight="1">
      <c r="A11" s="39">
        <v>3</v>
      </c>
      <c r="B11" s="52">
        <f>IF('DAFTAR SISWA'!B10="","",'DAFTAR SISWA'!B10)</f>
        <v>1306</v>
      </c>
      <c r="C11" s="52" t="str">
        <f>IF('DAFTAR SISWA'!C10="","",'DAFTAR SISWA'!C10)</f>
        <v>ANDREAN LEO PRATAMA</v>
      </c>
      <c r="D11" s="52" t="str">
        <f>IF('DAFTAR SISWA'!D10="","",'DAFTAR SISWA'!D10)</f>
        <v>L</v>
      </c>
      <c r="E11" s="226"/>
      <c r="F11" s="226"/>
      <c r="G11" s="226"/>
      <c r="H11" s="227"/>
      <c r="I11" s="227"/>
      <c r="J11" s="226"/>
      <c r="K11" s="226"/>
      <c r="L11" s="228"/>
      <c r="M11" s="229"/>
      <c r="N11" s="227"/>
      <c r="O11" s="226"/>
      <c r="P11" s="226"/>
      <c r="Q11" s="226"/>
      <c r="R11" s="226"/>
      <c r="S11" s="226"/>
      <c r="T11" s="226"/>
      <c r="U11" s="226"/>
      <c r="V11" s="230"/>
      <c r="W11" s="226"/>
      <c r="X11" s="226"/>
      <c r="Y11" s="226"/>
      <c r="Z11" s="226"/>
      <c r="AA11" s="226"/>
      <c r="AB11" s="226"/>
      <c r="AC11" s="232"/>
      <c r="AD11" s="238" t="e">
        <f t="shared" si="16"/>
        <v>#DIV/0!</v>
      </c>
      <c r="AE11" s="56">
        <f t="shared" si="17"/>
        <v>0</v>
      </c>
      <c r="AF11" s="56">
        <f t="shared" si="18"/>
        <v>1</v>
      </c>
      <c r="AG11" s="72"/>
      <c r="AH11" s="72"/>
      <c r="AI11" s="72"/>
      <c r="AJ11" s="72"/>
      <c r="AK11" s="72"/>
      <c r="AL11" s="73"/>
      <c r="AM11" s="73"/>
      <c r="AN11" s="73"/>
      <c r="AO11" s="73"/>
      <c r="AP11" s="74"/>
      <c r="AQ11" s="74"/>
      <c r="AR11" s="74"/>
      <c r="AS11" s="73"/>
      <c r="AT11" s="74"/>
      <c r="AU11" s="74"/>
      <c r="AV11" s="74"/>
      <c r="AW11" s="72"/>
    </row>
    <row r="12" spans="1:49" ht="15.75" customHeight="1">
      <c r="A12" s="39">
        <v>4</v>
      </c>
      <c r="B12" s="52">
        <f>IF('DAFTAR SISWA'!B11="","",'DAFTAR SISWA'!B11)</f>
        <v>1307</v>
      </c>
      <c r="C12" s="52" t="str">
        <f>IF('DAFTAR SISWA'!C11="","",'DAFTAR SISWA'!C11)</f>
        <v>ANGGRAINI KUSUMA NINGRUM</v>
      </c>
      <c r="D12" s="52" t="str">
        <f>IF('DAFTAR SISWA'!D11="","",'DAFTAR SISWA'!D11)</f>
        <v>P</v>
      </c>
      <c r="E12" s="226"/>
      <c r="F12" s="226"/>
      <c r="G12" s="226"/>
      <c r="H12" s="227"/>
      <c r="I12" s="227"/>
      <c r="J12" s="226"/>
      <c r="K12" s="226"/>
      <c r="L12" s="228"/>
      <c r="M12" s="229"/>
      <c r="N12" s="227"/>
      <c r="O12" s="226"/>
      <c r="P12" s="226"/>
      <c r="Q12" s="226"/>
      <c r="R12" s="226"/>
      <c r="S12" s="226"/>
      <c r="T12" s="226"/>
      <c r="U12" s="226"/>
      <c r="V12" s="230"/>
      <c r="W12" s="226"/>
      <c r="X12" s="226"/>
      <c r="Y12" s="226"/>
      <c r="Z12" s="226"/>
      <c r="AA12" s="226"/>
      <c r="AB12" s="226"/>
      <c r="AC12" s="232"/>
      <c r="AD12" s="238" t="e">
        <f t="shared" si="16"/>
        <v>#DIV/0!</v>
      </c>
      <c r="AE12" s="56">
        <f t="shared" si="17"/>
        <v>0</v>
      </c>
      <c r="AF12" s="56">
        <f t="shared" si="18"/>
        <v>1</v>
      </c>
      <c r="AG12" s="72"/>
      <c r="AH12" s="72"/>
      <c r="AI12" s="72"/>
      <c r="AJ12" s="72"/>
      <c r="AK12" s="72"/>
      <c r="AL12" s="73"/>
      <c r="AM12" s="73"/>
      <c r="AN12" s="73"/>
      <c r="AO12" s="73"/>
      <c r="AP12" s="74"/>
      <c r="AQ12" s="74"/>
      <c r="AR12" s="74"/>
      <c r="AS12" s="74"/>
      <c r="AT12" s="74"/>
      <c r="AU12" s="74"/>
      <c r="AV12" s="74"/>
      <c r="AW12" s="72"/>
    </row>
    <row r="13" spans="1:49" ht="15.75" customHeight="1">
      <c r="A13" s="39">
        <v>5</v>
      </c>
      <c r="B13" s="52">
        <f>IF('DAFTAR SISWA'!B12="","",'DAFTAR SISWA'!B12)</f>
        <v>1308</v>
      </c>
      <c r="C13" s="52" t="str">
        <f>IF('DAFTAR SISWA'!C12="","",'DAFTAR SISWA'!C12)</f>
        <v>ARIAN EKO WIBOWO</v>
      </c>
      <c r="D13" s="52" t="str">
        <f>IF('DAFTAR SISWA'!D12="","",'DAFTAR SISWA'!D12)</f>
        <v>L</v>
      </c>
      <c r="E13" s="226"/>
      <c r="F13" s="226"/>
      <c r="G13" s="226"/>
      <c r="H13" s="227"/>
      <c r="I13" s="227"/>
      <c r="J13" s="226"/>
      <c r="K13" s="226"/>
      <c r="L13" s="228"/>
      <c r="M13" s="229"/>
      <c r="N13" s="227"/>
      <c r="O13" s="226"/>
      <c r="P13" s="226"/>
      <c r="Q13" s="226"/>
      <c r="R13" s="226"/>
      <c r="S13" s="226"/>
      <c r="T13" s="226"/>
      <c r="U13" s="226"/>
      <c r="V13" s="230"/>
      <c r="W13" s="226"/>
      <c r="X13" s="226"/>
      <c r="Y13" s="226"/>
      <c r="Z13" s="226"/>
      <c r="AA13" s="226"/>
      <c r="AB13" s="226"/>
      <c r="AC13" s="232"/>
      <c r="AD13" s="238" t="e">
        <f t="shared" si="16"/>
        <v>#DIV/0!</v>
      </c>
      <c r="AE13" s="56">
        <f t="shared" si="17"/>
        <v>0</v>
      </c>
      <c r="AF13" s="56">
        <f t="shared" si="18"/>
        <v>1</v>
      </c>
      <c r="AG13" s="72"/>
      <c r="AH13" s="72"/>
      <c r="AI13" s="72"/>
      <c r="AJ13" s="72"/>
      <c r="AK13" s="72"/>
      <c r="AL13" s="73"/>
      <c r="AM13" s="73"/>
      <c r="AN13" s="73"/>
      <c r="AO13" s="73"/>
      <c r="AP13" s="74"/>
      <c r="AQ13" s="74"/>
      <c r="AR13" s="74"/>
      <c r="AS13" s="74"/>
      <c r="AT13" s="74"/>
      <c r="AU13" s="74"/>
      <c r="AV13" s="74"/>
      <c r="AW13" s="72"/>
    </row>
    <row r="14" spans="1:49" ht="15.75" customHeight="1">
      <c r="A14" s="39">
        <v>6</v>
      </c>
      <c r="B14" s="52">
        <f>IF('DAFTAR SISWA'!B13="","",'DAFTAR SISWA'!B13)</f>
        <v>1310</v>
      </c>
      <c r="C14" s="52" t="str">
        <f>IF('DAFTAR SISWA'!C13="","",'DAFTAR SISWA'!C13)</f>
        <v>BONDAN SAJIWAN</v>
      </c>
      <c r="D14" s="52" t="str">
        <f>IF('DAFTAR SISWA'!D13="","",'DAFTAR SISWA'!D13)</f>
        <v>L</v>
      </c>
      <c r="E14" s="233"/>
      <c r="F14" s="233"/>
      <c r="G14" s="233"/>
      <c r="H14" s="227"/>
      <c r="I14" s="227"/>
      <c r="J14" s="233"/>
      <c r="K14" s="233"/>
      <c r="L14" s="228"/>
      <c r="M14" s="229"/>
      <c r="N14" s="227"/>
      <c r="O14" s="233"/>
      <c r="P14" s="233"/>
      <c r="Q14" s="233"/>
      <c r="R14" s="233"/>
      <c r="S14" s="233"/>
      <c r="T14" s="233"/>
      <c r="U14" s="233"/>
      <c r="V14" s="230"/>
      <c r="W14" s="233"/>
      <c r="X14" s="233"/>
      <c r="Y14" s="233"/>
      <c r="Z14" s="233"/>
      <c r="AA14" s="233"/>
      <c r="AB14" s="233"/>
      <c r="AC14" s="232"/>
      <c r="AD14" s="238" t="e">
        <f t="shared" si="16"/>
        <v>#DIV/0!</v>
      </c>
      <c r="AE14" s="56">
        <f t="shared" si="17"/>
        <v>0</v>
      </c>
      <c r="AF14" s="56">
        <f t="shared" si="18"/>
        <v>1</v>
      </c>
      <c r="AG14" s="72"/>
      <c r="AH14" s="72"/>
      <c r="AI14" s="72"/>
      <c r="AJ14" s="72"/>
      <c r="AK14" s="72"/>
      <c r="AL14" s="73"/>
      <c r="AM14" s="73"/>
      <c r="AN14" s="73"/>
      <c r="AO14" s="73"/>
      <c r="AP14" s="74"/>
      <c r="AQ14" s="74"/>
      <c r="AR14" s="74"/>
      <c r="AS14" s="74"/>
      <c r="AT14" s="74"/>
      <c r="AU14" s="74"/>
      <c r="AV14" s="74"/>
      <c r="AW14" s="72"/>
    </row>
    <row r="15" spans="1:49" ht="15.75" customHeight="1">
      <c r="A15" s="39">
        <v>7</v>
      </c>
      <c r="B15" s="52">
        <f>IF('DAFTAR SISWA'!B14="","",'DAFTAR SISWA'!B14)</f>
        <v>1311</v>
      </c>
      <c r="C15" s="52" t="str">
        <f>IF('DAFTAR SISWA'!C14="","",'DAFTAR SISWA'!C14)</f>
        <v>CLARA APRILIYANA</v>
      </c>
      <c r="D15" s="52" t="str">
        <f>IF('DAFTAR SISWA'!D14="","",'DAFTAR SISWA'!D14)</f>
        <v>P</v>
      </c>
      <c r="E15" s="233"/>
      <c r="F15" s="233"/>
      <c r="G15" s="233"/>
      <c r="H15" s="227"/>
      <c r="I15" s="227"/>
      <c r="J15" s="233"/>
      <c r="K15" s="233"/>
      <c r="L15" s="234"/>
      <c r="M15" s="229"/>
      <c r="N15" s="227"/>
      <c r="O15" s="233"/>
      <c r="P15" s="233"/>
      <c r="Q15" s="233"/>
      <c r="R15" s="233"/>
      <c r="S15" s="233"/>
      <c r="T15" s="233"/>
      <c r="U15" s="233"/>
      <c r="V15" s="230"/>
      <c r="W15" s="233"/>
      <c r="X15" s="233"/>
      <c r="Y15" s="233"/>
      <c r="Z15" s="233"/>
      <c r="AA15" s="233"/>
      <c r="AB15" s="233"/>
      <c r="AC15" s="232"/>
      <c r="AD15" s="238" t="e">
        <f t="shared" si="16"/>
        <v>#DIV/0!</v>
      </c>
      <c r="AE15" s="56">
        <f t="shared" si="17"/>
        <v>0</v>
      </c>
      <c r="AF15" s="56">
        <f t="shared" si="18"/>
        <v>1</v>
      </c>
      <c r="AG15" s="72"/>
      <c r="AH15" s="72"/>
      <c r="AI15" s="72"/>
      <c r="AJ15" s="72"/>
      <c r="AK15" s="72"/>
      <c r="AL15" s="73"/>
      <c r="AM15" s="73"/>
      <c r="AN15" s="73"/>
      <c r="AO15" s="73"/>
      <c r="AP15" s="74"/>
      <c r="AQ15" s="74"/>
      <c r="AR15" s="74"/>
      <c r="AS15" s="74"/>
      <c r="AT15" s="74"/>
      <c r="AU15" s="74"/>
      <c r="AV15" s="74"/>
      <c r="AW15" s="72"/>
    </row>
    <row r="16" spans="1:49" ht="15.75" customHeight="1">
      <c r="A16" s="39">
        <v>8</v>
      </c>
      <c r="B16" s="52">
        <f>IF('DAFTAR SISWA'!B15="","",'DAFTAR SISWA'!B15)</f>
        <v>1312</v>
      </c>
      <c r="C16" s="52" t="str">
        <f>IF('DAFTAR SISWA'!C15="","",'DAFTAR SISWA'!C15)</f>
        <v>DESI NOVITASARI</v>
      </c>
      <c r="D16" s="52" t="str">
        <f>IF('DAFTAR SISWA'!D15="","",'DAFTAR SISWA'!D15)</f>
        <v>P</v>
      </c>
      <c r="E16" s="226"/>
      <c r="F16" s="226"/>
      <c r="G16" s="226"/>
      <c r="H16" s="227"/>
      <c r="I16" s="227"/>
      <c r="J16" s="226"/>
      <c r="K16" s="226"/>
      <c r="L16" s="228"/>
      <c r="M16" s="229"/>
      <c r="N16" s="227"/>
      <c r="O16" s="226"/>
      <c r="P16" s="226"/>
      <c r="Q16" s="226"/>
      <c r="R16" s="226"/>
      <c r="S16" s="226"/>
      <c r="T16" s="226"/>
      <c r="U16" s="226"/>
      <c r="V16" s="230"/>
      <c r="W16" s="226"/>
      <c r="X16" s="226"/>
      <c r="Y16" s="226"/>
      <c r="Z16" s="226"/>
      <c r="AA16" s="226"/>
      <c r="AB16" s="226"/>
      <c r="AC16" s="232"/>
      <c r="AD16" s="238" t="e">
        <f t="shared" si="16"/>
        <v>#DIV/0!</v>
      </c>
      <c r="AE16" s="56">
        <f t="shared" si="17"/>
        <v>0</v>
      </c>
      <c r="AF16" s="56">
        <f t="shared" si="18"/>
        <v>1</v>
      </c>
      <c r="AG16" s="72"/>
      <c r="AH16" s="72"/>
      <c r="AI16" s="72"/>
      <c r="AJ16" s="72"/>
      <c r="AK16" s="72"/>
      <c r="AL16" s="73"/>
      <c r="AM16" s="73"/>
      <c r="AN16" s="73"/>
      <c r="AO16" s="73"/>
      <c r="AP16" s="74"/>
      <c r="AQ16" s="74"/>
      <c r="AR16" s="74"/>
      <c r="AS16" s="74"/>
      <c r="AT16" s="74"/>
      <c r="AU16" s="74"/>
      <c r="AV16" s="74"/>
      <c r="AW16" s="72"/>
    </row>
    <row r="17" spans="1:49" ht="15.75" customHeight="1">
      <c r="A17" s="39">
        <v>9</v>
      </c>
      <c r="B17" s="52">
        <f>IF('DAFTAR SISWA'!B16="","",'DAFTAR SISWA'!B16)</f>
        <v>1313</v>
      </c>
      <c r="C17" s="52" t="str">
        <f>IF('DAFTAR SISWA'!C16="","",'DAFTAR SISWA'!C16)</f>
        <v>DIAN SUNARMI PUSPITASARI</v>
      </c>
      <c r="D17" s="52" t="str">
        <f>IF('DAFTAR SISWA'!D16="","",'DAFTAR SISWA'!D16)</f>
        <v>P</v>
      </c>
      <c r="E17" s="226"/>
      <c r="F17" s="226"/>
      <c r="G17" s="226"/>
      <c r="H17" s="227"/>
      <c r="I17" s="227"/>
      <c r="J17" s="226"/>
      <c r="K17" s="226"/>
      <c r="L17" s="228"/>
      <c r="M17" s="229"/>
      <c r="N17" s="227"/>
      <c r="O17" s="226"/>
      <c r="P17" s="226"/>
      <c r="Q17" s="226"/>
      <c r="R17" s="226"/>
      <c r="S17" s="226"/>
      <c r="T17" s="226"/>
      <c r="U17" s="226"/>
      <c r="V17" s="230"/>
      <c r="W17" s="226"/>
      <c r="X17" s="226"/>
      <c r="Y17" s="226"/>
      <c r="Z17" s="226"/>
      <c r="AA17" s="226"/>
      <c r="AB17" s="226"/>
      <c r="AC17" s="232"/>
      <c r="AD17" s="238" t="e">
        <f t="shared" si="16"/>
        <v>#DIV/0!</v>
      </c>
      <c r="AE17" s="56">
        <f t="shared" si="17"/>
        <v>0</v>
      </c>
      <c r="AF17" s="56">
        <f t="shared" si="18"/>
        <v>1</v>
      </c>
      <c r="AG17" s="72"/>
      <c r="AH17" s="72"/>
      <c r="AI17" s="72"/>
      <c r="AJ17" s="72"/>
      <c r="AK17" s="72"/>
      <c r="AL17" s="73"/>
      <c r="AM17" s="73"/>
      <c r="AN17" s="73"/>
      <c r="AO17" s="73"/>
      <c r="AP17" s="74"/>
      <c r="AQ17" s="74"/>
      <c r="AR17" s="74"/>
      <c r="AS17" s="74"/>
      <c r="AT17" s="74"/>
      <c r="AU17" s="74"/>
      <c r="AV17" s="74"/>
      <c r="AW17" s="72"/>
    </row>
    <row r="18" spans="1:49" ht="15.75" customHeight="1">
      <c r="A18" s="39">
        <v>10</v>
      </c>
      <c r="B18" s="52">
        <f>IF('DAFTAR SISWA'!B17="","",'DAFTAR SISWA'!B17)</f>
        <v>1314</v>
      </c>
      <c r="C18" s="52" t="str">
        <f>IF('DAFTAR SISWA'!C17="","",'DAFTAR SISWA'!C17)</f>
        <v>ELLYS SETIYOWATI</v>
      </c>
      <c r="D18" s="52" t="str">
        <f>IF('DAFTAR SISWA'!D17="","",'DAFTAR SISWA'!D17)</f>
        <v>P</v>
      </c>
      <c r="E18" s="226"/>
      <c r="F18" s="226"/>
      <c r="G18" s="226"/>
      <c r="H18" s="227"/>
      <c r="I18" s="227"/>
      <c r="J18" s="226"/>
      <c r="K18" s="226"/>
      <c r="L18" s="228"/>
      <c r="M18" s="229"/>
      <c r="N18" s="227"/>
      <c r="O18" s="226"/>
      <c r="P18" s="226"/>
      <c r="Q18" s="226"/>
      <c r="R18" s="226"/>
      <c r="S18" s="226"/>
      <c r="T18" s="226"/>
      <c r="U18" s="226"/>
      <c r="V18" s="230"/>
      <c r="W18" s="226"/>
      <c r="X18" s="226"/>
      <c r="Y18" s="226"/>
      <c r="Z18" s="226"/>
      <c r="AA18" s="226"/>
      <c r="AB18" s="226"/>
      <c r="AC18" s="232"/>
      <c r="AD18" s="238" t="e">
        <f t="shared" si="16"/>
        <v>#DIV/0!</v>
      </c>
      <c r="AE18" s="56">
        <f t="shared" si="17"/>
        <v>0</v>
      </c>
      <c r="AF18" s="56">
        <f t="shared" si="18"/>
        <v>1</v>
      </c>
      <c r="AG18" s="72"/>
      <c r="AH18" s="72"/>
      <c r="AI18" s="72"/>
      <c r="AJ18" s="72"/>
      <c r="AK18" s="72"/>
      <c r="AL18" s="73"/>
      <c r="AM18" s="73"/>
      <c r="AN18" s="73"/>
      <c r="AO18" s="73"/>
      <c r="AP18" s="74"/>
      <c r="AQ18" s="74"/>
      <c r="AR18" s="74"/>
      <c r="AS18" s="74"/>
      <c r="AT18" s="74"/>
      <c r="AU18" s="74"/>
      <c r="AV18" s="74"/>
      <c r="AW18" s="72"/>
    </row>
    <row r="19" spans="1:49" ht="15.75" customHeight="1">
      <c r="A19" s="39">
        <v>11</v>
      </c>
      <c r="B19" s="52">
        <f>IF('DAFTAR SISWA'!B18="","",'DAFTAR SISWA'!B18)</f>
        <v>1315</v>
      </c>
      <c r="C19" s="52" t="str">
        <f>IF('DAFTAR SISWA'!C18="","",'DAFTAR SISWA'!C18)</f>
        <v>ENDAH TRI WAHYU NINGSIH</v>
      </c>
      <c r="D19" s="52" t="str">
        <f>IF('DAFTAR SISWA'!D18="","",'DAFTAR SISWA'!D18)</f>
        <v>P</v>
      </c>
      <c r="E19" s="226"/>
      <c r="F19" s="226"/>
      <c r="G19" s="226"/>
      <c r="H19" s="227"/>
      <c r="I19" s="227"/>
      <c r="J19" s="226"/>
      <c r="K19" s="226"/>
      <c r="L19" s="228"/>
      <c r="M19" s="229"/>
      <c r="N19" s="227"/>
      <c r="O19" s="226"/>
      <c r="P19" s="226"/>
      <c r="Q19" s="226"/>
      <c r="R19" s="226"/>
      <c r="S19" s="226"/>
      <c r="T19" s="226"/>
      <c r="U19" s="226"/>
      <c r="V19" s="230"/>
      <c r="W19" s="226"/>
      <c r="X19" s="226"/>
      <c r="Y19" s="226"/>
      <c r="Z19" s="226"/>
      <c r="AA19" s="226"/>
      <c r="AB19" s="226"/>
      <c r="AC19" s="232"/>
      <c r="AD19" s="238" t="e">
        <f t="shared" si="16"/>
        <v>#DIV/0!</v>
      </c>
      <c r="AE19" s="56">
        <f t="shared" si="17"/>
        <v>0</v>
      </c>
      <c r="AF19" s="56">
        <f t="shared" si="18"/>
        <v>1</v>
      </c>
      <c r="AG19" s="72"/>
      <c r="AH19" s="72"/>
      <c r="AI19" s="72"/>
      <c r="AJ19" s="72"/>
      <c r="AK19" s="72"/>
      <c r="AL19" s="73"/>
      <c r="AM19" s="73"/>
      <c r="AN19" s="73"/>
      <c r="AO19" s="73"/>
      <c r="AP19" s="74"/>
      <c r="AQ19" s="74"/>
      <c r="AR19" s="74"/>
      <c r="AS19" s="74"/>
      <c r="AT19" s="74"/>
      <c r="AU19" s="74"/>
      <c r="AV19" s="74"/>
      <c r="AW19" s="72"/>
    </row>
    <row r="20" spans="1:49" ht="15.75" customHeight="1">
      <c r="A20" s="39">
        <v>12</v>
      </c>
      <c r="B20" s="52">
        <f>IF('DAFTAR SISWA'!B19="","",'DAFTAR SISWA'!B19)</f>
        <v>1316</v>
      </c>
      <c r="C20" s="52" t="str">
        <f>IF('DAFTAR SISWA'!C19="","",'DAFTAR SISWA'!C19)</f>
        <v>FARHAN KHUSNUL FAIRDAUS</v>
      </c>
      <c r="D20" s="52" t="str">
        <f>IF('DAFTAR SISWA'!D19="","",'DAFTAR SISWA'!D19)</f>
        <v>L</v>
      </c>
      <c r="E20" s="226"/>
      <c r="F20" s="226"/>
      <c r="G20" s="226"/>
      <c r="H20" s="227"/>
      <c r="I20" s="227"/>
      <c r="J20" s="226"/>
      <c r="K20" s="226"/>
      <c r="L20" s="228"/>
      <c r="M20" s="229"/>
      <c r="N20" s="227"/>
      <c r="O20" s="226"/>
      <c r="P20" s="226"/>
      <c r="Q20" s="226"/>
      <c r="R20" s="226"/>
      <c r="S20" s="226"/>
      <c r="T20" s="226"/>
      <c r="U20" s="226"/>
      <c r="V20" s="230"/>
      <c r="W20" s="226"/>
      <c r="X20" s="226"/>
      <c r="Y20" s="226"/>
      <c r="Z20" s="226"/>
      <c r="AA20" s="226"/>
      <c r="AB20" s="226"/>
      <c r="AC20" s="232"/>
      <c r="AD20" s="238" t="e">
        <f t="shared" si="16"/>
        <v>#DIV/0!</v>
      </c>
      <c r="AE20" s="56">
        <f t="shared" si="17"/>
        <v>0</v>
      </c>
      <c r="AF20" s="56">
        <f t="shared" si="18"/>
        <v>1</v>
      </c>
      <c r="AG20" s="72"/>
      <c r="AH20" s="72"/>
      <c r="AI20" s="72"/>
      <c r="AJ20" s="72"/>
      <c r="AK20" s="72"/>
      <c r="AL20" s="73"/>
      <c r="AM20" s="73"/>
      <c r="AN20" s="73"/>
      <c r="AO20" s="73"/>
      <c r="AP20" s="74"/>
      <c r="AQ20" s="74"/>
      <c r="AR20" s="74"/>
      <c r="AS20" s="74"/>
      <c r="AT20" s="74"/>
      <c r="AU20" s="74"/>
      <c r="AV20" s="74"/>
      <c r="AW20" s="72"/>
    </row>
    <row r="21" spans="1:49" ht="15.75" customHeight="1">
      <c r="A21" s="39">
        <v>13</v>
      </c>
      <c r="B21" s="52">
        <f>IF('DAFTAR SISWA'!B20="","",'DAFTAR SISWA'!B20)</f>
        <v>1317</v>
      </c>
      <c r="C21" s="52" t="str">
        <f>IF('DAFTAR SISWA'!C20="","",'DAFTAR SISWA'!C20)</f>
        <v>FATMA PUTRI</v>
      </c>
      <c r="D21" s="52" t="str">
        <f>IF('DAFTAR SISWA'!D20="","",'DAFTAR SISWA'!D20)</f>
        <v>P</v>
      </c>
      <c r="E21" s="226"/>
      <c r="F21" s="226"/>
      <c r="G21" s="226"/>
      <c r="H21" s="227"/>
      <c r="I21" s="227"/>
      <c r="J21" s="226"/>
      <c r="K21" s="226"/>
      <c r="L21" s="228"/>
      <c r="M21" s="229"/>
      <c r="N21" s="227"/>
      <c r="O21" s="226"/>
      <c r="P21" s="226"/>
      <c r="Q21" s="226"/>
      <c r="R21" s="226"/>
      <c r="S21" s="226"/>
      <c r="T21" s="226"/>
      <c r="U21" s="226"/>
      <c r="V21" s="230"/>
      <c r="W21" s="226"/>
      <c r="X21" s="226"/>
      <c r="Y21" s="226"/>
      <c r="Z21" s="226"/>
      <c r="AA21" s="226"/>
      <c r="AB21" s="226"/>
      <c r="AC21" s="232"/>
      <c r="AD21" s="238" t="e">
        <f t="shared" si="16"/>
        <v>#DIV/0!</v>
      </c>
      <c r="AE21" s="56">
        <f t="shared" si="17"/>
        <v>0</v>
      </c>
      <c r="AF21" s="56">
        <f t="shared" si="18"/>
        <v>1</v>
      </c>
      <c r="AG21" s="72"/>
      <c r="AH21" s="72"/>
      <c r="AI21" s="72"/>
      <c r="AJ21" s="72"/>
      <c r="AK21" s="72"/>
      <c r="AL21" s="73"/>
      <c r="AM21" s="73"/>
      <c r="AN21" s="73"/>
      <c r="AO21" s="73"/>
      <c r="AP21" s="74"/>
      <c r="AQ21" s="74"/>
      <c r="AR21" s="74"/>
      <c r="AS21" s="74"/>
      <c r="AT21" s="74"/>
      <c r="AU21" s="74"/>
      <c r="AV21" s="74"/>
      <c r="AW21" s="72"/>
    </row>
    <row r="22" spans="1:49" ht="15.75" customHeight="1">
      <c r="A22" s="39">
        <v>14</v>
      </c>
      <c r="B22" s="52">
        <f>IF('DAFTAR SISWA'!B21="","",'DAFTAR SISWA'!B21)</f>
        <v>1318</v>
      </c>
      <c r="C22" s="52" t="str">
        <f>IF('DAFTAR SISWA'!C21="","",'DAFTAR SISWA'!C21)</f>
        <v>FITRIA ALIF NURMAYANTI</v>
      </c>
      <c r="D22" s="52" t="str">
        <f>IF('DAFTAR SISWA'!D21="","",'DAFTAR SISWA'!D21)</f>
        <v>P</v>
      </c>
      <c r="E22" s="226"/>
      <c r="F22" s="226"/>
      <c r="G22" s="226"/>
      <c r="H22" s="227"/>
      <c r="I22" s="227"/>
      <c r="J22" s="226"/>
      <c r="K22" s="226"/>
      <c r="L22" s="234"/>
      <c r="M22" s="229"/>
      <c r="N22" s="227"/>
      <c r="O22" s="226"/>
      <c r="P22" s="226"/>
      <c r="Q22" s="226"/>
      <c r="R22" s="226"/>
      <c r="S22" s="226"/>
      <c r="T22" s="226"/>
      <c r="U22" s="226"/>
      <c r="V22" s="230"/>
      <c r="W22" s="226"/>
      <c r="X22" s="226"/>
      <c r="Y22" s="226"/>
      <c r="Z22" s="226"/>
      <c r="AA22" s="226"/>
      <c r="AB22" s="226"/>
      <c r="AC22" s="232"/>
      <c r="AD22" s="238" t="e">
        <f t="shared" si="16"/>
        <v>#DIV/0!</v>
      </c>
      <c r="AE22" s="56">
        <f t="shared" si="17"/>
        <v>0</v>
      </c>
      <c r="AF22" s="56">
        <f t="shared" si="18"/>
        <v>1</v>
      </c>
      <c r="AG22" s="72"/>
      <c r="AH22" s="72"/>
      <c r="AI22" s="72"/>
      <c r="AJ22" s="72"/>
      <c r="AK22" s="72"/>
      <c r="AL22" s="73"/>
      <c r="AM22" s="73"/>
      <c r="AN22" s="73"/>
      <c r="AO22" s="73"/>
      <c r="AP22" s="74"/>
      <c r="AQ22" s="74"/>
      <c r="AR22" s="74"/>
      <c r="AS22" s="74"/>
      <c r="AT22" s="74"/>
      <c r="AU22" s="74"/>
      <c r="AV22" s="74"/>
      <c r="AW22" s="72"/>
    </row>
    <row r="23" spans="1:49" ht="15.75" customHeight="1">
      <c r="A23" s="39">
        <v>15</v>
      </c>
      <c r="B23" s="52">
        <f>IF('DAFTAR SISWA'!B22="","",'DAFTAR SISWA'!B22)</f>
        <v>1319</v>
      </c>
      <c r="C23" s="52" t="str">
        <f>IF('DAFTAR SISWA'!C22="","",'DAFTAR SISWA'!C22)</f>
        <v>HESTI TANTINA PUTRI</v>
      </c>
      <c r="D23" s="52" t="str">
        <f>IF('DAFTAR SISWA'!D22="","",'DAFTAR SISWA'!D22)</f>
        <v>P</v>
      </c>
      <c r="E23" s="226"/>
      <c r="F23" s="226"/>
      <c r="G23" s="226"/>
      <c r="H23" s="227"/>
      <c r="I23" s="227"/>
      <c r="J23" s="226"/>
      <c r="K23" s="226"/>
      <c r="L23" s="228"/>
      <c r="M23" s="229"/>
      <c r="N23" s="227"/>
      <c r="O23" s="226"/>
      <c r="P23" s="226"/>
      <c r="Q23" s="226"/>
      <c r="R23" s="226"/>
      <c r="S23" s="226"/>
      <c r="T23" s="226"/>
      <c r="U23" s="226"/>
      <c r="V23" s="230"/>
      <c r="W23" s="226"/>
      <c r="X23" s="226"/>
      <c r="Y23" s="226"/>
      <c r="Z23" s="226"/>
      <c r="AA23" s="226"/>
      <c r="AB23" s="226"/>
      <c r="AC23" s="232"/>
      <c r="AD23" s="238" t="e">
        <f t="shared" si="16"/>
        <v>#DIV/0!</v>
      </c>
      <c r="AE23" s="56">
        <f t="shared" si="17"/>
        <v>0</v>
      </c>
      <c r="AF23" s="56">
        <f t="shared" si="18"/>
        <v>1</v>
      </c>
      <c r="AG23" s="72"/>
      <c r="AH23" s="72"/>
      <c r="AI23" s="72"/>
      <c r="AJ23" s="72"/>
      <c r="AK23" s="72"/>
      <c r="AL23" s="73"/>
      <c r="AM23" s="73"/>
      <c r="AN23" s="73"/>
      <c r="AO23" s="73"/>
      <c r="AP23" s="74"/>
      <c r="AQ23" s="74"/>
      <c r="AR23" s="74"/>
      <c r="AS23" s="74"/>
      <c r="AT23" s="74"/>
      <c r="AU23" s="74"/>
      <c r="AV23" s="74"/>
      <c r="AW23" s="72"/>
    </row>
    <row r="24" spans="1:49" ht="15.75" customHeight="1">
      <c r="A24" s="39">
        <v>16</v>
      </c>
      <c r="B24" s="52">
        <f>IF('DAFTAR SISWA'!B23="","",'DAFTAR SISWA'!B23)</f>
        <v>1320</v>
      </c>
      <c r="C24" s="52" t="str">
        <f>IF('DAFTAR SISWA'!C23="","",'DAFTAR SISWA'!C23)</f>
        <v>INDAH LISTYANI</v>
      </c>
      <c r="D24" s="52" t="str">
        <f>IF('DAFTAR SISWA'!D23="","",'DAFTAR SISWA'!D23)</f>
        <v>P</v>
      </c>
      <c r="E24" s="226"/>
      <c r="F24" s="226"/>
      <c r="G24" s="226"/>
      <c r="H24" s="227"/>
      <c r="I24" s="227"/>
      <c r="J24" s="226"/>
      <c r="K24" s="226"/>
      <c r="L24" s="228"/>
      <c r="M24" s="229"/>
      <c r="N24" s="227"/>
      <c r="O24" s="226"/>
      <c r="P24" s="226"/>
      <c r="Q24" s="226"/>
      <c r="R24" s="226"/>
      <c r="S24" s="226"/>
      <c r="T24" s="226"/>
      <c r="U24" s="226"/>
      <c r="V24" s="230"/>
      <c r="W24" s="226"/>
      <c r="X24" s="226"/>
      <c r="Y24" s="226"/>
      <c r="Z24" s="226"/>
      <c r="AA24" s="226"/>
      <c r="AB24" s="226"/>
      <c r="AC24" s="232"/>
      <c r="AD24" s="238" t="e">
        <f t="shared" si="16"/>
        <v>#DIV/0!</v>
      </c>
      <c r="AE24" s="56">
        <f t="shared" si="17"/>
        <v>0</v>
      </c>
      <c r="AF24" s="56">
        <f t="shared" si="18"/>
        <v>1</v>
      </c>
      <c r="AG24" s="72"/>
      <c r="AH24" s="72"/>
      <c r="AI24" s="72"/>
      <c r="AJ24" s="72"/>
      <c r="AK24" s="72"/>
      <c r="AL24" s="73"/>
      <c r="AM24" s="73"/>
      <c r="AN24" s="73"/>
      <c r="AO24" s="73"/>
      <c r="AP24" s="74"/>
      <c r="AQ24" s="74"/>
      <c r="AR24" s="74"/>
      <c r="AS24" s="74"/>
      <c r="AT24" s="74"/>
      <c r="AU24" s="74"/>
      <c r="AV24" s="74"/>
      <c r="AW24" s="72"/>
    </row>
    <row r="25" spans="1:49" ht="15.75" customHeight="1">
      <c r="A25" s="39">
        <v>17</v>
      </c>
      <c r="B25" s="52">
        <f>IF('DAFTAR SISWA'!B24="","",'DAFTAR SISWA'!B24)</f>
        <v>1321</v>
      </c>
      <c r="C25" s="52" t="str">
        <f>IF('DAFTAR SISWA'!C24="","",'DAFTAR SISWA'!C24)</f>
        <v>INDAH ROFIANA</v>
      </c>
      <c r="D25" s="52" t="str">
        <f>IF('DAFTAR SISWA'!D24="","",'DAFTAR SISWA'!D24)</f>
        <v>P</v>
      </c>
      <c r="E25" s="226"/>
      <c r="F25" s="226"/>
      <c r="G25" s="226"/>
      <c r="H25" s="227"/>
      <c r="I25" s="227"/>
      <c r="J25" s="226"/>
      <c r="K25" s="226"/>
      <c r="L25" s="228"/>
      <c r="M25" s="229"/>
      <c r="N25" s="227"/>
      <c r="O25" s="226"/>
      <c r="P25" s="226"/>
      <c r="Q25" s="226"/>
      <c r="R25" s="226"/>
      <c r="S25" s="226"/>
      <c r="T25" s="226"/>
      <c r="U25" s="226"/>
      <c r="V25" s="230"/>
      <c r="W25" s="226"/>
      <c r="X25" s="226"/>
      <c r="Y25" s="226"/>
      <c r="Z25" s="226"/>
      <c r="AA25" s="226"/>
      <c r="AB25" s="226"/>
      <c r="AC25" s="232"/>
      <c r="AD25" s="238" t="e">
        <f t="shared" si="16"/>
        <v>#DIV/0!</v>
      </c>
      <c r="AE25" s="56">
        <f t="shared" si="17"/>
        <v>0</v>
      </c>
      <c r="AF25" s="56">
        <f t="shared" si="18"/>
        <v>1</v>
      </c>
      <c r="AG25" s="72"/>
      <c r="AH25" s="72"/>
      <c r="AI25" s="72"/>
      <c r="AJ25" s="72"/>
      <c r="AK25" s="72"/>
      <c r="AL25" s="73"/>
      <c r="AM25" s="73"/>
      <c r="AN25" s="73"/>
      <c r="AO25" s="73"/>
      <c r="AP25" s="74"/>
      <c r="AQ25" s="74"/>
      <c r="AR25" s="74"/>
      <c r="AS25" s="74"/>
      <c r="AT25" s="74"/>
      <c r="AU25" s="74"/>
      <c r="AV25" s="74"/>
      <c r="AW25" s="72"/>
    </row>
    <row r="26" spans="1:49" ht="15.75" customHeight="1">
      <c r="A26" s="39">
        <v>18</v>
      </c>
      <c r="B26" s="52">
        <f>IF('DAFTAR SISWA'!B25="","",'DAFTAR SISWA'!B25)</f>
        <v>1322</v>
      </c>
      <c r="C26" s="52" t="str">
        <f>IF('DAFTAR SISWA'!C25="","",'DAFTAR SISWA'!C25)</f>
        <v>INDRIYANI</v>
      </c>
      <c r="D26" s="52" t="str">
        <f>IF('DAFTAR SISWA'!D25="","",'DAFTAR SISWA'!D25)</f>
        <v>P</v>
      </c>
      <c r="E26" s="226"/>
      <c r="F26" s="226"/>
      <c r="G26" s="226"/>
      <c r="H26" s="227"/>
      <c r="I26" s="227"/>
      <c r="J26" s="226"/>
      <c r="K26" s="226"/>
      <c r="L26" s="228"/>
      <c r="M26" s="229"/>
      <c r="N26" s="227"/>
      <c r="O26" s="226"/>
      <c r="P26" s="226"/>
      <c r="Q26" s="226"/>
      <c r="R26" s="226"/>
      <c r="S26" s="226"/>
      <c r="T26" s="226"/>
      <c r="U26" s="226"/>
      <c r="V26" s="230"/>
      <c r="W26" s="226"/>
      <c r="X26" s="226"/>
      <c r="Y26" s="226"/>
      <c r="Z26" s="226"/>
      <c r="AA26" s="226"/>
      <c r="AB26" s="226"/>
      <c r="AC26" s="232"/>
      <c r="AD26" s="238" t="e">
        <f t="shared" si="16"/>
        <v>#DIV/0!</v>
      </c>
      <c r="AE26" s="56">
        <f t="shared" si="17"/>
        <v>0</v>
      </c>
      <c r="AF26" s="56">
        <f t="shared" si="18"/>
        <v>1</v>
      </c>
      <c r="AG26" s="72"/>
      <c r="AH26" s="72"/>
      <c r="AI26" s="72"/>
      <c r="AJ26" s="72"/>
      <c r="AK26" s="72"/>
      <c r="AL26" s="73"/>
      <c r="AM26" s="73"/>
      <c r="AN26" s="73"/>
      <c r="AO26" s="73"/>
      <c r="AP26" s="74"/>
      <c r="AQ26" s="74"/>
      <c r="AR26" s="74"/>
      <c r="AS26" s="74"/>
      <c r="AT26" s="74"/>
      <c r="AU26" s="74"/>
      <c r="AV26" s="74"/>
      <c r="AW26" s="72"/>
    </row>
    <row r="27" spans="1:49" ht="15.75" customHeight="1">
      <c r="A27" s="39">
        <v>19</v>
      </c>
      <c r="B27" s="52">
        <f>IF('DAFTAR SISWA'!B26="","",'DAFTAR SISWA'!B26)</f>
        <v>1323</v>
      </c>
      <c r="C27" s="52" t="str">
        <f>IF('DAFTAR SISWA'!C26="","",'DAFTAR SISWA'!C26)</f>
        <v>KHALIMATUS SA'DIYAH</v>
      </c>
      <c r="D27" s="52" t="str">
        <f>IF('DAFTAR SISWA'!D26="","",'DAFTAR SISWA'!D26)</f>
        <v>P</v>
      </c>
      <c r="E27" s="226"/>
      <c r="F27" s="226"/>
      <c r="G27" s="226"/>
      <c r="H27" s="227"/>
      <c r="I27" s="227"/>
      <c r="J27" s="226"/>
      <c r="K27" s="226"/>
      <c r="L27" s="228"/>
      <c r="M27" s="229"/>
      <c r="N27" s="227"/>
      <c r="O27" s="226"/>
      <c r="P27" s="226"/>
      <c r="Q27" s="226"/>
      <c r="R27" s="226"/>
      <c r="S27" s="226"/>
      <c r="T27" s="226"/>
      <c r="U27" s="226"/>
      <c r="V27" s="230"/>
      <c r="W27" s="226"/>
      <c r="X27" s="226"/>
      <c r="Y27" s="226"/>
      <c r="Z27" s="226"/>
      <c r="AA27" s="226"/>
      <c r="AB27" s="226"/>
      <c r="AC27" s="232"/>
      <c r="AD27" s="238" t="e">
        <f t="shared" si="16"/>
        <v>#DIV/0!</v>
      </c>
      <c r="AE27" s="56">
        <f t="shared" si="17"/>
        <v>0</v>
      </c>
      <c r="AF27" s="56">
        <f t="shared" si="18"/>
        <v>1</v>
      </c>
      <c r="AG27" s="72"/>
      <c r="AH27" s="72"/>
      <c r="AI27" s="72"/>
      <c r="AJ27" s="72"/>
      <c r="AK27" s="72"/>
      <c r="AL27" s="73"/>
      <c r="AM27" s="73"/>
      <c r="AN27" s="73"/>
      <c r="AO27" s="73"/>
      <c r="AP27" s="74"/>
      <c r="AQ27" s="74"/>
      <c r="AR27" s="74"/>
      <c r="AS27" s="74"/>
      <c r="AT27" s="74"/>
      <c r="AU27" s="74"/>
      <c r="AV27" s="74"/>
      <c r="AW27" s="72"/>
    </row>
    <row r="28" spans="1:49" ht="15.75" customHeight="1">
      <c r="A28" s="39">
        <v>20</v>
      </c>
      <c r="B28" s="52">
        <f>IF('DAFTAR SISWA'!B27="","",'DAFTAR SISWA'!B27)</f>
        <v>1324</v>
      </c>
      <c r="C28" s="52" t="str">
        <f>IF('DAFTAR SISWA'!C27="","",'DAFTAR SISWA'!C27)</f>
        <v>LINA NOVIANA</v>
      </c>
      <c r="D28" s="52" t="str">
        <f>IF('DAFTAR SISWA'!D27="","",'DAFTAR SISWA'!D27)</f>
        <v>P</v>
      </c>
      <c r="E28" s="226"/>
      <c r="F28" s="226"/>
      <c r="G28" s="226"/>
      <c r="H28" s="227"/>
      <c r="I28" s="227"/>
      <c r="J28" s="226"/>
      <c r="K28" s="226"/>
      <c r="L28" s="228"/>
      <c r="M28" s="229"/>
      <c r="N28" s="227"/>
      <c r="O28" s="226"/>
      <c r="P28" s="226"/>
      <c r="Q28" s="226"/>
      <c r="R28" s="226"/>
      <c r="S28" s="226"/>
      <c r="T28" s="226"/>
      <c r="U28" s="226"/>
      <c r="V28" s="230"/>
      <c r="W28" s="226"/>
      <c r="X28" s="226"/>
      <c r="Y28" s="226"/>
      <c r="Z28" s="226"/>
      <c r="AA28" s="226"/>
      <c r="AB28" s="226"/>
      <c r="AC28" s="232"/>
      <c r="AD28" s="238" t="e">
        <f t="shared" si="16"/>
        <v>#DIV/0!</v>
      </c>
      <c r="AE28" s="56">
        <f t="shared" si="17"/>
        <v>0</v>
      </c>
      <c r="AF28" s="56">
        <f t="shared" si="18"/>
        <v>1</v>
      </c>
      <c r="AG28" s="72"/>
      <c r="AH28" s="72"/>
      <c r="AI28" s="72"/>
      <c r="AJ28" s="72"/>
      <c r="AK28" s="72"/>
      <c r="AL28" s="73"/>
      <c r="AM28" s="73"/>
      <c r="AN28" s="73"/>
      <c r="AO28" s="73"/>
      <c r="AP28" s="74"/>
      <c r="AQ28" s="74"/>
      <c r="AR28" s="74"/>
      <c r="AS28" s="74"/>
      <c r="AT28" s="74"/>
      <c r="AU28" s="74"/>
      <c r="AV28" s="74"/>
      <c r="AW28" s="72"/>
    </row>
    <row r="29" spans="1:49" ht="15.75" customHeight="1">
      <c r="A29" s="39">
        <v>21</v>
      </c>
      <c r="B29" s="52">
        <f>IF('DAFTAR SISWA'!B28="","",'DAFTAR SISWA'!B28)</f>
        <v>1325</v>
      </c>
      <c r="C29" s="52" t="str">
        <f>IF('DAFTAR SISWA'!C28="","",'DAFTAR SISWA'!C28)</f>
        <v>LISMAYATUN FAIDAH</v>
      </c>
      <c r="D29" s="52" t="str">
        <f>IF('DAFTAR SISWA'!D28="","",'DAFTAR SISWA'!D28)</f>
        <v>P</v>
      </c>
      <c r="E29" s="226"/>
      <c r="F29" s="226"/>
      <c r="G29" s="226"/>
      <c r="H29" s="227"/>
      <c r="I29" s="227"/>
      <c r="J29" s="226"/>
      <c r="K29" s="226"/>
      <c r="L29" s="228"/>
      <c r="M29" s="229"/>
      <c r="N29" s="227"/>
      <c r="O29" s="226"/>
      <c r="P29" s="226"/>
      <c r="Q29" s="226"/>
      <c r="R29" s="226"/>
      <c r="S29" s="226"/>
      <c r="T29" s="226"/>
      <c r="U29" s="226"/>
      <c r="V29" s="230"/>
      <c r="W29" s="226"/>
      <c r="X29" s="226"/>
      <c r="Y29" s="226"/>
      <c r="Z29" s="226"/>
      <c r="AA29" s="226"/>
      <c r="AB29" s="226"/>
      <c r="AC29" s="232"/>
      <c r="AD29" s="238" t="e">
        <f t="shared" si="16"/>
        <v>#DIV/0!</v>
      </c>
      <c r="AE29" s="56">
        <f t="shared" si="17"/>
        <v>0</v>
      </c>
      <c r="AF29" s="56">
        <f t="shared" si="18"/>
        <v>1</v>
      </c>
      <c r="AG29" s="72"/>
      <c r="AH29" s="72"/>
      <c r="AI29" s="72"/>
      <c r="AJ29" s="72"/>
      <c r="AK29" s="72"/>
      <c r="AL29" s="73"/>
      <c r="AM29" s="73"/>
      <c r="AN29" s="73"/>
      <c r="AO29" s="73"/>
      <c r="AP29" s="74"/>
      <c r="AQ29" s="74"/>
      <c r="AR29" s="74"/>
      <c r="AS29" s="74"/>
      <c r="AT29" s="74"/>
      <c r="AU29" s="74"/>
      <c r="AV29" s="74"/>
      <c r="AW29" s="72"/>
    </row>
    <row r="30" spans="1:49" ht="15.75" customHeight="1">
      <c r="A30" s="92">
        <v>22</v>
      </c>
      <c r="B30" s="52">
        <f>IF('DAFTAR SISWA'!B29="","",'DAFTAR SISWA'!B29)</f>
        <v>1326</v>
      </c>
      <c r="C30" s="52" t="str">
        <f>IF('DAFTAR SISWA'!C29="","",'DAFTAR SISWA'!C29)</f>
        <v>MEGAWATI UTAMI LASMIYATI</v>
      </c>
      <c r="D30" s="52" t="str">
        <f>IF('DAFTAR SISWA'!D29="","",'DAFTAR SISWA'!D29)</f>
        <v>P</v>
      </c>
      <c r="E30" s="235"/>
      <c r="F30" s="235"/>
      <c r="G30" s="235"/>
      <c r="H30" s="227"/>
      <c r="I30" s="227"/>
      <c r="J30" s="235"/>
      <c r="K30" s="235"/>
      <c r="L30" s="228"/>
      <c r="M30" s="229"/>
      <c r="N30" s="227"/>
      <c r="O30" s="235"/>
      <c r="P30" s="235"/>
      <c r="Q30" s="235"/>
      <c r="R30" s="235"/>
      <c r="S30" s="235"/>
      <c r="T30" s="235"/>
      <c r="U30" s="235"/>
      <c r="V30" s="230"/>
      <c r="W30" s="235"/>
      <c r="X30" s="235"/>
      <c r="Y30" s="235"/>
      <c r="Z30" s="235"/>
      <c r="AA30" s="235"/>
      <c r="AB30" s="235"/>
      <c r="AC30" s="232"/>
      <c r="AD30" s="238" t="e">
        <f t="shared" si="16"/>
        <v>#DIV/0!</v>
      </c>
      <c r="AE30" s="56">
        <f t="shared" si="17"/>
        <v>0</v>
      </c>
      <c r="AF30" s="56">
        <f t="shared" si="18"/>
        <v>1</v>
      </c>
      <c r="AG30" s="93"/>
      <c r="AH30" s="93"/>
      <c r="AI30" s="93"/>
      <c r="AJ30" s="93"/>
      <c r="AK30" s="93"/>
      <c r="AL30" s="94"/>
      <c r="AM30" s="94"/>
      <c r="AN30" s="94"/>
      <c r="AO30" s="94"/>
      <c r="AP30" s="74"/>
      <c r="AQ30" s="74"/>
      <c r="AR30" s="74"/>
      <c r="AS30" s="95"/>
      <c r="AT30" s="95"/>
      <c r="AU30" s="95"/>
      <c r="AV30" s="74"/>
      <c r="AW30" s="93"/>
    </row>
    <row r="31" spans="1:49" ht="15.75" customHeight="1">
      <c r="A31" s="39">
        <v>23</v>
      </c>
      <c r="B31" s="52">
        <f>IF('DAFTAR SISWA'!B30="","",'DAFTAR SISWA'!B30)</f>
        <v>1327</v>
      </c>
      <c r="C31" s="52" t="str">
        <f>IF('DAFTAR SISWA'!C30="","",'DAFTAR SISWA'!C30)</f>
        <v>NOVI NURIYAH ULFA</v>
      </c>
      <c r="D31" s="52" t="str">
        <f>IF('DAFTAR SISWA'!D30="","",'DAFTAR SISWA'!D30)</f>
        <v>P</v>
      </c>
      <c r="E31" s="226"/>
      <c r="F31" s="226"/>
      <c r="G31" s="226"/>
      <c r="H31" s="227"/>
      <c r="I31" s="227"/>
      <c r="J31" s="226"/>
      <c r="K31" s="226"/>
      <c r="L31" s="228"/>
      <c r="M31" s="229"/>
      <c r="N31" s="227"/>
      <c r="O31" s="226"/>
      <c r="P31" s="226"/>
      <c r="Q31" s="226"/>
      <c r="R31" s="226"/>
      <c r="S31" s="226"/>
      <c r="T31" s="226"/>
      <c r="U31" s="226"/>
      <c r="V31" s="230"/>
      <c r="W31" s="226"/>
      <c r="X31" s="226"/>
      <c r="Y31" s="226"/>
      <c r="Z31" s="226"/>
      <c r="AA31" s="226"/>
      <c r="AB31" s="226"/>
      <c r="AC31" s="232"/>
      <c r="AD31" s="238" t="e">
        <f t="shared" si="16"/>
        <v>#DIV/0!</v>
      </c>
      <c r="AE31" s="56">
        <f t="shared" si="17"/>
        <v>0</v>
      </c>
      <c r="AF31" s="56">
        <f t="shared" si="18"/>
        <v>1</v>
      </c>
      <c r="AG31" s="72"/>
      <c r="AH31" s="72"/>
      <c r="AI31" s="72"/>
      <c r="AJ31" s="72"/>
      <c r="AK31" s="72"/>
      <c r="AL31" s="73"/>
      <c r="AM31" s="73"/>
      <c r="AN31" s="73"/>
      <c r="AO31" s="73"/>
      <c r="AP31" s="74"/>
      <c r="AQ31" s="74"/>
      <c r="AR31" s="74"/>
      <c r="AS31" s="74"/>
      <c r="AT31" s="74"/>
      <c r="AU31" s="74"/>
      <c r="AV31" s="74"/>
      <c r="AW31" s="72"/>
    </row>
    <row r="32" spans="1:49" ht="15.75" customHeight="1">
      <c r="A32" s="39">
        <v>24</v>
      </c>
      <c r="B32" s="52">
        <f>IF('DAFTAR SISWA'!B31="","",'DAFTAR SISWA'!B31)</f>
        <v>1328</v>
      </c>
      <c r="C32" s="52" t="str">
        <f>IF('DAFTAR SISWA'!C31="","",'DAFTAR SISWA'!C31)</f>
        <v>NOVIA RAHMA PUTRI</v>
      </c>
      <c r="D32" s="52" t="str">
        <f>IF('DAFTAR SISWA'!D31="","",'DAFTAR SISWA'!D31)</f>
        <v>P</v>
      </c>
      <c r="E32" s="226"/>
      <c r="F32" s="226"/>
      <c r="G32" s="226"/>
      <c r="H32" s="227"/>
      <c r="I32" s="227"/>
      <c r="J32" s="226"/>
      <c r="K32" s="226"/>
      <c r="L32" s="228"/>
      <c r="M32" s="229"/>
      <c r="N32" s="227"/>
      <c r="O32" s="226"/>
      <c r="P32" s="226"/>
      <c r="Q32" s="226"/>
      <c r="R32" s="226"/>
      <c r="S32" s="226"/>
      <c r="T32" s="226"/>
      <c r="U32" s="226"/>
      <c r="V32" s="230"/>
      <c r="W32" s="226"/>
      <c r="X32" s="226"/>
      <c r="Y32" s="226"/>
      <c r="Z32" s="226"/>
      <c r="AA32" s="226"/>
      <c r="AB32" s="226"/>
      <c r="AC32" s="232"/>
      <c r="AD32" s="238" t="e">
        <f t="shared" si="16"/>
        <v>#DIV/0!</v>
      </c>
      <c r="AE32" s="56">
        <f t="shared" si="17"/>
        <v>0</v>
      </c>
      <c r="AF32" s="56">
        <f t="shared" si="18"/>
        <v>1</v>
      </c>
      <c r="AG32" s="72"/>
      <c r="AH32" s="72"/>
      <c r="AI32" s="72"/>
      <c r="AJ32" s="72"/>
      <c r="AK32" s="72"/>
      <c r="AL32" s="73"/>
      <c r="AM32" s="73"/>
      <c r="AN32" s="73"/>
      <c r="AO32" s="73"/>
      <c r="AP32" s="74"/>
      <c r="AQ32" s="74"/>
      <c r="AR32" s="74"/>
      <c r="AS32" s="74"/>
      <c r="AT32" s="74"/>
      <c r="AU32" s="74"/>
      <c r="AV32" s="74"/>
      <c r="AW32" s="72"/>
    </row>
    <row r="33" spans="1:49" ht="15.75" customHeight="1">
      <c r="A33" s="39">
        <v>25</v>
      </c>
      <c r="B33" s="52">
        <f>IF('DAFTAR SISWA'!B32="","",'DAFTAR SISWA'!B32)</f>
        <v>1329</v>
      </c>
      <c r="C33" s="52" t="str">
        <f>IF('DAFTAR SISWA'!C32="","",'DAFTAR SISWA'!C32)</f>
        <v>NUR ACHMAD CHOLIL</v>
      </c>
      <c r="D33" s="52" t="str">
        <f>IF('DAFTAR SISWA'!D32="","",'DAFTAR SISWA'!D32)</f>
        <v>L</v>
      </c>
      <c r="E33" s="226"/>
      <c r="F33" s="226"/>
      <c r="G33" s="226"/>
      <c r="H33" s="227"/>
      <c r="I33" s="227"/>
      <c r="J33" s="226"/>
      <c r="K33" s="226"/>
      <c r="L33" s="228"/>
      <c r="M33" s="229"/>
      <c r="N33" s="227"/>
      <c r="O33" s="226"/>
      <c r="P33" s="226"/>
      <c r="Q33" s="226"/>
      <c r="R33" s="226"/>
      <c r="S33" s="226"/>
      <c r="T33" s="226"/>
      <c r="U33" s="226"/>
      <c r="V33" s="230"/>
      <c r="W33" s="226"/>
      <c r="X33" s="226"/>
      <c r="Y33" s="226"/>
      <c r="Z33" s="226"/>
      <c r="AA33" s="226"/>
      <c r="AB33" s="226"/>
      <c r="AC33" s="232"/>
      <c r="AD33" s="238" t="e">
        <f t="shared" si="16"/>
        <v>#DIV/0!</v>
      </c>
      <c r="AE33" s="56">
        <f t="shared" si="17"/>
        <v>0</v>
      </c>
      <c r="AF33" s="56">
        <f t="shared" si="18"/>
        <v>1</v>
      </c>
      <c r="AG33" s="72"/>
      <c r="AH33" s="72"/>
      <c r="AI33" s="72"/>
      <c r="AJ33" s="72"/>
      <c r="AK33" s="72"/>
      <c r="AL33" s="73"/>
      <c r="AM33" s="73"/>
      <c r="AN33" s="73"/>
      <c r="AO33" s="73"/>
      <c r="AP33" s="74"/>
      <c r="AQ33" s="74"/>
      <c r="AR33" s="74"/>
      <c r="AS33" s="74"/>
      <c r="AT33" s="74"/>
      <c r="AU33" s="74"/>
      <c r="AV33" s="74"/>
      <c r="AW33" s="72"/>
    </row>
    <row r="34" spans="1:49" ht="15.75" customHeight="1">
      <c r="A34" s="39">
        <v>26</v>
      </c>
      <c r="B34" s="52">
        <f>IF('DAFTAR SISWA'!B33="","",'DAFTAR SISWA'!B33)</f>
        <v>1330</v>
      </c>
      <c r="C34" s="52" t="str">
        <f>IF('DAFTAR SISWA'!C33="","",'DAFTAR SISWA'!C33)</f>
        <v>PUTRI KHOFIFAH</v>
      </c>
      <c r="D34" s="52" t="str">
        <f>IF('DAFTAR SISWA'!D33="","",'DAFTAR SISWA'!D33)</f>
        <v>P</v>
      </c>
      <c r="E34" s="226"/>
      <c r="F34" s="226"/>
      <c r="G34" s="226"/>
      <c r="H34" s="227"/>
      <c r="I34" s="227"/>
      <c r="J34" s="226"/>
      <c r="K34" s="226"/>
      <c r="L34" s="228"/>
      <c r="M34" s="229"/>
      <c r="N34" s="227"/>
      <c r="O34" s="226"/>
      <c r="P34" s="226"/>
      <c r="Q34" s="226"/>
      <c r="R34" s="226"/>
      <c r="S34" s="226"/>
      <c r="T34" s="226"/>
      <c r="U34" s="226"/>
      <c r="V34" s="230"/>
      <c r="W34" s="226"/>
      <c r="X34" s="226"/>
      <c r="Y34" s="226"/>
      <c r="Z34" s="226"/>
      <c r="AA34" s="226"/>
      <c r="AB34" s="226"/>
      <c r="AC34" s="232"/>
      <c r="AD34" s="238" t="e">
        <f t="shared" si="16"/>
        <v>#DIV/0!</v>
      </c>
      <c r="AE34" s="56">
        <f t="shared" si="17"/>
        <v>0</v>
      </c>
      <c r="AF34" s="56">
        <f t="shared" si="18"/>
        <v>1</v>
      </c>
      <c r="AG34" s="72"/>
      <c r="AH34" s="72"/>
      <c r="AI34" s="72"/>
      <c r="AJ34" s="72"/>
      <c r="AK34" s="72"/>
      <c r="AL34" s="73"/>
      <c r="AM34" s="73"/>
      <c r="AN34" s="73"/>
      <c r="AO34" s="73"/>
      <c r="AP34" s="74"/>
      <c r="AQ34" s="74"/>
      <c r="AR34" s="74"/>
      <c r="AS34" s="74"/>
      <c r="AT34" s="74"/>
      <c r="AU34" s="74"/>
      <c r="AV34" s="74"/>
      <c r="AW34" s="72"/>
    </row>
    <row r="35" spans="1:49" ht="15.75" customHeight="1">
      <c r="A35" s="39">
        <v>27</v>
      </c>
      <c r="B35" s="52">
        <f>IF('DAFTAR SISWA'!B34="","",'DAFTAR SISWA'!B34)</f>
        <v>1331</v>
      </c>
      <c r="C35" s="52" t="str">
        <f>IF('DAFTAR SISWA'!C34="","",'DAFTAR SISWA'!C34)</f>
        <v>RIZKIYATUL MAGHFIROH</v>
      </c>
      <c r="D35" s="52" t="str">
        <f>IF('DAFTAR SISWA'!D34="","",'DAFTAR SISWA'!D34)</f>
        <v>P</v>
      </c>
      <c r="E35" s="226"/>
      <c r="F35" s="226"/>
      <c r="G35" s="226"/>
      <c r="H35" s="227"/>
      <c r="I35" s="227"/>
      <c r="J35" s="226"/>
      <c r="K35" s="226"/>
      <c r="L35" s="228"/>
      <c r="M35" s="229"/>
      <c r="N35" s="227"/>
      <c r="O35" s="226"/>
      <c r="P35" s="226"/>
      <c r="Q35" s="226"/>
      <c r="R35" s="226"/>
      <c r="S35" s="226"/>
      <c r="T35" s="226"/>
      <c r="U35" s="226"/>
      <c r="V35" s="230"/>
      <c r="W35" s="226"/>
      <c r="X35" s="226"/>
      <c r="Y35" s="226"/>
      <c r="Z35" s="226"/>
      <c r="AA35" s="226"/>
      <c r="AB35" s="226"/>
      <c r="AC35" s="232"/>
      <c r="AD35" s="238" t="e">
        <f t="shared" si="16"/>
        <v>#DIV/0!</v>
      </c>
      <c r="AE35" s="56">
        <f t="shared" si="17"/>
        <v>0</v>
      </c>
      <c r="AF35" s="56">
        <f t="shared" si="18"/>
        <v>1</v>
      </c>
      <c r="AG35" s="72"/>
      <c r="AH35" s="72"/>
      <c r="AI35" s="72"/>
      <c r="AJ35" s="72"/>
      <c r="AK35" s="72"/>
      <c r="AL35" s="73"/>
      <c r="AM35" s="73"/>
      <c r="AN35" s="73"/>
      <c r="AO35" s="73"/>
      <c r="AP35" s="74"/>
      <c r="AQ35" s="74"/>
      <c r="AR35" s="74"/>
      <c r="AS35" s="74"/>
      <c r="AT35" s="74"/>
      <c r="AU35" s="74"/>
      <c r="AV35" s="74"/>
      <c r="AW35" s="72"/>
    </row>
    <row r="36" spans="1:49" ht="15.75" customHeight="1">
      <c r="A36" s="39">
        <v>28</v>
      </c>
      <c r="B36" s="52">
        <f>IF('DAFTAR SISWA'!B35="","",'DAFTAR SISWA'!B35)</f>
        <v>1332</v>
      </c>
      <c r="C36" s="52" t="str">
        <f>IF('DAFTAR SISWA'!C35="","",'DAFTAR SISWA'!C35)</f>
        <v>RIZKY WIJAYANTI</v>
      </c>
      <c r="D36" s="52" t="str">
        <f>IF('DAFTAR SISWA'!D35="","",'DAFTAR SISWA'!D35)</f>
        <v>P</v>
      </c>
      <c r="E36" s="226"/>
      <c r="F36" s="226"/>
      <c r="G36" s="226"/>
      <c r="H36" s="227"/>
      <c r="I36" s="227"/>
      <c r="J36" s="226"/>
      <c r="K36" s="226"/>
      <c r="L36" s="228"/>
      <c r="M36" s="229"/>
      <c r="N36" s="227"/>
      <c r="O36" s="226"/>
      <c r="P36" s="226"/>
      <c r="Q36" s="226"/>
      <c r="R36" s="226"/>
      <c r="S36" s="226"/>
      <c r="T36" s="226"/>
      <c r="U36" s="226"/>
      <c r="V36" s="230"/>
      <c r="W36" s="226"/>
      <c r="X36" s="226"/>
      <c r="Y36" s="226"/>
      <c r="Z36" s="226"/>
      <c r="AA36" s="226"/>
      <c r="AB36" s="226"/>
      <c r="AC36" s="232"/>
      <c r="AD36" s="238" t="e">
        <f t="shared" si="16"/>
        <v>#DIV/0!</v>
      </c>
      <c r="AE36" s="56">
        <f t="shared" si="17"/>
        <v>0</v>
      </c>
      <c r="AF36" s="56">
        <f t="shared" si="18"/>
        <v>1</v>
      </c>
      <c r="AG36" s="72"/>
      <c r="AH36" s="72"/>
      <c r="AI36" s="72"/>
      <c r="AJ36" s="72"/>
      <c r="AK36" s="72"/>
      <c r="AL36" s="73"/>
      <c r="AM36" s="73"/>
      <c r="AN36" s="73"/>
      <c r="AO36" s="73"/>
      <c r="AP36" s="74"/>
      <c r="AQ36" s="74"/>
      <c r="AR36" s="74"/>
      <c r="AS36" s="74"/>
      <c r="AT36" s="74"/>
      <c r="AU36" s="74"/>
      <c r="AV36" s="74"/>
      <c r="AW36" s="72"/>
    </row>
    <row r="37" spans="1:49" ht="15.75" customHeight="1">
      <c r="A37" s="39">
        <v>29</v>
      </c>
      <c r="B37" s="52">
        <f>IF('DAFTAR SISWA'!B36="","",'DAFTAR SISWA'!B36)</f>
        <v>1333</v>
      </c>
      <c r="C37" s="52" t="str">
        <f>IF('DAFTAR SISWA'!C36="","",'DAFTAR SISWA'!C36)</f>
        <v>ROHANA WIDIAWATI</v>
      </c>
      <c r="D37" s="52" t="str">
        <f>IF('DAFTAR SISWA'!D36="","",'DAFTAR SISWA'!D36)</f>
        <v>P</v>
      </c>
      <c r="E37" s="226"/>
      <c r="F37" s="226"/>
      <c r="G37" s="226"/>
      <c r="H37" s="227"/>
      <c r="I37" s="227"/>
      <c r="J37" s="226"/>
      <c r="K37" s="226"/>
      <c r="L37" s="228"/>
      <c r="M37" s="229"/>
      <c r="N37" s="227"/>
      <c r="O37" s="226"/>
      <c r="P37" s="226"/>
      <c r="Q37" s="226"/>
      <c r="R37" s="226"/>
      <c r="S37" s="226"/>
      <c r="T37" s="226"/>
      <c r="U37" s="226"/>
      <c r="V37" s="230"/>
      <c r="W37" s="226"/>
      <c r="X37" s="226"/>
      <c r="Y37" s="226"/>
      <c r="Z37" s="226"/>
      <c r="AA37" s="226"/>
      <c r="AB37" s="226"/>
      <c r="AC37" s="232"/>
      <c r="AD37" s="238" t="e">
        <f t="shared" si="16"/>
        <v>#DIV/0!</v>
      </c>
      <c r="AE37" s="56">
        <f t="shared" si="17"/>
        <v>0</v>
      </c>
      <c r="AF37" s="56">
        <f t="shared" si="18"/>
        <v>1</v>
      </c>
      <c r="AG37" s="72"/>
      <c r="AH37" s="72"/>
      <c r="AI37" s="72"/>
      <c r="AJ37" s="72"/>
      <c r="AK37" s="72"/>
      <c r="AL37" s="73"/>
      <c r="AM37" s="73"/>
      <c r="AN37" s="73"/>
      <c r="AO37" s="73"/>
      <c r="AP37" s="74"/>
      <c r="AQ37" s="74"/>
      <c r="AR37" s="74"/>
      <c r="AS37" s="74"/>
      <c r="AT37" s="74"/>
      <c r="AU37" s="74"/>
      <c r="AV37" s="74"/>
      <c r="AW37" s="72"/>
    </row>
    <row r="38" spans="1:49" ht="15.75" customHeight="1">
      <c r="A38" s="39">
        <v>30</v>
      </c>
      <c r="B38" s="52">
        <f>IF('DAFTAR SISWA'!B37="","",'DAFTAR SISWA'!B37)</f>
        <v>1334</v>
      </c>
      <c r="C38" s="52" t="str">
        <f>IF('DAFTAR SISWA'!C37="","",'DAFTAR SISWA'!C37)</f>
        <v>SHELLA ARUM STEFANI</v>
      </c>
      <c r="D38" s="52" t="str">
        <f>IF('DAFTAR SISWA'!D37="","",'DAFTAR SISWA'!D37)</f>
        <v>P</v>
      </c>
      <c r="E38" s="226"/>
      <c r="F38" s="226"/>
      <c r="G38" s="226"/>
      <c r="H38" s="227"/>
      <c r="I38" s="227"/>
      <c r="J38" s="226"/>
      <c r="K38" s="226"/>
      <c r="L38" s="228"/>
      <c r="M38" s="229"/>
      <c r="N38" s="227"/>
      <c r="O38" s="226"/>
      <c r="P38" s="226"/>
      <c r="Q38" s="226"/>
      <c r="R38" s="226"/>
      <c r="S38" s="226"/>
      <c r="T38" s="226"/>
      <c r="U38" s="226"/>
      <c r="V38" s="230"/>
      <c r="W38" s="226"/>
      <c r="X38" s="226"/>
      <c r="Y38" s="226"/>
      <c r="Z38" s="226"/>
      <c r="AA38" s="226"/>
      <c r="AB38" s="226"/>
      <c r="AC38" s="232"/>
      <c r="AD38" s="238" t="e">
        <f t="shared" si="16"/>
        <v>#DIV/0!</v>
      </c>
      <c r="AE38" s="56">
        <f t="shared" si="17"/>
        <v>0</v>
      </c>
      <c r="AF38" s="56">
        <f t="shared" si="18"/>
        <v>1</v>
      </c>
      <c r="AG38" s="72"/>
      <c r="AH38" s="72"/>
      <c r="AI38" s="72"/>
      <c r="AJ38" s="72"/>
      <c r="AK38" s="72"/>
      <c r="AL38" s="73"/>
      <c r="AM38" s="73"/>
      <c r="AN38" s="73"/>
      <c r="AO38" s="73"/>
      <c r="AP38" s="74"/>
      <c r="AQ38" s="74"/>
      <c r="AR38" s="74"/>
      <c r="AS38" s="74"/>
      <c r="AT38" s="74"/>
      <c r="AU38" s="74"/>
      <c r="AV38" s="74"/>
      <c r="AW38" s="72"/>
    </row>
    <row r="39" spans="1:49" ht="15.75" customHeight="1">
      <c r="A39" s="39">
        <v>31</v>
      </c>
      <c r="B39" s="52">
        <f>IF('DAFTAR SISWA'!B38="","",'DAFTAR SISWA'!B38)</f>
        <v>1335</v>
      </c>
      <c r="C39" s="52" t="str">
        <f>IF('DAFTAR SISWA'!C38="","",'DAFTAR SISWA'!C38)</f>
        <v>SITI ZULAIKHAH</v>
      </c>
      <c r="D39" s="52" t="str">
        <f>IF('DAFTAR SISWA'!D38="","",'DAFTAR SISWA'!D38)</f>
        <v>P</v>
      </c>
      <c r="E39" s="226"/>
      <c r="F39" s="226"/>
      <c r="G39" s="226"/>
      <c r="H39" s="227"/>
      <c r="I39" s="227"/>
      <c r="J39" s="226"/>
      <c r="K39" s="226"/>
      <c r="L39" s="228"/>
      <c r="M39" s="229"/>
      <c r="N39" s="227"/>
      <c r="O39" s="226"/>
      <c r="P39" s="226"/>
      <c r="Q39" s="226"/>
      <c r="R39" s="226"/>
      <c r="S39" s="226"/>
      <c r="T39" s="226"/>
      <c r="U39" s="226"/>
      <c r="V39" s="230"/>
      <c r="W39" s="226"/>
      <c r="X39" s="226"/>
      <c r="Y39" s="226"/>
      <c r="Z39" s="226"/>
      <c r="AA39" s="226"/>
      <c r="AB39" s="226"/>
      <c r="AC39" s="232"/>
      <c r="AD39" s="238" t="e">
        <f t="shared" si="16"/>
        <v>#DIV/0!</v>
      </c>
      <c r="AE39" s="56">
        <f t="shared" si="17"/>
        <v>0</v>
      </c>
      <c r="AF39" s="56">
        <f t="shared" si="18"/>
        <v>1</v>
      </c>
      <c r="AG39" s="72"/>
      <c r="AH39" s="72"/>
      <c r="AI39" s="72"/>
      <c r="AJ39" s="72"/>
      <c r="AK39" s="72"/>
      <c r="AL39" s="73"/>
      <c r="AM39" s="73"/>
      <c r="AN39" s="73"/>
      <c r="AO39" s="73"/>
      <c r="AP39" s="74"/>
      <c r="AQ39" s="74"/>
      <c r="AR39" s="74"/>
      <c r="AS39" s="74"/>
      <c r="AT39" s="74"/>
      <c r="AU39" s="74"/>
      <c r="AV39" s="74"/>
      <c r="AW39" s="72"/>
    </row>
    <row r="40" spans="1:49" ht="15.75" customHeight="1">
      <c r="A40" s="39">
        <v>32</v>
      </c>
      <c r="B40" s="52">
        <f>IF('DAFTAR SISWA'!B39="","",'DAFTAR SISWA'!B39)</f>
        <v>1336</v>
      </c>
      <c r="C40" s="52" t="str">
        <f>IF('DAFTAR SISWA'!C39="","",'DAFTAR SISWA'!C39)</f>
        <v>SONIA STEFANI</v>
      </c>
      <c r="D40" s="52" t="str">
        <f>IF('DAFTAR SISWA'!D39="","",'DAFTAR SISWA'!D39)</f>
        <v>P</v>
      </c>
      <c r="E40" s="226"/>
      <c r="F40" s="226"/>
      <c r="G40" s="226"/>
      <c r="H40" s="227"/>
      <c r="I40" s="227"/>
      <c r="J40" s="226"/>
      <c r="K40" s="226"/>
      <c r="L40" s="228"/>
      <c r="M40" s="229"/>
      <c r="N40" s="227"/>
      <c r="O40" s="226"/>
      <c r="P40" s="226"/>
      <c r="Q40" s="226"/>
      <c r="R40" s="226"/>
      <c r="S40" s="226"/>
      <c r="T40" s="226"/>
      <c r="U40" s="226"/>
      <c r="V40" s="230"/>
      <c r="W40" s="226"/>
      <c r="X40" s="226"/>
      <c r="Y40" s="226"/>
      <c r="Z40" s="226"/>
      <c r="AA40" s="226"/>
      <c r="AB40" s="226"/>
      <c r="AC40" s="232"/>
      <c r="AD40" s="238" t="e">
        <f t="shared" si="16"/>
        <v>#DIV/0!</v>
      </c>
      <c r="AE40" s="56">
        <f t="shared" si="17"/>
        <v>0</v>
      </c>
      <c r="AF40" s="56">
        <f t="shared" si="18"/>
        <v>1</v>
      </c>
      <c r="AG40" s="72"/>
      <c r="AH40" s="72"/>
      <c r="AI40" s="72"/>
      <c r="AJ40" s="72"/>
      <c r="AK40" s="72"/>
      <c r="AL40" s="73"/>
      <c r="AM40" s="73"/>
      <c r="AN40" s="73"/>
      <c r="AO40" s="73"/>
      <c r="AP40" s="74"/>
      <c r="AQ40" s="74"/>
      <c r="AR40" s="74"/>
      <c r="AS40" s="74"/>
      <c r="AT40" s="74"/>
      <c r="AU40" s="74"/>
      <c r="AV40" s="74"/>
      <c r="AW40" s="72"/>
    </row>
    <row r="41" spans="1:49" ht="15.75" customHeight="1">
      <c r="A41" s="39">
        <v>33</v>
      </c>
      <c r="B41" s="52">
        <f>IF('DAFTAR SISWA'!B40="","",'DAFTAR SISWA'!B40)</f>
        <v>1337</v>
      </c>
      <c r="C41" s="52" t="str">
        <f>IF('DAFTAR SISWA'!C40="","",'DAFTAR SISWA'!C40)</f>
        <v>TRI AMBARWATI</v>
      </c>
      <c r="D41" s="52" t="str">
        <f>IF('DAFTAR SISWA'!D40="","",'DAFTAR SISWA'!D40)</f>
        <v>P</v>
      </c>
      <c r="E41" s="226"/>
      <c r="F41" s="226"/>
      <c r="G41" s="226"/>
      <c r="H41" s="227"/>
      <c r="I41" s="227"/>
      <c r="J41" s="226"/>
      <c r="K41" s="226"/>
      <c r="L41" s="228"/>
      <c r="M41" s="229"/>
      <c r="N41" s="227"/>
      <c r="O41" s="226"/>
      <c r="P41" s="226"/>
      <c r="Q41" s="226"/>
      <c r="R41" s="226"/>
      <c r="S41" s="226"/>
      <c r="T41" s="226"/>
      <c r="U41" s="226"/>
      <c r="V41" s="230"/>
      <c r="W41" s="226"/>
      <c r="X41" s="226"/>
      <c r="Y41" s="226"/>
      <c r="Z41" s="226"/>
      <c r="AA41" s="226"/>
      <c r="AB41" s="226"/>
      <c r="AC41" s="232"/>
      <c r="AD41" s="238" t="e">
        <f t="shared" si="16"/>
        <v>#DIV/0!</v>
      </c>
      <c r="AE41" s="56">
        <f t="shared" si="17"/>
        <v>0</v>
      </c>
      <c r="AF41" s="56">
        <f t="shared" si="18"/>
        <v>1</v>
      </c>
      <c r="AG41" s="72"/>
      <c r="AH41" s="72"/>
      <c r="AI41" s="72"/>
      <c r="AJ41" s="72"/>
      <c r="AK41" s="72"/>
      <c r="AL41" s="73"/>
      <c r="AM41" s="73"/>
      <c r="AN41" s="73"/>
      <c r="AO41" s="73"/>
      <c r="AP41" s="74"/>
      <c r="AQ41" s="74"/>
      <c r="AR41" s="74"/>
      <c r="AS41" s="74"/>
      <c r="AT41" s="74"/>
      <c r="AU41" s="74"/>
      <c r="AV41" s="74"/>
      <c r="AW41" s="72"/>
    </row>
    <row r="42" spans="1:49" ht="15.75" customHeight="1">
      <c r="A42" s="39">
        <v>34</v>
      </c>
      <c r="B42" s="52">
        <f>IF('DAFTAR SISWA'!B41="","",'DAFTAR SISWA'!B41)</f>
        <v>1338</v>
      </c>
      <c r="C42" s="52" t="str">
        <f>IF('DAFTAR SISWA'!C41="","",'DAFTAR SISWA'!C41)</f>
        <v>VINA PRATIWI</v>
      </c>
      <c r="D42" s="52" t="str">
        <f>IF('DAFTAR SISWA'!D41="","",'DAFTAR SISWA'!D41)</f>
        <v>P</v>
      </c>
      <c r="E42" s="226"/>
      <c r="F42" s="226"/>
      <c r="G42" s="226"/>
      <c r="H42" s="227"/>
      <c r="I42" s="227"/>
      <c r="J42" s="226"/>
      <c r="K42" s="226"/>
      <c r="L42" s="228"/>
      <c r="M42" s="229"/>
      <c r="N42" s="227"/>
      <c r="O42" s="226"/>
      <c r="P42" s="226"/>
      <c r="Q42" s="226"/>
      <c r="R42" s="226"/>
      <c r="S42" s="226"/>
      <c r="T42" s="226"/>
      <c r="U42" s="226"/>
      <c r="V42" s="230"/>
      <c r="W42" s="226"/>
      <c r="X42" s="226"/>
      <c r="Y42" s="226"/>
      <c r="Z42" s="226"/>
      <c r="AA42" s="226"/>
      <c r="AB42" s="226"/>
      <c r="AC42" s="232"/>
      <c r="AD42" s="238" t="e">
        <f t="shared" si="16"/>
        <v>#DIV/0!</v>
      </c>
      <c r="AE42" s="56">
        <f t="shared" si="17"/>
        <v>0</v>
      </c>
      <c r="AF42" s="56">
        <f t="shared" si="18"/>
        <v>1</v>
      </c>
      <c r="AG42" s="72"/>
      <c r="AH42" s="72"/>
      <c r="AI42" s="72"/>
      <c r="AJ42" s="72"/>
      <c r="AK42" s="72"/>
      <c r="AL42" s="73"/>
      <c r="AM42" s="73"/>
      <c r="AN42" s="73"/>
      <c r="AO42" s="73"/>
      <c r="AP42" s="74"/>
      <c r="AQ42" s="74"/>
      <c r="AR42" s="74"/>
      <c r="AS42" s="74"/>
      <c r="AT42" s="74"/>
      <c r="AU42" s="74"/>
      <c r="AV42" s="74"/>
      <c r="AW42" s="72"/>
    </row>
    <row r="43" spans="1:49" ht="15.75" customHeight="1">
      <c r="A43" s="39">
        <v>35</v>
      </c>
      <c r="B43" s="52">
        <f>IF('DAFTAR SISWA'!B42="","",'DAFTAR SISWA'!B42)</f>
        <v>1339</v>
      </c>
      <c r="C43" s="52" t="str">
        <f>IF('DAFTAR SISWA'!C42="","",'DAFTAR SISWA'!C42)</f>
        <v>VIVI KRISTIANA PUTRI</v>
      </c>
      <c r="D43" s="52" t="str">
        <f>IF('DAFTAR SISWA'!D42="","",'DAFTAR SISWA'!D42)</f>
        <v>P</v>
      </c>
      <c r="E43" s="226"/>
      <c r="F43" s="226"/>
      <c r="G43" s="226"/>
      <c r="H43" s="227"/>
      <c r="I43" s="227"/>
      <c r="J43" s="226"/>
      <c r="K43" s="226"/>
      <c r="L43" s="228"/>
      <c r="M43" s="229"/>
      <c r="N43" s="227"/>
      <c r="O43" s="226"/>
      <c r="P43" s="226"/>
      <c r="Q43" s="226"/>
      <c r="R43" s="226"/>
      <c r="S43" s="226"/>
      <c r="T43" s="226"/>
      <c r="U43" s="226"/>
      <c r="V43" s="230"/>
      <c r="W43" s="226"/>
      <c r="X43" s="226"/>
      <c r="Y43" s="226"/>
      <c r="Z43" s="226"/>
      <c r="AA43" s="226"/>
      <c r="AB43" s="226"/>
      <c r="AC43" s="232"/>
      <c r="AD43" s="238" t="e">
        <f t="shared" si="16"/>
        <v>#DIV/0!</v>
      </c>
      <c r="AE43" s="56">
        <f t="shared" si="17"/>
        <v>0</v>
      </c>
      <c r="AF43" s="56">
        <f t="shared" si="18"/>
        <v>1</v>
      </c>
      <c r="AG43" s="72"/>
      <c r="AH43" s="72"/>
      <c r="AI43" s="72"/>
      <c r="AJ43" s="72"/>
      <c r="AK43" s="72"/>
      <c r="AL43" s="73"/>
      <c r="AM43" s="73"/>
      <c r="AN43" s="73"/>
      <c r="AO43" s="73"/>
      <c r="AP43" s="74"/>
      <c r="AQ43" s="74"/>
      <c r="AR43" s="74"/>
      <c r="AS43" s="74"/>
      <c r="AT43" s="74"/>
      <c r="AU43" s="74"/>
      <c r="AV43" s="74"/>
      <c r="AW43" s="72"/>
    </row>
    <row r="44" spans="1:49" ht="15.75" customHeight="1">
      <c r="A44" s="39">
        <v>36</v>
      </c>
      <c r="B44" s="52">
        <f>IF('DAFTAR SISWA'!B43="","",'DAFTAR SISWA'!B43)</f>
        <v>1340</v>
      </c>
      <c r="C44" s="52" t="str">
        <f>IF('DAFTAR SISWA'!C43="","",'DAFTAR SISWA'!C43)</f>
        <v>WAHYU SATRIYA MUKTI</v>
      </c>
      <c r="D44" s="52" t="str">
        <f>IF('DAFTAR SISWA'!D43="","",'DAFTAR SISWA'!D43)</f>
        <v>L</v>
      </c>
      <c r="E44" s="226"/>
      <c r="F44" s="226"/>
      <c r="G44" s="226"/>
      <c r="H44" s="227"/>
      <c r="I44" s="227"/>
      <c r="J44" s="226"/>
      <c r="K44" s="226"/>
      <c r="L44" s="228"/>
      <c r="M44" s="229"/>
      <c r="N44" s="227"/>
      <c r="O44" s="226"/>
      <c r="P44" s="226"/>
      <c r="Q44" s="226"/>
      <c r="R44" s="226"/>
      <c r="S44" s="226"/>
      <c r="T44" s="226"/>
      <c r="U44" s="226"/>
      <c r="V44" s="230"/>
      <c r="W44" s="226"/>
      <c r="X44" s="226"/>
      <c r="Y44" s="226"/>
      <c r="Z44" s="226"/>
      <c r="AA44" s="226"/>
      <c r="AB44" s="226"/>
      <c r="AC44" s="232"/>
      <c r="AD44" s="238" t="e">
        <f t="shared" si="16"/>
        <v>#DIV/0!</v>
      </c>
      <c r="AE44" s="56">
        <f t="shared" si="17"/>
        <v>0</v>
      </c>
      <c r="AF44" s="56">
        <f t="shared" si="18"/>
        <v>1</v>
      </c>
      <c r="AG44" s="72"/>
      <c r="AH44" s="72"/>
      <c r="AI44" s="72"/>
      <c r="AJ44" s="72"/>
      <c r="AK44" s="72"/>
      <c r="AL44" s="73"/>
      <c r="AM44" s="73"/>
      <c r="AN44" s="73"/>
      <c r="AO44" s="73"/>
      <c r="AP44" s="74"/>
      <c r="AQ44" s="74"/>
      <c r="AR44" s="74"/>
      <c r="AS44" s="74"/>
      <c r="AT44" s="74"/>
      <c r="AU44" s="74"/>
      <c r="AV44" s="74"/>
      <c r="AW44" s="72"/>
    </row>
    <row r="45" spans="1:49" ht="15.75" customHeight="1">
      <c r="A45" s="39">
        <v>37</v>
      </c>
      <c r="B45" s="52">
        <f>IF('DAFTAR SISWA'!B44="","",'DAFTAR SISWA'!B44)</f>
        <v>1342</v>
      </c>
      <c r="C45" s="52" t="str">
        <f>IF('DAFTAR SISWA'!C44="","",'DAFTAR SISWA'!C44)</f>
        <v>YUNITA PRASTITI</v>
      </c>
      <c r="D45" s="52" t="str">
        <f>IF('DAFTAR SISWA'!D44="","",'DAFTAR SISWA'!D44)</f>
        <v>P</v>
      </c>
      <c r="E45" s="226"/>
      <c r="F45" s="226"/>
      <c r="G45" s="226"/>
      <c r="H45" s="227"/>
      <c r="I45" s="227"/>
      <c r="J45" s="226"/>
      <c r="K45" s="226"/>
      <c r="L45" s="228"/>
      <c r="M45" s="229"/>
      <c r="N45" s="227"/>
      <c r="O45" s="226"/>
      <c r="P45" s="226"/>
      <c r="Q45" s="226"/>
      <c r="R45" s="226"/>
      <c r="S45" s="226"/>
      <c r="T45" s="226"/>
      <c r="U45" s="226"/>
      <c r="V45" s="230"/>
      <c r="W45" s="226"/>
      <c r="X45" s="226"/>
      <c r="Y45" s="226"/>
      <c r="Z45" s="226"/>
      <c r="AA45" s="226"/>
      <c r="AB45" s="226"/>
      <c r="AC45" s="232"/>
      <c r="AD45" s="238" t="e">
        <f t="shared" si="16"/>
        <v>#DIV/0!</v>
      </c>
      <c r="AE45" s="56">
        <f t="shared" si="17"/>
        <v>0</v>
      </c>
      <c r="AF45" s="56">
        <f t="shared" si="18"/>
        <v>1</v>
      </c>
      <c r="AG45" s="72"/>
      <c r="AH45" s="72"/>
      <c r="AI45" s="72"/>
      <c r="AJ45" s="72"/>
      <c r="AK45" s="72"/>
      <c r="AL45" s="73"/>
      <c r="AM45" s="73"/>
      <c r="AN45" s="73"/>
      <c r="AO45" s="73"/>
      <c r="AP45" s="74"/>
      <c r="AQ45" s="74"/>
      <c r="AR45" s="74"/>
      <c r="AS45" s="74"/>
      <c r="AT45" s="74"/>
      <c r="AU45" s="74"/>
      <c r="AV45" s="74"/>
      <c r="AW45" s="72"/>
    </row>
    <row r="46" spans="1:49" ht="15.75" customHeight="1">
      <c r="A46" s="39">
        <v>38</v>
      </c>
      <c r="B46" s="52">
        <f>IF('DAFTAR SISWA'!B45="","",'DAFTAR SISWA'!B45)</f>
        <v>1343</v>
      </c>
      <c r="C46" s="52" t="str">
        <f>IF('DAFTAR SISWA'!C45="","",'DAFTAR SISWA'!C45)</f>
        <v>ZAHROTUN NISA</v>
      </c>
      <c r="D46" s="52" t="str">
        <f>IF('DAFTAR SISWA'!D45="","",'DAFTAR SISWA'!D45)</f>
        <v>P</v>
      </c>
      <c r="E46" s="236"/>
      <c r="F46" s="226"/>
      <c r="G46" s="236"/>
      <c r="H46" s="227"/>
      <c r="I46" s="227"/>
      <c r="J46" s="236"/>
      <c r="K46" s="236"/>
      <c r="L46" s="228"/>
      <c r="M46" s="229"/>
      <c r="N46" s="227"/>
      <c r="O46" s="236"/>
      <c r="P46" s="236"/>
      <c r="Q46" s="236"/>
      <c r="R46" s="236"/>
      <c r="S46" s="236"/>
      <c r="T46" s="226"/>
      <c r="U46" s="237"/>
      <c r="V46" s="230"/>
      <c r="W46" s="226"/>
      <c r="X46" s="226"/>
      <c r="Y46" s="226"/>
      <c r="Z46" s="226"/>
      <c r="AA46" s="226"/>
      <c r="AB46" s="226"/>
      <c r="AC46" s="232"/>
      <c r="AD46" s="238" t="e">
        <f t="shared" si="16"/>
        <v>#DIV/0!</v>
      </c>
      <c r="AE46" s="56">
        <f t="shared" si="17"/>
        <v>0</v>
      </c>
      <c r="AF46" s="56">
        <f t="shared" si="18"/>
        <v>1</v>
      </c>
      <c r="AG46" s="72"/>
      <c r="AH46" s="72"/>
      <c r="AI46" s="72"/>
      <c r="AJ46" s="72"/>
      <c r="AK46" s="72"/>
      <c r="AL46" s="73"/>
      <c r="AM46" s="73"/>
      <c r="AN46" s="73"/>
      <c r="AO46" s="73"/>
      <c r="AP46" s="74"/>
      <c r="AQ46" s="74"/>
      <c r="AR46" s="74"/>
      <c r="AS46" s="74"/>
      <c r="AT46" s="74"/>
      <c r="AU46" s="74"/>
      <c r="AV46" s="74"/>
      <c r="AW46" s="72"/>
    </row>
    <row r="47" spans="1:49" ht="15.75" customHeight="1">
      <c r="A47" s="39">
        <v>39</v>
      </c>
      <c r="B47" s="52" t="str">
        <f>IF('DAFTAR SISWA'!B46="","",'DAFTAR SISWA'!B46)</f>
        <v/>
      </c>
      <c r="C47" s="52" t="str">
        <f>IF('DAFTAR SISWA'!C46="","",'DAFTAR SISWA'!C46)</f>
        <v/>
      </c>
      <c r="D47" s="52" t="str">
        <f>IF('DAFTAR SISWA'!D46="","",'DAFTAR SISWA'!D46)</f>
        <v/>
      </c>
      <c r="E47" s="225"/>
      <c r="F47" s="225"/>
      <c r="G47" s="225">
        <v>0</v>
      </c>
      <c r="H47" s="225"/>
      <c r="I47" s="225"/>
      <c r="J47" s="225"/>
      <c r="K47" s="225"/>
      <c r="L47" s="96"/>
      <c r="M47" s="225"/>
      <c r="N47" s="225"/>
      <c r="O47" s="225"/>
      <c r="P47" s="225"/>
      <c r="Q47" s="225"/>
      <c r="R47" s="225"/>
      <c r="S47" s="225"/>
      <c r="T47" s="225"/>
      <c r="U47" s="225"/>
      <c r="V47" s="97"/>
      <c r="W47" s="225"/>
      <c r="X47" s="225"/>
      <c r="Y47" s="225"/>
      <c r="Z47" s="225"/>
      <c r="AA47" s="225"/>
      <c r="AB47" s="225"/>
      <c r="AC47" s="225"/>
      <c r="AD47" s="71"/>
      <c r="AE47" s="72"/>
      <c r="AF47" s="72"/>
      <c r="AG47" s="72"/>
      <c r="AH47" s="72"/>
      <c r="AI47" s="72"/>
      <c r="AJ47" s="72"/>
      <c r="AK47" s="72"/>
      <c r="AL47" s="73"/>
      <c r="AM47" s="73"/>
      <c r="AN47" s="73"/>
      <c r="AO47" s="73"/>
      <c r="AP47" s="74"/>
      <c r="AQ47" s="74"/>
      <c r="AR47" s="73"/>
      <c r="AS47" s="73"/>
      <c r="AT47" s="73"/>
      <c r="AU47" s="73"/>
      <c r="AV47" s="73"/>
      <c r="AW47" s="72"/>
    </row>
    <row r="48" spans="1:49" ht="15.75" customHeight="1">
      <c r="A48" s="39">
        <v>40</v>
      </c>
      <c r="B48" s="52" t="str">
        <f>IF('DAFTAR SISWA'!B47="","",'DAFTAR SISWA'!B47)</f>
        <v/>
      </c>
      <c r="C48" s="52" t="str">
        <f>IF('DAFTAR SISWA'!C47="","",'DAFTAR SISWA'!C47)</f>
        <v/>
      </c>
      <c r="D48" s="52" t="str">
        <f>IF('DAFTAR SISWA'!D47="","",'DAFTAR SISWA'!D47)</f>
        <v/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1"/>
      <c r="AE48" s="72"/>
      <c r="AF48" s="72"/>
      <c r="AG48" s="72"/>
      <c r="AH48" s="72"/>
      <c r="AI48" s="72"/>
      <c r="AJ48" s="72"/>
      <c r="AK48" s="72"/>
      <c r="AL48" s="73"/>
      <c r="AM48" s="73"/>
      <c r="AN48" s="73"/>
      <c r="AO48" s="73"/>
      <c r="AP48" s="74"/>
      <c r="AQ48" s="74"/>
      <c r="AR48" s="73"/>
      <c r="AS48" s="73"/>
      <c r="AT48" s="73"/>
      <c r="AU48" s="73"/>
      <c r="AV48" s="73"/>
      <c r="AW48" s="72"/>
    </row>
    <row r="49" spans="1:49" ht="15.75" customHeight="1">
      <c r="A49" s="39">
        <v>41</v>
      </c>
      <c r="B49" s="52" t="str">
        <f>IF('DAFTAR SISWA'!B48="","",'DAFTAR SISWA'!B48)</f>
        <v/>
      </c>
      <c r="C49" s="52" t="str">
        <f>IF('DAFTAR SISWA'!C48="","",'DAFTAR SISWA'!C48)</f>
        <v/>
      </c>
      <c r="D49" s="52" t="str">
        <f>IF('DAFTAR SISWA'!D48="","",'DAFTAR SISWA'!D48)</f>
        <v/>
      </c>
      <c r="E49" s="72"/>
      <c r="F49" s="72"/>
      <c r="G49" s="72"/>
      <c r="H49" s="72"/>
      <c r="I49" s="72"/>
      <c r="J49" s="72"/>
      <c r="K49" s="39"/>
      <c r="L49" s="72"/>
      <c r="M49" s="39"/>
      <c r="N49" s="39"/>
      <c r="O49" s="39"/>
      <c r="P49" s="39"/>
      <c r="Q49" s="39"/>
      <c r="R49" s="72"/>
      <c r="S49" s="72"/>
      <c r="T49" s="39"/>
      <c r="U49" s="72"/>
      <c r="V49" s="39"/>
      <c r="W49" s="39"/>
      <c r="X49" s="39"/>
      <c r="Y49" s="39"/>
      <c r="Z49" s="39"/>
      <c r="AA49" s="39"/>
      <c r="AB49" s="39"/>
      <c r="AC49" s="72"/>
      <c r="AD49" s="71"/>
      <c r="AE49" s="72"/>
      <c r="AF49" s="72"/>
      <c r="AG49" s="72"/>
      <c r="AH49" s="72"/>
      <c r="AI49" s="72"/>
      <c r="AJ49" s="72"/>
      <c r="AK49" s="72"/>
      <c r="AL49" s="73"/>
      <c r="AM49" s="73"/>
      <c r="AN49" s="73"/>
      <c r="AO49" s="73"/>
      <c r="AP49" s="74"/>
      <c r="AQ49" s="74"/>
      <c r="AR49" s="73"/>
      <c r="AS49" s="73"/>
      <c r="AT49" s="73"/>
      <c r="AU49" s="73"/>
      <c r="AV49" s="73"/>
      <c r="AW49" s="72"/>
    </row>
    <row r="50" spans="1:49" ht="15.75" customHeight="1">
      <c r="A50" s="39">
        <v>42</v>
      </c>
      <c r="B50" s="52" t="str">
        <f>IF('DAFTAR SISWA'!B49="","",'DAFTAR SISWA'!B49)</f>
        <v/>
      </c>
      <c r="C50" s="52" t="str">
        <f>IF('DAFTAR SISWA'!C49="","",'DAFTAR SISWA'!C49)</f>
        <v/>
      </c>
      <c r="D50" s="52" t="str">
        <f>IF('DAFTAR SISWA'!D49="","",'DAFTAR SISWA'!D49)</f>
        <v/>
      </c>
      <c r="E50" s="72"/>
      <c r="F50" s="72"/>
      <c r="G50" s="72"/>
      <c r="H50" s="72"/>
      <c r="I50" s="72"/>
      <c r="J50" s="72"/>
      <c r="K50" s="39"/>
      <c r="L50" s="72"/>
      <c r="M50" s="39"/>
      <c r="N50" s="39"/>
      <c r="O50" s="39"/>
      <c r="P50" s="39"/>
      <c r="Q50" s="39"/>
      <c r="R50" s="72"/>
      <c r="S50" s="72"/>
      <c r="T50" s="39"/>
      <c r="U50" s="72"/>
      <c r="V50" s="39"/>
      <c r="W50" s="39"/>
      <c r="X50" s="39"/>
      <c r="Y50" s="39"/>
      <c r="Z50" s="39"/>
      <c r="AA50" s="39"/>
      <c r="AB50" s="39"/>
      <c r="AC50" s="72"/>
      <c r="AD50" s="71"/>
      <c r="AE50" s="72"/>
      <c r="AF50" s="72"/>
      <c r="AG50" s="72"/>
      <c r="AH50" s="72"/>
      <c r="AI50" s="72"/>
      <c r="AJ50" s="72"/>
      <c r="AK50" s="72"/>
      <c r="AL50" s="73"/>
      <c r="AM50" s="73"/>
      <c r="AN50" s="73"/>
      <c r="AO50" s="73"/>
      <c r="AP50" s="74"/>
      <c r="AQ50" s="74"/>
      <c r="AR50" s="73"/>
      <c r="AS50" s="73"/>
      <c r="AT50" s="73"/>
      <c r="AU50" s="73"/>
      <c r="AV50" s="73"/>
      <c r="AW50" s="72"/>
    </row>
    <row r="51" spans="1:49" ht="15.75" customHeight="1">
      <c r="A51" s="39">
        <v>43</v>
      </c>
      <c r="B51" s="52" t="str">
        <f>IF('DAFTAR SISWA'!B50="","",'DAFTAR SISWA'!B50)</f>
        <v/>
      </c>
      <c r="C51" s="52" t="str">
        <f>IF('DAFTAR SISWA'!C50="","",'DAFTAR SISWA'!C50)</f>
        <v/>
      </c>
      <c r="D51" s="52" t="str">
        <f>IF('DAFTAR SISWA'!D50="","",'DAFTAR SISWA'!D50)</f>
        <v/>
      </c>
      <c r="E51" s="72"/>
      <c r="F51" s="72"/>
      <c r="G51" s="72"/>
      <c r="H51" s="72"/>
      <c r="I51" s="72"/>
      <c r="J51" s="72"/>
      <c r="K51" s="39"/>
      <c r="L51" s="72"/>
      <c r="M51" s="39"/>
      <c r="N51" s="39"/>
      <c r="O51" s="39"/>
      <c r="P51" s="39"/>
      <c r="Q51" s="39"/>
      <c r="R51" s="72"/>
      <c r="S51" s="72"/>
      <c r="T51" s="39"/>
      <c r="U51" s="72"/>
      <c r="V51" s="39"/>
      <c r="W51" s="39"/>
      <c r="X51" s="39"/>
      <c r="Y51" s="39"/>
      <c r="Z51" s="39"/>
      <c r="AA51" s="39"/>
      <c r="AB51" s="39"/>
      <c r="AC51" s="72"/>
      <c r="AD51" s="71"/>
      <c r="AE51" s="72"/>
      <c r="AF51" s="72"/>
      <c r="AG51" s="72"/>
      <c r="AH51" s="72"/>
      <c r="AI51" s="72"/>
      <c r="AJ51" s="72"/>
      <c r="AK51" s="72"/>
      <c r="AL51" s="73"/>
      <c r="AM51" s="73"/>
      <c r="AN51" s="73"/>
      <c r="AO51" s="73"/>
      <c r="AP51" s="74"/>
      <c r="AQ51" s="74"/>
      <c r="AR51" s="73"/>
      <c r="AS51" s="73"/>
      <c r="AT51" s="73"/>
      <c r="AU51" s="73"/>
      <c r="AV51" s="73"/>
      <c r="AW51" s="72"/>
    </row>
    <row r="52" spans="1:49" ht="12.75" customHeight="1">
      <c r="A52" s="10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10"/>
      <c r="B53" s="90" t="s">
        <v>93</v>
      </c>
      <c r="C53" s="91">
        <f>COUNTIF(D9:D51,"L")</f>
        <v>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10"/>
      <c r="B54" s="90" t="s">
        <v>94</v>
      </c>
      <c r="C54" s="91">
        <f>COUNTIF(D9:D51,"P")</f>
        <v>32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10"/>
      <c r="B55" s="10" t="s">
        <v>95</v>
      </c>
      <c r="C55" s="13">
        <f>SUM(C53:C54)</f>
        <v>38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10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1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3"/>
      <c r="B59" s="3"/>
      <c r="C59" s="3"/>
      <c r="D59" s="3"/>
      <c r="E59" s="3"/>
      <c r="F59" s="3"/>
      <c r="G59" s="3"/>
      <c r="H59" s="3"/>
      <c r="I59" s="3"/>
      <c r="J59" s="99" t="s">
        <v>96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mergeCells count="16">
    <mergeCell ref="A6:A7"/>
    <mergeCell ref="C6:C7"/>
    <mergeCell ref="E6:I6"/>
    <mergeCell ref="A1:AF1"/>
    <mergeCell ref="AD6:AD7"/>
    <mergeCell ref="AF6:AF7"/>
    <mergeCell ref="J6:R6"/>
    <mergeCell ref="S6:AB6"/>
    <mergeCell ref="AE6:AE7"/>
    <mergeCell ref="B6:B7"/>
    <mergeCell ref="AP6:AR6"/>
    <mergeCell ref="AL6:AO6"/>
    <mergeCell ref="AS6:AU6"/>
    <mergeCell ref="AW6:AW7"/>
    <mergeCell ref="AV6:AV7"/>
    <mergeCell ref="AG6:AK6"/>
  </mergeCells>
  <conditionalFormatting sqref="E9:AC46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2" zoomScaleNormal="100" zoomScaleSheetLayoutView="100" workbookViewId="0">
      <selection activeCell="J97" sqref="J97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71093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00"/>
      <c r="B1" s="100"/>
      <c r="C1" s="100"/>
      <c r="D1" s="101"/>
      <c r="E1" s="102"/>
      <c r="F1" s="101"/>
      <c r="G1" s="100"/>
      <c r="H1" s="308" t="s">
        <v>97</v>
      </c>
      <c r="I1" s="248"/>
      <c r="J1" s="103">
        <v>1</v>
      </c>
      <c r="K1" s="100"/>
      <c r="L1" s="104"/>
      <c r="M1" s="104"/>
      <c r="N1" s="104"/>
      <c r="O1" s="104"/>
      <c r="P1" s="104"/>
      <c r="Q1" s="104"/>
      <c r="R1" s="104"/>
      <c r="S1" s="104"/>
      <c r="T1" s="104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07" t="s">
        <v>98</v>
      </c>
      <c r="B2" s="254"/>
      <c r="C2" s="254"/>
      <c r="D2" s="254"/>
      <c r="E2" s="254"/>
      <c r="F2" s="254"/>
      <c r="G2" s="254"/>
      <c r="H2" s="254"/>
      <c r="I2" s="254"/>
      <c r="J2" s="254"/>
      <c r="K2" s="105"/>
      <c r="L2" s="106"/>
      <c r="M2" s="106"/>
      <c r="N2" s="106"/>
      <c r="O2" s="106"/>
      <c r="P2" s="106"/>
      <c r="Q2" s="106"/>
      <c r="R2" s="106"/>
      <c r="S2" s="106"/>
      <c r="T2" s="106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07" t="s">
        <v>99</v>
      </c>
      <c r="B3" s="108"/>
      <c r="C3" s="109" t="str">
        <f>VLOOKUP($J$1,'ENTRI NILAI PILIH TAB INI'!$A$9:$AC$51,3)</f>
        <v>ALFINA FITRIA</v>
      </c>
      <c r="D3" s="110"/>
      <c r="E3" s="111"/>
      <c r="F3" s="108"/>
      <c r="G3" s="107" t="s">
        <v>22</v>
      </c>
      <c r="H3" s="108"/>
      <c r="I3" s="108"/>
      <c r="J3" s="109" t="str">
        <f>nama_mapel!$J$3</f>
        <v xml:space="preserve"> XII / 5</v>
      </c>
      <c r="K3" s="112"/>
      <c r="L3" s="113"/>
      <c r="M3" s="113"/>
      <c r="N3" s="113"/>
      <c r="O3" s="113"/>
      <c r="P3" s="113"/>
      <c r="Q3" s="113"/>
      <c r="R3" s="113"/>
      <c r="S3" s="113"/>
      <c r="T3" s="11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07" t="s">
        <v>100</v>
      </c>
      <c r="B4" s="108"/>
      <c r="C4" s="109" t="str">
        <f>IF(VLOOKUP($J$1,'ENTRI NILAI PILIH TAB INI'!$A$9:$AC$51,2)&lt;100,"00","0")&amp;VLOOKUP($J$1,'ENTRI NILAI PILIH TAB INI'!$A$9:$AC$51,2)</f>
        <v>01304</v>
      </c>
      <c r="D4" s="114"/>
      <c r="E4" s="108"/>
      <c r="F4" s="108"/>
      <c r="G4" s="107" t="s">
        <v>25</v>
      </c>
      <c r="H4" s="108"/>
      <c r="I4" s="108"/>
      <c r="J4" s="109" t="str">
        <f>nama_mapel!$H$4</f>
        <v>2017/2018</v>
      </c>
      <c r="K4" s="112"/>
      <c r="L4" s="113"/>
      <c r="M4" s="115" t="str">
        <f>nama_mapel!$H$4</f>
        <v>2017/2018</v>
      </c>
      <c r="N4" s="113"/>
      <c r="O4" s="113"/>
      <c r="P4" s="113" t="s">
        <v>101</v>
      </c>
      <c r="Q4" s="113"/>
      <c r="R4" s="113"/>
      <c r="S4" s="113"/>
      <c r="T4" s="11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07" t="s">
        <v>102</v>
      </c>
      <c r="B5" s="108"/>
      <c r="C5" s="109" t="s">
        <v>103</v>
      </c>
      <c r="D5" s="114"/>
      <c r="E5" s="108"/>
      <c r="F5" s="108"/>
      <c r="G5" s="107" t="s">
        <v>27</v>
      </c>
      <c r="H5" s="108"/>
      <c r="I5" s="108"/>
      <c r="J5" s="109" t="str">
        <f>nama_mapel!$J$5</f>
        <v>Administrasi Perkantoran</v>
      </c>
      <c r="K5" s="112"/>
      <c r="L5" s="113"/>
      <c r="M5" s="113" t="str">
        <f>nama_mapel!$J$5</f>
        <v>Administrasi Perkantoran</v>
      </c>
      <c r="N5" s="113"/>
      <c r="O5" s="113"/>
      <c r="P5" s="113" t="s">
        <v>104</v>
      </c>
      <c r="Q5" s="113"/>
      <c r="R5" s="113"/>
      <c r="S5" s="113"/>
      <c r="T5" s="11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08"/>
      <c r="B6" s="107"/>
      <c r="C6" s="107"/>
      <c r="D6" s="108"/>
      <c r="E6" s="116"/>
      <c r="F6" s="108"/>
      <c r="G6" s="108"/>
      <c r="H6" s="107"/>
      <c r="I6" s="108"/>
      <c r="J6" s="108"/>
      <c r="K6" s="101"/>
      <c r="L6" s="117"/>
      <c r="M6" s="117"/>
      <c r="N6" s="117"/>
      <c r="O6" s="117"/>
      <c r="P6" s="117" t="s">
        <v>105</v>
      </c>
      <c r="Q6" s="117"/>
      <c r="R6" s="117"/>
      <c r="S6" s="117"/>
      <c r="T6" s="117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09" t="s">
        <v>106</v>
      </c>
      <c r="B7" s="311" t="s">
        <v>107</v>
      </c>
      <c r="C7" s="312"/>
      <c r="D7" s="316" t="s">
        <v>21</v>
      </c>
      <c r="E7" s="304" t="s">
        <v>108</v>
      </c>
      <c r="F7" s="305"/>
      <c r="G7" s="305"/>
      <c r="H7" s="305"/>
      <c r="I7" s="305"/>
      <c r="J7" s="306"/>
      <c r="K7" s="118"/>
      <c r="L7" s="119"/>
      <c r="M7" s="119"/>
      <c r="N7" s="119"/>
      <c r="O7" s="119"/>
      <c r="P7" s="119"/>
      <c r="Q7" s="119"/>
      <c r="R7" s="119"/>
      <c r="S7" s="119"/>
      <c r="T7" s="119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10"/>
      <c r="B8" s="292"/>
      <c r="C8" s="294"/>
      <c r="D8" s="265"/>
      <c r="E8" s="120" t="s">
        <v>109</v>
      </c>
      <c r="F8" s="121" t="s">
        <v>110</v>
      </c>
      <c r="G8" s="121" t="s">
        <v>84</v>
      </c>
      <c r="H8" s="314" t="s">
        <v>111</v>
      </c>
      <c r="I8" s="262"/>
      <c r="J8" s="315"/>
      <c r="K8" s="122"/>
      <c r="L8" s="119"/>
      <c r="M8" s="119"/>
      <c r="N8" s="119"/>
      <c r="O8" s="119"/>
      <c r="P8" s="119" t="s">
        <v>112</v>
      </c>
      <c r="Q8" s="119"/>
      <c r="R8" s="119"/>
      <c r="S8" s="119"/>
      <c r="T8" s="119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23" t="s">
        <v>4</v>
      </c>
      <c r="B9" s="124" t="s">
        <v>5</v>
      </c>
      <c r="C9" s="125"/>
      <c r="D9" s="126"/>
      <c r="E9" s="127"/>
      <c r="F9" s="126"/>
      <c r="G9" s="128"/>
      <c r="H9" s="313"/>
      <c r="I9" s="279"/>
      <c r="J9" s="280"/>
      <c r="K9" s="129"/>
      <c r="L9" s="119"/>
      <c r="M9" s="119"/>
      <c r="N9" s="119"/>
      <c r="O9" s="119"/>
      <c r="P9" s="119" t="s">
        <v>113</v>
      </c>
      <c r="Q9" s="119"/>
      <c r="R9" s="119"/>
      <c r="S9" s="119"/>
      <c r="T9" s="119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30">
        <v>1</v>
      </c>
      <c r="B10" s="273" t="str">
        <f>nama_mapel!C4</f>
        <v>Pendidikan Agama</v>
      </c>
      <c r="C10" s="274"/>
      <c r="D10" s="132">
        <f>nama_mapel!D4</f>
        <v>75</v>
      </c>
      <c r="E10" s="132" t="str">
        <f>IF(VLOOKUP($J$1,'ENTRI NILAI PILIH TAB INI'!$A$9:$AC$51,M10)=0,"",ROUND(VLOOKUP($J$1,'ENTRI NILAI PILIH TAB INI'!$A$9:$AC$51,M10),0))</f>
        <v/>
      </c>
      <c r="F10" s="239" t="e">
        <f t="shared" ref="F10:F24" si="0">IF((E10=0),"",CONCATENATE(VLOOKUP(ABS(LEFT(E10,1)),$O$11:$Q$21,3)," ",IF((ABS(RIGHT(E10,1))=0),"",VLOOKUP(ABS(RIGHT(E10,1)),$O$11:$Q$21,2))))</f>
        <v>#VALUE!</v>
      </c>
      <c r="G10" s="135" t="str">
        <f t="shared" ref="G10:G14" si="1">IF(E10="","",VLOOKUP(E10,$S$16:$T$19,2))</f>
        <v/>
      </c>
      <c r="H10" s="273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76"/>
      <c r="J10" s="277"/>
      <c r="K10" s="136"/>
      <c r="L10" s="119"/>
      <c r="M10" s="119">
        <v>5</v>
      </c>
      <c r="N10" s="119"/>
      <c r="O10" s="119"/>
      <c r="P10" s="119" t="s">
        <v>114</v>
      </c>
      <c r="Q10" s="119"/>
      <c r="R10" s="119"/>
      <c r="S10" s="119"/>
      <c r="T10" s="119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37">
        <v>2</v>
      </c>
      <c r="B11" s="273" t="str">
        <f>nama_mapel!C5</f>
        <v xml:space="preserve">Pendidikan Kewarganegaraan </v>
      </c>
      <c r="C11" s="274"/>
      <c r="D11" s="132">
        <f>nama_mapel!D5</f>
        <v>75</v>
      </c>
      <c r="E11" s="132" t="str">
        <f>IF(VLOOKUP($J$1,'ENTRI NILAI PILIH TAB INI'!$A$9:$AC$51,M11)=0,"",ROUND(VLOOKUP($J$1,'ENTRI NILAI PILIH TAB INI'!$A$9:$AC$51,M11),0))</f>
        <v/>
      </c>
      <c r="F11" s="239" t="e">
        <f t="shared" si="0"/>
        <v>#VALUE!</v>
      </c>
      <c r="G11" s="135" t="str">
        <f t="shared" si="1"/>
        <v/>
      </c>
      <c r="H11" s="273" t="str">
        <f t="shared" si="2"/>
        <v xml:space="preserve">Pemahaman materi Pendidikan Kewarganegaraan  tercapai  dengan predikat </v>
      </c>
      <c r="I11" s="276"/>
      <c r="J11" s="277"/>
      <c r="K11" s="136"/>
      <c r="L11" s="119" t="str">
        <f t="shared" ref="L11:L14" si="3">IF(E11="","",MOD(E11,1))</f>
        <v/>
      </c>
      <c r="M11" s="119">
        <v>6</v>
      </c>
      <c r="N11" s="119"/>
      <c r="O11" s="4">
        <v>1</v>
      </c>
      <c r="P11" s="4" t="s">
        <v>115</v>
      </c>
      <c r="Q11" s="4" t="s">
        <v>116</v>
      </c>
      <c r="R11" s="119"/>
      <c r="S11" s="119"/>
      <c r="T11" s="119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37">
        <v>3</v>
      </c>
      <c r="B12" s="273" t="str">
        <f>nama_mapel!C6</f>
        <v>Bahasa  Indonesia</v>
      </c>
      <c r="C12" s="274"/>
      <c r="D12" s="132">
        <f>nama_mapel!D6</f>
        <v>75</v>
      </c>
      <c r="E12" s="132" t="str">
        <f>IF(VLOOKUP($J$1,'ENTRI NILAI PILIH TAB INI'!$A$9:$AC$51,M12)=0,"",ROUND(VLOOKUP($J$1,'ENTRI NILAI PILIH TAB INI'!$A$9:$AC$51,M12),0))</f>
        <v/>
      </c>
      <c r="F12" s="239" t="e">
        <f t="shared" si="0"/>
        <v>#VALUE!</v>
      </c>
      <c r="G12" s="135" t="str">
        <f t="shared" si="1"/>
        <v/>
      </c>
      <c r="H12" s="273" t="str">
        <f t="shared" si="2"/>
        <v xml:space="preserve">Pemahaman materi Bahasa  Indonesia tercapai  dengan predikat </v>
      </c>
      <c r="I12" s="276"/>
      <c r="J12" s="277"/>
      <c r="K12" s="136"/>
      <c r="L12" s="119" t="str">
        <f t="shared" si="3"/>
        <v/>
      </c>
      <c r="M12" s="119">
        <v>7</v>
      </c>
      <c r="N12" s="119"/>
      <c r="O12" s="4">
        <v>2</v>
      </c>
      <c r="P12" s="4" t="s">
        <v>117</v>
      </c>
      <c r="Q12" s="4" t="s">
        <v>118</v>
      </c>
      <c r="R12" s="119"/>
      <c r="S12" s="119"/>
      <c r="T12" s="119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37">
        <v>4</v>
      </c>
      <c r="B13" s="273" t="str">
        <f>nama_mapel!C7</f>
        <v>Pendidikan Jasmani dan Olahraga</v>
      </c>
      <c r="C13" s="274"/>
      <c r="D13" s="132">
        <f>nama_mapel!D7</f>
        <v>75</v>
      </c>
      <c r="E13" s="132" t="str">
        <f>IF(VLOOKUP($J$1,'ENTRI NILAI PILIH TAB INI'!$A$9:$AC$51,M13)=0,"",ROUND(VLOOKUP($J$1,'ENTRI NILAI PILIH TAB INI'!$A$9:$AC$51,M13),0))</f>
        <v/>
      </c>
      <c r="F13" s="239" t="e">
        <f t="shared" si="0"/>
        <v>#VALUE!</v>
      </c>
      <c r="G13" s="135" t="str">
        <f t="shared" si="1"/>
        <v/>
      </c>
      <c r="H13" s="273" t="str">
        <f t="shared" si="2"/>
        <v xml:space="preserve">Pemahaman materi Pendidikan Jasmani dan Olahraga tercapai  dengan predikat </v>
      </c>
      <c r="I13" s="276"/>
      <c r="J13" s="277"/>
      <c r="K13" s="136"/>
      <c r="L13" s="119" t="str">
        <f t="shared" si="3"/>
        <v/>
      </c>
      <c r="M13" s="119">
        <v>8</v>
      </c>
      <c r="N13" s="119"/>
      <c r="O13" s="4">
        <v>3</v>
      </c>
      <c r="P13" s="4" t="s">
        <v>119</v>
      </c>
      <c r="Q13" s="4" t="s">
        <v>120</v>
      </c>
      <c r="R13" s="119"/>
      <c r="S13" s="138"/>
      <c r="T13" s="119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37">
        <v>5</v>
      </c>
      <c r="B14" s="273" t="str">
        <f>nama_mapel!C8</f>
        <v>Seni Budaya</v>
      </c>
      <c r="C14" s="274"/>
      <c r="D14" s="132">
        <f>nama_mapel!D8</f>
        <v>75</v>
      </c>
      <c r="E14" s="132" t="str">
        <f>IF(VLOOKUP($J$1,'ENTRI NILAI PILIH TAB INI'!$A$9:$AC$51,M14)=0,"",ROUND(VLOOKUP($J$1,'ENTRI NILAI PILIH TAB INI'!$A$9:$AC$51,M14),0))</f>
        <v/>
      </c>
      <c r="F14" s="239" t="e">
        <f t="shared" si="0"/>
        <v>#VALUE!</v>
      </c>
      <c r="G14" s="135" t="str">
        <f t="shared" si="1"/>
        <v/>
      </c>
      <c r="H14" s="273" t="str">
        <f t="shared" si="2"/>
        <v xml:space="preserve">Pemahaman materi Seni Budaya tercapai  dengan predikat </v>
      </c>
      <c r="I14" s="276"/>
      <c r="J14" s="277"/>
      <c r="K14" s="136"/>
      <c r="L14" s="119" t="str">
        <f t="shared" si="3"/>
        <v/>
      </c>
      <c r="M14" s="119">
        <v>9</v>
      </c>
      <c r="N14" s="119"/>
      <c r="O14" s="4">
        <v>4</v>
      </c>
      <c r="P14" s="4" t="s">
        <v>121</v>
      </c>
      <c r="Q14" s="4" t="s">
        <v>122</v>
      </c>
      <c r="R14" s="119"/>
      <c r="S14" s="119"/>
      <c r="T14" s="119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23" t="s">
        <v>38</v>
      </c>
      <c r="B15" s="124" t="s">
        <v>39</v>
      </c>
      <c r="C15" s="139"/>
      <c r="D15" s="140"/>
      <c r="E15" s="140"/>
      <c r="F15" s="140" t="str">
        <f t="shared" si="0"/>
        <v/>
      </c>
      <c r="G15" s="140"/>
      <c r="H15" s="317"/>
      <c r="I15" s="279"/>
      <c r="J15" s="280"/>
      <c r="K15" s="136"/>
      <c r="L15" s="119"/>
      <c r="M15" s="119"/>
      <c r="N15" s="119"/>
      <c r="O15" s="119">
        <v>5</v>
      </c>
      <c r="P15" s="119" t="s">
        <v>123</v>
      </c>
      <c r="Q15" s="119" t="s">
        <v>124</v>
      </c>
      <c r="R15" s="119"/>
      <c r="S15" s="119">
        <v>0</v>
      </c>
      <c r="T15" s="119" t="s">
        <v>125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37">
        <v>1</v>
      </c>
      <c r="B16" s="273" t="str">
        <f>nama_mapel!C10</f>
        <v>Bahasa Inggris</v>
      </c>
      <c r="C16" s="274"/>
      <c r="D16" s="141">
        <f>nama_mapel!D10</f>
        <v>76</v>
      </c>
      <c r="E16" s="240" t="str">
        <f>IF(VLOOKUP($J$1,'ENTRI NILAI PILIH TAB INI'!$A$9:$AC$51,M16)=0,"",ROUND(VLOOKUP($J$1,'ENTRI NILAI PILIH TAB INI'!$A$9:$AC$51,M16),0))</f>
        <v/>
      </c>
      <c r="F16" s="239" t="e">
        <f t="shared" si="0"/>
        <v>#VALUE!</v>
      </c>
      <c r="G16" s="135" t="str">
        <f t="shared" ref="G16:G24" si="4">IF(E16="","",VLOOKUP(E16,$S$16:$T$19,2))</f>
        <v/>
      </c>
      <c r="H16" s="273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76"/>
      <c r="J16" s="277"/>
      <c r="K16" s="136"/>
      <c r="L16" s="119" t="str">
        <f t="shared" ref="L16:L22" si="6">IF(E16="","",MOD(E16,1))</f>
        <v/>
      </c>
      <c r="M16" s="119">
        <v>10</v>
      </c>
      <c r="N16" s="119"/>
      <c r="O16" s="119">
        <v>6</v>
      </c>
      <c r="P16" s="119" t="s">
        <v>126</v>
      </c>
      <c r="Q16" s="119" t="s">
        <v>118</v>
      </c>
      <c r="R16" s="119"/>
      <c r="S16" s="119">
        <v>60</v>
      </c>
      <c r="T16" s="119" t="s">
        <v>127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37">
        <v>2</v>
      </c>
      <c r="B17" s="273" t="str">
        <f>nama_mapel!C11</f>
        <v>Matematika</v>
      </c>
      <c r="C17" s="274"/>
      <c r="D17" s="141">
        <f>nama_mapel!D11</f>
        <v>75</v>
      </c>
      <c r="E17" s="240" t="str">
        <f>IF(VLOOKUP($J$1,'ENTRI NILAI PILIH TAB INI'!$A$9:$AC$51,M17)=0,"",ROUND(VLOOKUP($J$1,'ENTRI NILAI PILIH TAB INI'!$A$9:$AC$51,M17),0))</f>
        <v/>
      </c>
      <c r="F17" s="239" t="e">
        <f t="shared" si="0"/>
        <v>#VALUE!</v>
      </c>
      <c r="G17" s="135" t="str">
        <f t="shared" si="4"/>
        <v/>
      </c>
      <c r="H17" s="273" t="str">
        <f t="shared" si="5"/>
        <v xml:space="preserve">Pemahaman materi Matematika tercapai  dengan predikat </v>
      </c>
      <c r="I17" s="276"/>
      <c r="J17" s="277"/>
      <c r="K17" s="136"/>
      <c r="L17" s="119" t="str">
        <f t="shared" si="6"/>
        <v/>
      </c>
      <c r="M17" s="119">
        <v>11</v>
      </c>
      <c r="N17" s="119"/>
      <c r="O17" s="119">
        <v>7</v>
      </c>
      <c r="P17" s="119" t="s">
        <v>128</v>
      </c>
      <c r="Q17" s="119" t="s">
        <v>120</v>
      </c>
      <c r="R17" s="119"/>
      <c r="S17" s="119">
        <v>75</v>
      </c>
      <c r="T17" s="119" t="s">
        <v>91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37">
        <v>3</v>
      </c>
      <c r="B18" s="273" t="str">
        <f>nama_mapel!C12</f>
        <v>Ilmu Pengetahuan Alam (IPA)</v>
      </c>
      <c r="C18" s="274"/>
      <c r="D18" s="141">
        <f>nama_mapel!D12</f>
        <v>75</v>
      </c>
      <c r="E18" s="240" t="str">
        <f>IF(VLOOKUP($J$1,'ENTRI NILAI PILIH TAB INI'!$A$9:$AC$51,M18)=0,"",ROUND(VLOOKUP($J$1,'ENTRI NILAI PILIH TAB INI'!$A$9:$AC$51,M18),0))</f>
        <v/>
      </c>
      <c r="F18" s="239" t="e">
        <f t="shared" si="0"/>
        <v>#VALUE!</v>
      </c>
      <c r="G18" s="135" t="str">
        <f t="shared" si="4"/>
        <v/>
      </c>
      <c r="H18" s="273" t="str">
        <f t="shared" si="5"/>
        <v xml:space="preserve">Pemahaman materi Ilmu Pengetahuan Alam (IPA) tercapai  dengan predikat </v>
      </c>
      <c r="I18" s="276"/>
      <c r="J18" s="277"/>
      <c r="K18" s="136"/>
      <c r="L18" s="119" t="str">
        <f t="shared" si="6"/>
        <v/>
      </c>
      <c r="M18" s="119">
        <v>12</v>
      </c>
      <c r="N18" s="119"/>
      <c r="O18" s="119"/>
      <c r="P18" s="119"/>
      <c r="Q18" s="119"/>
      <c r="R18" s="119"/>
      <c r="S18" s="119">
        <v>90</v>
      </c>
      <c r="T18" s="119" t="s">
        <v>129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37">
        <v>4</v>
      </c>
      <c r="B19" s="273" t="str">
        <f>nama_mapel!C13</f>
        <v>Ilmu Pengetahuan Sosial (IPS)</v>
      </c>
      <c r="C19" s="274"/>
      <c r="D19" s="141">
        <f>nama_mapel!D13</f>
        <v>75</v>
      </c>
      <c r="E19" s="240" t="str">
        <f>IF(VLOOKUP($J$1,'ENTRI NILAI PILIH TAB INI'!$A$9:$AC$51,M19)=0,"",ROUND(VLOOKUP($J$1,'ENTRI NILAI PILIH TAB INI'!$A$9:$AC$51,M19),0))</f>
        <v/>
      </c>
      <c r="F19" s="239" t="e">
        <f t="shared" si="0"/>
        <v>#VALUE!</v>
      </c>
      <c r="G19" s="135" t="str">
        <f t="shared" si="4"/>
        <v/>
      </c>
      <c r="H19" s="273" t="str">
        <f t="shared" si="5"/>
        <v xml:space="preserve">Pemahaman materi Ilmu Pengetahuan Sosial (IPS) tercapai  dengan predikat </v>
      </c>
      <c r="I19" s="276"/>
      <c r="J19" s="277"/>
      <c r="K19" s="136"/>
      <c r="L19" s="119" t="str">
        <f t="shared" si="6"/>
        <v/>
      </c>
      <c r="M19" s="119">
        <v>13</v>
      </c>
      <c r="N19" s="119"/>
      <c r="O19" s="119"/>
      <c r="P19" s="119"/>
      <c r="Q19" s="119"/>
      <c r="R19" s="119"/>
      <c r="S19" s="119"/>
      <c r="T19" s="119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37">
        <v>5</v>
      </c>
      <c r="B20" s="273" t="str">
        <f>nama_mapel!C14</f>
        <v>Ketrampilan Komputer dan Pengelolaan Informasi</v>
      </c>
      <c r="C20" s="274"/>
      <c r="D20" s="141">
        <f>nama_mapel!D14</f>
        <v>75</v>
      </c>
      <c r="E20" s="240" t="str">
        <f>IF(VLOOKUP($J$1,'ENTRI NILAI PILIH TAB INI'!$A$9:$AC$51,M20)=0,"",ROUND(VLOOKUP($J$1,'ENTRI NILAI PILIH TAB INI'!$A$9:$AC$51,M20),0))</f>
        <v/>
      </c>
      <c r="F20" s="239" t="e">
        <f t="shared" si="0"/>
        <v>#VALUE!</v>
      </c>
      <c r="G20" s="135" t="str">
        <f t="shared" si="4"/>
        <v/>
      </c>
      <c r="H20" s="273" t="str">
        <f t="shared" si="5"/>
        <v xml:space="preserve">Pemahaman materi Ketrampilan Komputer dan Pengelolaan Informasi tercapai  dengan predikat </v>
      </c>
      <c r="I20" s="276"/>
      <c r="J20" s="277"/>
      <c r="K20" s="136"/>
      <c r="L20" s="119" t="str">
        <f t="shared" si="6"/>
        <v/>
      </c>
      <c r="M20" s="119">
        <v>14</v>
      </c>
      <c r="N20" s="119"/>
      <c r="O20" s="119">
        <v>8</v>
      </c>
      <c r="P20" s="119" t="s">
        <v>130</v>
      </c>
      <c r="Q20" s="119" t="s">
        <v>122</v>
      </c>
      <c r="R20" s="119"/>
      <c r="S20" s="119"/>
      <c r="T20" s="119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37">
        <v>6</v>
      </c>
      <c r="B21" s="273" t="str">
        <f>nama_mapel!C15</f>
        <v>Kewirausahaan</v>
      </c>
      <c r="C21" s="274"/>
      <c r="D21" s="141">
        <f>nama_mapel!D15</f>
        <v>75</v>
      </c>
      <c r="E21" s="240" t="str">
        <f>IF(VLOOKUP($J$1,'ENTRI NILAI PILIH TAB INI'!$A$9:$AC$51,M21)=0,"",ROUND(VLOOKUP($J$1,'ENTRI NILAI PILIH TAB INI'!$A$9:$AC$51,M21),0))</f>
        <v/>
      </c>
      <c r="F21" s="239" t="e">
        <f t="shared" si="0"/>
        <v>#VALUE!</v>
      </c>
      <c r="G21" s="135" t="str">
        <f t="shared" si="4"/>
        <v/>
      </c>
      <c r="H21" s="273" t="str">
        <f t="shared" si="5"/>
        <v xml:space="preserve">Pemahaman materi Kewirausahaan tercapai  dengan predikat </v>
      </c>
      <c r="I21" s="276"/>
      <c r="J21" s="277"/>
      <c r="K21" s="136"/>
      <c r="L21" s="119" t="str">
        <f t="shared" si="6"/>
        <v/>
      </c>
      <c r="M21" s="119">
        <v>15</v>
      </c>
      <c r="N21" s="119"/>
      <c r="O21" s="119">
        <v>9</v>
      </c>
      <c r="P21" s="119" t="s">
        <v>131</v>
      </c>
      <c r="Q21" s="119" t="s">
        <v>132</v>
      </c>
      <c r="R21" s="119"/>
      <c r="S21" s="119"/>
      <c r="T21" s="119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37">
        <v>7</v>
      </c>
      <c r="B22" s="273">
        <f>nama_mapel!C16</f>
        <v>0</v>
      </c>
      <c r="C22" s="274"/>
      <c r="D22" s="141">
        <f>nama_mapel!D16</f>
        <v>0</v>
      </c>
      <c r="E22" s="133" t="str">
        <f>IF(VLOOKUP($J$1,'ENTRI NILAI PILIH TAB INI'!$A$9:$AC$51,M22)=0,"",ROUND(VLOOKUP($J$1,'ENTRI NILAI PILIH TAB INI'!$A$9:$AC$51,M22),0))</f>
        <v/>
      </c>
      <c r="F22" s="134" t="e">
        <f t="shared" si="0"/>
        <v>#VALUE!</v>
      </c>
      <c r="G22" s="135" t="str">
        <f t="shared" si="4"/>
        <v/>
      </c>
      <c r="H22" s="273" t="str">
        <f t="shared" si="5"/>
        <v xml:space="preserve">Pemahaman materi 0 tercapai  dengan predikat </v>
      </c>
      <c r="I22" s="276"/>
      <c r="J22" s="277"/>
      <c r="K22" s="136"/>
      <c r="L22" s="119" t="str">
        <f t="shared" si="6"/>
        <v/>
      </c>
      <c r="M22" s="119">
        <v>16</v>
      </c>
      <c r="N22" s="119"/>
      <c r="O22" s="119"/>
      <c r="P22" s="119"/>
      <c r="Q22" s="119"/>
      <c r="R22" s="119"/>
      <c r="S22" s="119">
        <v>0</v>
      </c>
      <c r="T22" s="119" t="s">
        <v>133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37">
        <v>8</v>
      </c>
      <c r="B23" s="273">
        <f>nama_mapel!C17</f>
        <v>0</v>
      </c>
      <c r="C23" s="274"/>
      <c r="D23" s="141">
        <f>nama_mapel!D17</f>
        <v>0</v>
      </c>
      <c r="E23" s="133" t="str">
        <f>IF(VLOOKUP($J$1,'ENTRI NILAI PILIH TAB INI'!$A$9:$AC$51,M23)=0,"",ROUND(VLOOKUP($J$1,'ENTRI NILAI PILIH TAB INI'!$A$9:$AC$51,M23),0))</f>
        <v/>
      </c>
      <c r="F23" s="134" t="e">
        <f t="shared" si="0"/>
        <v>#VALUE!</v>
      </c>
      <c r="G23" s="135" t="str">
        <f t="shared" si="4"/>
        <v/>
      </c>
      <c r="H23" s="273" t="str">
        <f t="shared" si="5"/>
        <v xml:space="preserve">Pemahaman materi 0 tercapai  dengan predikat </v>
      </c>
      <c r="I23" s="276"/>
      <c r="J23" s="277"/>
      <c r="K23" s="136"/>
      <c r="L23" s="119"/>
      <c r="M23" s="119">
        <v>17</v>
      </c>
      <c r="N23" s="119"/>
      <c r="O23" s="119"/>
      <c r="P23" s="119"/>
      <c r="Q23" s="119"/>
      <c r="R23" s="119"/>
      <c r="S23" s="119"/>
      <c r="T23" s="119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37">
        <v>9</v>
      </c>
      <c r="B24" s="273">
        <f>nama_mapel!C18</f>
        <v>0</v>
      </c>
      <c r="C24" s="274"/>
      <c r="D24" s="141">
        <f>nama_mapel!D18</f>
        <v>0</v>
      </c>
      <c r="E24" s="133" t="str">
        <f>IF(VLOOKUP($J$1,'ENTRI NILAI PILIH TAB INI'!$A$9:$AC$51,M24)=0,"",ROUND(VLOOKUP($J$1,'ENTRI NILAI PILIH TAB INI'!$A$9:$AC$51,M24),0))</f>
        <v/>
      </c>
      <c r="F24" s="134" t="e">
        <f t="shared" si="0"/>
        <v>#VALUE!</v>
      </c>
      <c r="G24" s="135" t="str">
        <f t="shared" si="4"/>
        <v/>
      </c>
      <c r="H24" s="273" t="str">
        <f t="shared" si="5"/>
        <v xml:space="preserve">Pemahaman materi 0 tercapai  dengan predikat </v>
      </c>
      <c r="I24" s="276"/>
      <c r="J24" s="277"/>
      <c r="K24" s="136"/>
      <c r="L24" s="119"/>
      <c r="M24" s="119">
        <v>18</v>
      </c>
      <c r="N24" s="119"/>
      <c r="O24" s="119"/>
      <c r="P24" s="119"/>
      <c r="Q24" s="119"/>
      <c r="R24" s="119"/>
      <c r="S24" s="119"/>
      <c r="T24" s="119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37"/>
      <c r="B25" s="273"/>
      <c r="C25" s="274"/>
      <c r="D25" s="141"/>
      <c r="E25" s="133"/>
      <c r="F25" s="134"/>
      <c r="G25" s="135"/>
      <c r="H25" s="273"/>
      <c r="I25" s="276"/>
      <c r="J25" s="277"/>
      <c r="K25" s="136"/>
      <c r="L25" s="119"/>
      <c r="M25" s="119"/>
      <c r="N25" s="119"/>
      <c r="O25" s="119"/>
      <c r="P25" s="119"/>
      <c r="Q25" s="119"/>
      <c r="R25" s="119"/>
      <c r="S25" s="119"/>
      <c r="T25" s="119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23" t="s">
        <v>52</v>
      </c>
      <c r="B26" s="124" t="s">
        <v>53</v>
      </c>
      <c r="C26" s="139"/>
      <c r="D26" s="142"/>
      <c r="E26" s="142"/>
      <c r="F26" s="142" t="str">
        <f t="shared" ref="F26:F39" si="7">IF((E26=0),"",CONCATENATE(VLOOKUP(ABS(LEFT(E26,1)),$O$11:$Q$21,3)," ",IF((ABS(RIGHT(E26,1))=0),"",VLOOKUP(ABS(RIGHT(E26,1)),$O$11:$Q$21,2))))</f>
        <v/>
      </c>
      <c r="G26" s="142"/>
      <c r="H26" s="278"/>
      <c r="I26" s="279"/>
      <c r="J26" s="280"/>
      <c r="K26" s="136"/>
      <c r="L26" s="119"/>
      <c r="M26" s="119"/>
      <c r="N26" s="119"/>
      <c r="O26" s="119"/>
      <c r="P26" s="119"/>
      <c r="Q26" s="119"/>
      <c r="R26" s="119"/>
      <c r="S26" s="119"/>
      <c r="T26" s="119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customHeight="1">
      <c r="A27" s="143">
        <v>1</v>
      </c>
      <c r="B27" s="273" t="str">
        <f>nama_mapel!C21</f>
        <v>Memproses Perjalanan Dinas Pimpinan</v>
      </c>
      <c r="C27" s="274"/>
      <c r="D27" s="141">
        <f>nama_mapel!D21</f>
        <v>75</v>
      </c>
      <c r="E27" s="240" t="str">
        <f>IF(VLOOKUP($J$1,'ENTRI NILAI PILIH TAB INI'!$A$9:$AC$51,M27)=0,"",ROUND(VLOOKUP($J$1,'ENTRI NILAI PILIH TAB INI'!$A$9:$AC$51,M27),0))</f>
        <v/>
      </c>
      <c r="F27" s="239" t="e">
        <f t="shared" si="7"/>
        <v>#VALUE!</v>
      </c>
      <c r="G27" s="135" t="str">
        <f t="shared" ref="G27:G36" si="8">IF(E27&lt;D27,"Belum Kompeten","Kompeten")</f>
        <v>Kompeten</v>
      </c>
      <c r="H27" s="275" t="str">
        <f t="shared" ref="H27:H32" si="9">IF(E27="","",IF(E27&gt;=D27+5,"Kompeten Dalam  ","Cukup Kompeten dalam ")&amp;B27)</f>
        <v/>
      </c>
      <c r="I27" s="276"/>
      <c r="J27" s="277"/>
      <c r="K27" s="136"/>
      <c r="L27" s="119" t="str">
        <f t="shared" ref="L27:L31" si="10">IF(E27="","",MOD(E27,1))</f>
        <v/>
      </c>
      <c r="M27" s="119">
        <v>19</v>
      </c>
      <c r="N27" s="119"/>
      <c r="O27" s="119"/>
      <c r="P27" s="119"/>
      <c r="Q27" s="119"/>
      <c r="R27" s="119"/>
      <c r="S27" s="119"/>
      <c r="T27" s="119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43">
        <v>2</v>
      </c>
      <c r="B28" s="273" t="str">
        <f>nama_mapel!C22</f>
        <v>Mengatur Pertemuan/Rapat</v>
      </c>
      <c r="C28" s="274"/>
      <c r="D28" s="141">
        <f>nama_mapel!D22</f>
        <v>75</v>
      </c>
      <c r="E28" s="240" t="str">
        <f>IF(VLOOKUP($J$1,'ENTRI NILAI PILIH TAB INI'!$A$9:$AC$51,M28)=0,"",ROUND(VLOOKUP($J$1,'ENTRI NILAI PILIH TAB INI'!$A$9:$AC$51,M28),0))</f>
        <v/>
      </c>
      <c r="F28" s="239" t="e">
        <f t="shared" si="7"/>
        <v>#VALUE!</v>
      </c>
      <c r="G28" s="135" t="str">
        <f t="shared" si="8"/>
        <v>Kompeten</v>
      </c>
      <c r="H28" s="275" t="str">
        <f t="shared" si="9"/>
        <v/>
      </c>
      <c r="I28" s="276"/>
      <c r="J28" s="277"/>
      <c r="K28" s="136"/>
      <c r="L28" s="119" t="str">
        <f t="shared" si="10"/>
        <v/>
      </c>
      <c r="M28" s="119">
        <v>20</v>
      </c>
      <c r="N28" s="119"/>
      <c r="O28" s="119"/>
      <c r="P28" s="119"/>
      <c r="Q28" s="119"/>
      <c r="R28" s="119"/>
      <c r="S28" s="119"/>
      <c r="T28" s="119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37">
        <v>3</v>
      </c>
      <c r="B29" s="273" t="str">
        <f>nama_mapel!C23</f>
        <v>Mengelola Dana Kas Kecil</v>
      </c>
      <c r="C29" s="274"/>
      <c r="D29" s="141">
        <f>nama_mapel!D23</f>
        <v>75</v>
      </c>
      <c r="E29" s="240" t="str">
        <f>IF(VLOOKUP($J$1,'ENTRI NILAI PILIH TAB INI'!$A$9:$AC$51,M29)=0,"",ROUND(VLOOKUP($J$1,'ENTRI NILAI PILIH TAB INI'!$A$9:$AC$51,M29),0))</f>
        <v/>
      </c>
      <c r="F29" s="239" t="e">
        <f t="shared" si="7"/>
        <v>#VALUE!</v>
      </c>
      <c r="G29" s="135" t="str">
        <f t="shared" si="8"/>
        <v>Kompeten</v>
      </c>
      <c r="H29" s="275" t="str">
        <f t="shared" si="9"/>
        <v/>
      </c>
      <c r="I29" s="276"/>
      <c r="J29" s="277"/>
      <c r="K29" s="136"/>
      <c r="L29" s="119" t="str">
        <f t="shared" si="10"/>
        <v/>
      </c>
      <c r="M29" s="119">
        <v>21</v>
      </c>
      <c r="N29" s="119"/>
      <c r="O29" s="119"/>
      <c r="P29" s="119"/>
      <c r="Q29" s="119"/>
      <c r="R29" s="119"/>
      <c r="S29" s="119"/>
      <c r="T29" s="119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44">
        <v>4</v>
      </c>
      <c r="B30" s="273" t="str">
        <f>nama_mapel!C24</f>
        <v>Mengap. Adm. Perkantoran di tempat kerja</v>
      </c>
      <c r="C30" s="274"/>
      <c r="D30" s="141">
        <f>nama_mapel!D24</f>
        <v>75</v>
      </c>
      <c r="E30" s="240" t="str">
        <f>IF(VLOOKUP($J$1,'ENTRI NILAI PILIH TAB INI'!$A$9:$AC$51,M30)=0,"",ROUND(VLOOKUP($J$1,'ENTRI NILAI PILIH TAB INI'!$A$9:$AC$51,M30),0))</f>
        <v/>
      </c>
      <c r="F30" s="239" t="e">
        <f t="shared" si="7"/>
        <v>#VALUE!</v>
      </c>
      <c r="G30" s="135" t="str">
        <f t="shared" si="8"/>
        <v>Kompeten</v>
      </c>
      <c r="H30" s="275" t="str">
        <f t="shared" si="9"/>
        <v/>
      </c>
      <c r="I30" s="276"/>
      <c r="J30" s="277"/>
      <c r="K30" s="136"/>
      <c r="L30" s="119" t="str">
        <f t="shared" si="10"/>
        <v/>
      </c>
      <c r="M30" s="119">
        <v>22</v>
      </c>
      <c r="N30" s="119"/>
      <c r="O30" s="119"/>
      <c r="P30" s="119"/>
      <c r="Q30" s="119"/>
      <c r="R30" s="119"/>
      <c r="S30" s="119"/>
      <c r="T30" s="119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37">
        <v>5</v>
      </c>
      <c r="B31" s="131" t="str">
        <f>nama_mapel!C22</f>
        <v>Mengatur Pertemuan/Rapat</v>
      </c>
      <c r="C31" s="145"/>
      <c r="D31" s="141">
        <f>nama_mapel!D25</f>
        <v>0</v>
      </c>
      <c r="E31" s="240" t="str">
        <f>IF(VLOOKUP($J$1,'ENTRI NILAI PILIH TAB INI'!$A$9:$AC$51,M31)=0,"",ROUND(VLOOKUP($J$1,'ENTRI NILAI PILIH TAB INI'!$A$9:$AC$51,M31),0))</f>
        <v/>
      </c>
      <c r="F31" s="239" t="e">
        <f t="shared" si="7"/>
        <v>#VALUE!</v>
      </c>
      <c r="G31" s="135" t="str">
        <f t="shared" si="8"/>
        <v>Kompeten</v>
      </c>
      <c r="H31" s="275" t="str">
        <f t="shared" si="9"/>
        <v/>
      </c>
      <c r="I31" s="276"/>
      <c r="J31" s="277"/>
      <c r="K31" s="136"/>
      <c r="L31" s="119" t="str">
        <f t="shared" si="10"/>
        <v/>
      </c>
      <c r="M31" s="119">
        <v>23</v>
      </c>
      <c r="N31" s="119"/>
      <c r="O31" s="119"/>
      <c r="P31" s="119"/>
      <c r="Q31" s="119"/>
      <c r="R31" s="119"/>
      <c r="S31" s="119"/>
      <c r="T31" s="119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44">
        <v>6</v>
      </c>
      <c r="B32" s="131" t="str">
        <f>nama_mapel!C22</f>
        <v>Mengatur Pertemuan/Rapat</v>
      </c>
      <c r="C32" s="145"/>
      <c r="D32" s="141">
        <f>nama_mapel!D26</f>
        <v>0</v>
      </c>
      <c r="E32" s="240" t="str">
        <f>IF(VLOOKUP($J$1,'ENTRI NILAI PILIH TAB INI'!$A$9:$AC$51,M32)=0,"",ROUND(VLOOKUP($J$1,'ENTRI NILAI PILIH TAB INI'!$A$9:$AC$51,M32),0))</f>
        <v/>
      </c>
      <c r="F32" s="239" t="e">
        <f t="shared" si="7"/>
        <v>#VALUE!</v>
      </c>
      <c r="G32" s="135" t="str">
        <f t="shared" si="8"/>
        <v>Kompeten</v>
      </c>
      <c r="H32" s="275" t="str">
        <f t="shared" si="9"/>
        <v/>
      </c>
      <c r="I32" s="276"/>
      <c r="J32" s="277"/>
      <c r="K32" s="136"/>
      <c r="L32" s="119"/>
      <c r="M32" s="119">
        <v>24</v>
      </c>
      <c r="N32" s="119"/>
      <c r="O32" s="119"/>
      <c r="P32" s="119"/>
      <c r="Q32" s="119"/>
      <c r="R32" s="119"/>
      <c r="S32" s="119"/>
      <c r="T32" s="119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44">
        <v>7</v>
      </c>
      <c r="B33" s="131" t="str">
        <f>nama_mapel!C22</f>
        <v>Mengatur Pertemuan/Rapat</v>
      </c>
      <c r="C33" s="145"/>
      <c r="D33" s="141">
        <f>nama_mapel!D27</f>
        <v>0</v>
      </c>
      <c r="E33" s="240" t="str">
        <f>IF(VLOOKUP($J$1,'ENTRI NILAI PILIH TAB INI'!$A$9:$AC$51,M33)=0,"",ROUND(VLOOKUP($J$1,'ENTRI NILAI PILIH TAB INI'!$A$9:$AC$51,M33),0))</f>
        <v/>
      </c>
      <c r="F33" s="239" t="e">
        <f t="shared" si="7"/>
        <v>#VALUE!</v>
      </c>
      <c r="G33" s="135" t="str">
        <f t="shared" si="8"/>
        <v>Kompeten</v>
      </c>
      <c r="H33" s="282" t="str">
        <f t="shared" ref="H33:H36" si="11">IF(E33="","",IF(E33&gt;=D33+5,"Baik Dalam  ","Cukup dalam ")&amp;B33)</f>
        <v/>
      </c>
      <c r="I33" s="276"/>
      <c r="J33" s="277"/>
      <c r="K33" s="136"/>
      <c r="L33" s="119"/>
      <c r="M33" s="119">
        <v>25</v>
      </c>
      <c r="N33" s="119"/>
      <c r="O33" s="119"/>
      <c r="P33" s="119"/>
      <c r="Q33" s="119"/>
      <c r="R33" s="119"/>
      <c r="S33" s="119"/>
      <c r="T33" s="119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4">
        <v>8</v>
      </c>
      <c r="B34" s="131" t="str">
        <f>nama_mapel!C22</f>
        <v>Mengatur Pertemuan/Rapat</v>
      </c>
      <c r="C34" s="145"/>
      <c r="D34" s="141">
        <f>nama_mapel!D28</f>
        <v>0</v>
      </c>
      <c r="E34" s="240" t="str">
        <f>IF(VLOOKUP($J$1,'ENTRI NILAI PILIH TAB INI'!$A$9:$AC$51,M34)=0,"",ROUND(VLOOKUP($J$1,'ENTRI NILAI PILIH TAB INI'!$A$9:$AC$51,M34),0))</f>
        <v/>
      </c>
      <c r="F34" s="239" t="e">
        <f t="shared" si="7"/>
        <v>#VALUE!</v>
      </c>
      <c r="G34" s="135" t="str">
        <f t="shared" si="8"/>
        <v>Kompeten</v>
      </c>
      <c r="H34" s="282" t="str">
        <f t="shared" si="11"/>
        <v/>
      </c>
      <c r="I34" s="276"/>
      <c r="J34" s="277"/>
      <c r="K34" s="136"/>
      <c r="L34" s="119"/>
      <c r="M34" s="119">
        <v>26</v>
      </c>
      <c r="N34" s="119"/>
      <c r="O34" s="119"/>
      <c r="P34" s="119"/>
      <c r="Q34" s="119"/>
      <c r="R34" s="119"/>
      <c r="S34" s="119"/>
      <c r="T34" s="119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4">
        <v>9</v>
      </c>
      <c r="B35" s="131" t="str">
        <f>nama_mapel!C22</f>
        <v>Mengatur Pertemuan/Rapat</v>
      </c>
      <c r="C35" s="145"/>
      <c r="D35" s="141">
        <f>nama_mapel!D29</f>
        <v>0</v>
      </c>
      <c r="E35" s="240" t="str">
        <f>IF(VLOOKUP($J$1,'ENTRI NILAI PILIH TAB INI'!$A$9:$AC$51,M35)=0,"",ROUND(VLOOKUP($J$1,'ENTRI NILAI PILIH TAB INI'!$A$9:$AC$51,M35),0))</f>
        <v/>
      </c>
      <c r="F35" s="239" t="e">
        <f t="shared" si="7"/>
        <v>#VALUE!</v>
      </c>
      <c r="G35" s="135" t="str">
        <f t="shared" si="8"/>
        <v>Kompeten</v>
      </c>
      <c r="H35" s="282" t="str">
        <f t="shared" si="11"/>
        <v/>
      </c>
      <c r="I35" s="276"/>
      <c r="J35" s="277"/>
      <c r="K35" s="136"/>
      <c r="L35" s="119"/>
      <c r="M35" s="119">
        <v>27</v>
      </c>
      <c r="N35" s="119"/>
      <c r="O35" s="119"/>
      <c r="P35" s="119"/>
      <c r="Q35" s="119"/>
      <c r="R35" s="119"/>
      <c r="S35" s="119"/>
      <c r="T35" s="119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4">
        <v>10</v>
      </c>
      <c r="B36" s="131" t="str">
        <f>nama_mapel!C22</f>
        <v>Mengatur Pertemuan/Rapat</v>
      </c>
      <c r="C36" s="145"/>
      <c r="D36" s="141">
        <f>nama_mapel!D30</f>
        <v>0</v>
      </c>
      <c r="E36" s="240" t="str">
        <f>IF(VLOOKUP($J$1,'ENTRI NILAI PILIH TAB INI'!$A$9:$AC$51,M36)=0,"",ROUND(VLOOKUP($J$1,'ENTRI NILAI PILIH TAB INI'!$A$9:$AC$51,M36),0))</f>
        <v/>
      </c>
      <c r="F36" s="239" t="e">
        <f t="shared" si="7"/>
        <v>#VALUE!</v>
      </c>
      <c r="G36" s="135" t="str">
        <f t="shared" si="8"/>
        <v>Kompeten</v>
      </c>
      <c r="H36" s="282" t="str">
        <f t="shared" si="11"/>
        <v/>
      </c>
      <c r="I36" s="276"/>
      <c r="J36" s="277"/>
      <c r="K36" s="136"/>
      <c r="L36" s="119"/>
      <c r="M36" s="119">
        <v>28</v>
      </c>
      <c r="N36" s="119"/>
      <c r="O36" s="119"/>
      <c r="P36" s="119"/>
      <c r="Q36" s="119"/>
      <c r="R36" s="119"/>
      <c r="S36" s="119"/>
      <c r="T36" s="119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46"/>
      <c r="B37" s="284"/>
      <c r="C37" s="285"/>
      <c r="D37" s="147"/>
      <c r="E37" s="241"/>
      <c r="F37" s="243" t="str">
        <f t="shared" si="7"/>
        <v/>
      </c>
      <c r="G37" s="148"/>
      <c r="H37" s="281"/>
      <c r="I37" s="276"/>
      <c r="J37" s="277"/>
      <c r="K37" s="136"/>
      <c r="L37" s="119"/>
      <c r="M37" s="119"/>
      <c r="N37" s="119"/>
      <c r="O37" s="119"/>
      <c r="P37" s="119"/>
      <c r="Q37" s="119"/>
      <c r="R37" s="119"/>
      <c r="S37" s="119"/>
      <c r="T37" s="119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49" t="s">
        <v>69</v>
      </c>
      <c r="B38" s="124" t="s">
        <v>70</v>
      </c>
      <c r="C38" s="150"/>
      <c r="D38" s="142"/>
      <c r="E38" s="242"/>
      <c r="F38" s="142" t="str">
        <f t="shared" si="7"/>
        <v/>
      </c>
      <c r="G38" s="142"/>
      <c r="H38" s="278"/>
      <c r="I38" s="279"/>
      <c r="J38" s="280"/>
      <c r="K38" s="136"/>
      <c r="L38" s="119"/>
      <c r="M38" s="119"/>
      <c r="N38" s="119"/>
      <c r="O38" s="119"/>
      <c r="P38" s="119"/>
      <c r="Q38" s="119"/>
      <c r="R38" s="119"/>
      <c r="S38" s="119"/>
      <c r="T38" s="119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37">
        <v>1</v>
      </c>
      <c r="B39" s="151" t="s">
        <v>71</v>
      </c>
      <c r="C39" s="152"/>
      <c r="D39" s="141">
        <f>nama_mapel!D33</f>
        <v>75</v>
      </c>
      <c r="E39" s="240" t="str">
        <f>IF(VLOOKUP($J$1,'ENTRI NILAI PILIH TAB INI'!$A$9:$AW$51,M39)=0,"",ROUND(VLOOKUP($J$1,'ENTRI NILAI PILIH TAB INI'!$A$9:$AW$51,M39),0))</f>
        <v/>
      </c>
      <c r="F39" s="239" t="e">
        <f t="shared" si="7"/>
        <v>#VALUE!</v>
      </c>
      <c r="G39" s="135" t="str">
        <f>IF(E39="","",VLOOKUP(E39,$S$16:$T$19,2))</f>
        <v/>
      </c>
      <c r="H39" s="273" t="str">
        <f>CONCATENATE("Pemahaman materi ",B39,IF(D39&lt;E39," tercapai "," belum tercapai ")," dengan predikat"," ",G39)</f>
        <v xml:space="preserve">Pemahaman materi Bahasa Jawa tercapai  dengan predikat </v>
      </c>
      <c r="I39" s="276"/>
      <c r="J39" s="277"/>
      <c r="K39" s="136"/>
      <c r="L39" s="119" t="str">
        <f t="shared" ref="L39:L40" si="12">IF(E39="","",MOD(E39,1))</f>
        <v/>
      </c>
      <c r="M39" s="119">
        <v>29</v>
      </c>
      <c r="N39" s="119"/>
      <c r="O39" s="119"/>
      <c r="P39" s="119"/>
      <c r="Q39" s="119"/>
      <c r="R39" s="119"/>
      <c r="S39" s="119"/>
      <c r="T39" s="119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53"/>
      <c r="B40" s="154"/>
      <c r="C40" s="154"/>
      <c r="D40" s="155"/>
      <c r="E40" s="155"/>
      <c r="F40" s="155"/>
      <c r="G40" s="155"/>
      <c r="H40" s="156"/>
      <c r="I40" s="157"/>
      <c r="J40" s="158"/>
      <c r="K40" s="122"/>
      <c r="L40" s="119" t="str">
        <f t="shared" si="12"/>
        <v/>
      </c>
      <c r="M40" s="119"/>
      <c r="N40" s="119"/>
      <c r="O40" s="119"/>
      <c r="P40" s="119"/>
      <c r="Q40" s="119"/>
      <c r="R40" s="119"/>
      <c r="S40" s="119"/>
      <c r="T40" s="119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59"/>
      <c r="B41" s="159"/>
      <c r="C41" s="159"/>
      <c r="D41" s="160"/>
      <c r="E41" s="161"/>
      <c r="F41" s="160"/>
      <c r="G41" s="159"/>
      <c r="H41" s="159"/>
      <c r="I41" s="159"/>
      <c r="J41" s="91" t="s">
        <v>134</v>
      </c>
      <c r="K41" s="162"/>
      <c r="L41" s="163"/>
      <c r="M41" s="163"/>
      <c r="N41" s="163"/>
      <c r="O41" s="163"/>
      <c r="P41" s="163"/>
      <c r="Q41" s="163"/>
      <c r="R41" s="163"/>
      <c r="S41" s="163"/>
      <c r="T41" s="16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59"/>
      <c r="B42" s="159"/>
      <c r="C42" s="159"/>
      <c r="D42" s="164"/>
      <c r="E42" s="165"/>
      <c r="F42" s="160"/>
      <c r="G42" s="159"/>
      <c r="H42" s="165"/>
      <c r="I42" s="165"/>
      <c r="J42" s="2" t="s">
        <v>219</v>
      </c>
      <c r="K42" s="162"/>
      <c r="L42" s="163"/>
      <c r="M42" s="163"/>
      <c r="N42" s="163"/>
      <c r="O42" s="163"/>
      <c r="P42" s="163"/>
      <c r="Q42" s="163"/>
      <c r="R42" s="163"/>
      <c r="S42" s="163"/>
      <c r="T42" s="16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3" t="s">
        <v>135</v>
      </c>
      <c r="C43" s="166"/>
      <c r="D43" s="166"/>
      <c r="E43" s="32"/>
      <c r="F43" s="166"/>
      <c r="G43" s="32"/>
      <c r="H43" s="32"/>
      <c r="I43" s="32"/>
      <c r="J43" s="13" t="s">
        <v>136</v>
      </c>
      <c r="K43" s="167"/>
      <c r="L43" s="168"/>
      <c r="M43" s="168"/>
      <c r="N43" s="168"/>
      <c r="O43" s="168"/>
      <c r="P43" s="168"/>
      <c r="Q43" s="168"/>
      <c r="R43" s="168"/>
      <c r="S43" s="168"/>
      <c r="T43" s="168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65"/>
      <c r="B44" s="169"/>
      <c r="C44" s="169"/>
      <c r="D44" s="170"/>
      <c r="E44" s="165"/>
      <c r="F44" s="170"/>
      <c r="G44" s="165"/>
      <c r="H44" s="165"/>
      <c r="I44" s="165"/>
      <c r="J44" s="169"/>
      <c r="K44" s="171"/>
      <c r="L44" s="163"/>
      <c r="M44" s="163"/>
      <c r="N44" s="163"/>
      <c r="O44" s="163"/>
      <c r="P44" s="163"/>
      <c r="Q44" s="163"/>
      <c r="R44" s="163"/>
      <c r="S44" s="163"/>
      <c r="T44" s="16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65"/>
      <c r="B45" s="169"/>
      <c r="C45" s="169"/>
      <c r="D45" s="170"/>
      <c r="E45" s="165"/>
      <c r="F45" s="170"/>
      <c r="G45" s="165"/>
      <c r="H45" s="165"/>
      <c r="I45" s="165"/>
      <c r="J45" s="169"/>
      <c r="K45" s="171"/>
      <c r="L45" s="163"/>
      <c r="M45" s="163"/>
      <c r="N45" s="163"/>
      <c r="O45" s="163"/>
      <c r="P45" s="163"/>
      <c r="Q45" s="163"/>
      <c r="R45" s="163"/>
      <c r="S45" s="163"/>
      <c r="T45" s="16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65"/>
      <c r="B46" s="169"/>
      <c r="C46" s="169"/>
      <c r="D46" s="170"/>
      <c r="E46" s="172"/>
      <c r="F46" s="170"/>
      <c r="G46" s="165"/>
      <c r="H46" s="165"/>
      <c r="I46" s="165"/>
      <c r="J46" s="169"/>
      <c r="K46" s="171"/>
      <c r="L46" s="163"/>
      <c r="M46" s="163"/>
      <c r="N46" s="163"/>
      <c r="O46" s="163"/>
      <c r="P46" s="163"/>
      <c r="Q46" s="163"/>
      <c r="R46" s="163"/>
      <c r="S46" s="163"/>
      <c r="T46" s="16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73"/>
      <c r="B47" s="173"/>
      <c r="C47" s="174"/>
      <c r="D47" s="170"/>
      <c r="E47" s="175"/>
      <c r="F47" s="170"/>
      <c r="G47" s="165"/>
      <c r="H47" s="165"/>
      <c r="I47" s="165"/>
      <c r="J47" s="173"/>
      <c r="K47" s="176"/>
      <c r="L47" s="177"/>
      <c r="M47" s="177"/>
      <c r="N47" s="177"/>
      <c r="O47" s="177"/>
      <c r="P47" s="177"/>
      <c r="Q47" s="177"/>
      <c r="R47" s="177"/>
      <c r="S47" s="177"/>
      <c r="T47" s="177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78"/>
      <c r="B48" s="169" t="s">
        <v>137</v>
      </c>
      <c r="C48" s="173"/>
      <c r="D48" s="108"/>
      <c r="E48" s="175"/>
      <c r="F48" s="108"/>
      <c r="G48" s="173"/>
      <c r="H48" s="173"/>
      <c r="I48" s="173"/>
      <c r="J48" s="179" t="str">
        <f>nama_mapel!$H$7</f>
        <v>Ayu Kadarwati, S.Pd.</v>
      </c>
      <c r="K48" s="176"/>
      <c r="L48" s="177"/>
      <c r="M48" s="177"/>
      <c r="N48" s="177"/>
      <c r="O48" s="177"/>
      <c r="P48" s="177"/>
      <c r="Q48" s="177"/>
      <c r="R48" s="177"/>
      <c r="S48" s="177"/>
      <c r="T48" s="177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73"/>
      <c r="B49" s="173"/>
      <c r="C49" s="173"/>
      <c r="D49" s="108"/>
      <c r="E49" s="175"/>
      <c r="F49" s="108"/>
      <c r="G49" s="173"/>
      <c r="H49" s="173"/>
      <c r="I49" s="173"/>
      <c r="J49" s="179" t="str">
        <f>CONCATENATE("NIP ",nama_mapel!$H$8)</f>
        <v>NIP -</v>
      </c>
      <c r="K49" s="176"/>
      <c r="L49" s="177"/>
      <c r="M49" s="177"/>
      <c r="N49" s="177"/>
      <c r="O49" s="177"/>
      <c r="P49" s="177"/>
      <c r="Q49" s="177"/>
      <c r="R49" s="177"/>
      <c r="S49" s="177"/>
      <c r="T49" s="177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283" t="s">
        <v>138</v>
      </c>
      <c r="B50" s="254"/>
      <c r="C50" s="254"/>
      <c r="D50" s="254"/>
      <c r="E50" s="254"/>
      <c r="F50" s="254"/>
      <c r="G50" s="254"/>
      <c r="H50" s="254"/>
      <c r="I50" s="254"/>
      <c r="J50" s="254"/>
      <c r="K50" s="180"/>
      <c r="L50" s="181"/>
      <c r="M50" s="181"/>
      <c r="N50" s="181"/>
      <c r="O50" s="181"/>
      <c r="P50" s="181"/>
      <c r="Q50" s="181"/>
      <c r="R50" s="181"/>
      <c r="S50" s="181"/>
      <c r="T50" s="181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82"/>
      <c r="B51" s="86"/>
      <c r="C51" s="86"/>
      <c r="D51" s="86"/>
      <c r="E51" s="183"/>
      <c r="F51" s="86"/>
      <c r="G51" s="86"/>
      <c r="H51" s="86"/>
      <c r="I51" s="86"/>
      <c r="J51" s="184"/>
      <c r="K51" s="100"/>
      <c r="L51" s="104"/>
      <c r="M51" s="104"/>
      <c r="N51" s="104"/>
      <c r="O51" s="104"/>
      <c r="P51" s="104"/>
      <c r="Q51" s="104"/>
      <c r="R51" s="104"/>
      <c r="S51" s="104"/>
      <c r="T51" s="104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07" t="s">
        <v>99</v>
      </c>
      <c r="B52" s="108"/>
      <c r="C52" s="109" t="str">
        <f>VLOOKUP($J$1,'ENTRI NILAI PILIH TAB INI'!$A$9:$AC$51,3)</f>
        <v>ALFINA FITRIA</v>
      </c>
      <c r="D52" s="110"/>
      <c r="E52" s="111"/>
      <c r="F52" s="108"/>
      <c r="G52" s="107" t="s">
        <v>22</v>
      </c>
      <c r="H52" s="108"/>
      <c r="I52" s="108"/>
      <c r="J52" s="109" t="str">
        <f>nama_mapel!$J$3</f>
        <v xml:space="preserve"> XII / 5</v>
      </c>
      <c r="K52" s="100"/>
      <c r="L52" s="104"/>
      <c r="M52" s="104"/>
      <c r="N52" s="104"/>
      <c r="O52" s="104"/>
      <c r="P52" s="104"/>
      <c r="Q52" s="104"/>
      <c r="R52" s="104"/>
      <c r="S52" s="104"/>
      <c r="T52" s="104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07" t="s">
        <v>100</v>
      </c>
      <c r="B53" s="108"/>
      <c r="C53" s="109" t="str">
        <f>IF(VLOOKUP($J$1,'ENTRI NILAI PILIH TAB INI'!$A$9:$AC$51,2)&lt;100,"00","0")&amp;VLOOKUP($J$1,'ENTRI NILAI PILIH TAB INI'!$A$9:$AC$51,2)</f>
        <v>01304</v>
      </c>
      <c r="D53" s="114"/>
      <c r="E53" s="108"/>
      <c r="F53" s="108"/>
      <c r="G53" s="107" t="s">
        <v>25</v>
      </c>
      <c r="H53" s="108"/>
      <c r="I53" s="108"/>
      <c r="J53" s="109" t="str">
        <f>nama_mapel!$H$4</f>
        <v>2017/2018</v>
      </c>
      <c r="K53" s="100"/>
      <c r="L53" s="104"/>
      <c r="M53" s="104"/>
      <c r="N53" s="104"/>
      <c r="O53" s="104"/>
      <c r="P53" s="104"/>
      <c r="Q53" s="104"/>
      <c r="R53" s="104"/>
      <c r="S53" s="104"/>
      <c r="T53" s="104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07" t="s">
        <v>102</v>
      </c>
      <c r="B54" s="108"/>
      <c r="C54" s="109" t="s">
        <v>103</v>
      </c>
      <c r="D54" s="114"/>
      <c r="E54" s="108"/>
      <c r="F54" s="108"/>
      <c r="G54" s="107" t="s">
        <v>27</v>
      </c>
      <c r="H54" s="108"/>
      <c r="I54" s="108"/>
      <c r="J54" s="109" t="str">
        <f>nama_mapel!$J$5</f>
        <v>Administrasi Perkantoran</v>
      </c>
      <c r="K54" s="100"/>
      <c r="L54" s="104"/>
      <c r="M54" s="104"/>
      <c r="N54" s="104"/>
      <c r="O54" s="104"/>
      <c r="P54" s="104"/>
      <c r="Q54" s="104"/>
      <c r="R54" s="104"/>
      <c r="S54" s="104"/>
      <c r="T54" s="104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08"/>
      <c r="B55" s="107"/>
      <c r="C55" s="107"/>
      <c r="D55" s="108"/>
      <c r="E55" s="116"/>
      <c r="F55" s="108"/>
      <c r="G55" s="108"/>
      <c r="H55" s="107"/>
      <c r="I55" s="108"/>
      <c r="J55" s="108"/>
      <c r="K55" s="100"/>
      <c r="L55" s="104"/>
      <c r="M55" s="104"/>
      <c r="N55" s="104"/>
      <c r="O55" s="104"/>
      <c r="P55" s="104"/>
      <c r="Q55" s="104"/>
      <c r="R55" s="104"/>
      <c r="S55" s="104"/>
      <c r="T55" s="104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85" t="s">
        <v>139</v>
      </c>
      <c r="B56" s="186"/>
      <c r="C56" s="186"/>
      <c r="D56" s="187"/>
      <c r="E56" s="186"/>
      <c r="F56" s="188"/>
      <c r="G56" s="186"/>
      <c r="H56" s="186"/>
      <c r="I56" s="186"/>
      <c r="J56" s="186"/>
      <c r="K56" s="189"/>
      <c r="L56" s="190"/>
      <c r="M56" s="190"/>
      <c r="N56" s="190"/>
      <c r="O56" s="190"/>
      <c r="P56" s="190"/>
      <c r="Q56" s="190"/>
      <c r="R56" s="190"/>
      <c r="S56" s="190"/>
      <c r="T56" s="190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91"/>
      <c r="B57" s="192" t="s">
        <v>106</v>
      </c>
      <c r="C57" s="300" t="s">
        <v>140</v>
      </c>
      <c r="D57" s="301"/>
      <c r="E57" s="302"/>
      <c r="F57" s="192" t="s">
        <v>82</v>
      </c>
      <c r="G57" s="192" t="s">
        <v>141</v>
      </c>
      <c r="H57" s="192" t="s">
        <v>142</v>
      </c>
      <c r="I57" s="192"/>
      <c r="J57" s="192" t="s">
        <v>84</v>
      </c>
      <c r="K57" s="100"/>
      <c r="L57" s="104"/>
      <c r="M57" s="104"/>
      <c r="N57" s="104"/>
      <c r="O57" s="104"/>
      <c r="P57" s="104"/>
      <c r="Q57" s="104"/>
      <c r="R57" s="104"/>
      <c r="S57" s="104"/>
      <c r="T57" s="104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s="332" customFormat="1" ht="24.75" customHeight="1">
      <c r="A58" s="324"/>
      <c r="B58" s="325" t="s">
        <v>220</v>
      </c>
      <c r="C58" s="326" t="str">
        <f>VLOOKUP($J$1,'ENTRI NILAI PILIH TAB INI'!$A$9:$AW$51,33)</f>
        <v>SEKDA</v>
      </c>
      <c r="D58" s="327"/>
      <c r="E58" s="328"/>
      <c r="F58" s="325" t="str">
        <f>VLOOKUP($J$1,'ENTRI NILAI PILIH TAB INI'!$A$9:$AW$51,34)</f>
        <v>Jepara</v>
      </c>
      <c r="G58" s="325" t="str">
        <f>VLOOKUP($J$1,'ENTRI NILAI PILIH TAB INI'!$A$9:$AW$51,35)</f>
        <v>3 Bulan</v>
      </c>
      <c r="H58" s="325">
        <f>VLOOKUP($J$1,'ENTRI NILAI PILIH TAB INI'!$A$9:$AW$51,36)</f>
        <v>90</v>
      </c>
      <c r="I58" s="325"/>
      <c r="J58" s="325" t="str">
        <f>VLOOKUP($J$1,'ENTRI NILAI PILIH TAB INI'!$A$9:$AW$51,37)</f>
        <v>Amat Baik</v>
      </c>
      <c r="K58" s="329"/>
      <c r="L58" s="330"/>
      <c r="M58" s="330"/>
      <c r="N58" s="330"/>
      <c r="O58" s="330"/>
      <c r="P58" s="330"/>
      <c r="Q58" s="330"/>
      <c r="R58" s="330"/>
      <c r="S58" s="330"/>
      <c r="T58" s="330"/>
      <c r="U58" s="331"/>
      <c r="V58" s="331"/>
      <c r="W58" s="331"/>
      <c r="X58" s="331"/>
      <c r="Y58" s="331"/>
      <c r="Z58" s="331"/>
      <c r="AA58" s="331"/>
      <c r="AB58" s="331"/>
      <c r="AC58" s="331"/>
      <c r="AD58" s="331"/>
    </row>
    <row r="59" spans="1:30" ht="24.75" customHeight="1">
      <c r="A59" s="191"/>
      <c r="B59" s="193"/>
      <c r="C59" s="299"/>
      <c r="D59" s="262"/>
      <c r="E59" s="246"/>
      <c r="F59" s="193"/>
      <c r="G59" s="193"/>
      <c r="H59" s="193"/>
      <c r="I59" s="193"/>
      <c r="J59" s="193"/>
      <c r="K59" s="100"/>
      <c r="L59" s="104"/>
      <c r="M59" s="104"/>
      <c r="N59" s="104"/>
      <c r="O59" s="104"/>
      <c r="P59" s="104"/>
      <c r="Q59" s="104"/>
      <c r="R59" s="104"/>
      <c r="S59" s="104"/>
      <c r="T59" s="104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91"/>
      <c r="B60" s="191"/>
      <c r="C60" s="191"/>
      <c r="D60" s="86"/>
      <c r="E60" s="194"/>
      <c r="F60" s="86"/>
      <c r="G60" s="191"/>
      <c r="H60" s="191"/>
      <c r="I60" s="191"/>
      <c r="J60" s="191"/>
      <c r="K60" s="100"/>
      <c r="L60" s="104"/>
      <c r="M60" s="104"/>
      <c r="N60" s="104"/>
      <c r="O60" s="104"/>
      <c r="P60" s="104"/>
      <c r="Q60" s="104"/>
      <c r="R60" s="104"/>
      <c r="S60" s="104"/>
      <c r="T60" s="104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195" t="s">
        <v>143</v>
      </c>
      <c r="B61" s="196"/>
      <c r="C61" s="196"/>
      <c r="D61" s="197"/>
      <c r="E61" s="198"/>
      <c r="F61" s="197"/>
      <c r="G61" s="196"/>
      <c r="H61" s="196"/>
      <c r="I61" s="196"/>
      <c r="J61" s="196"/>
      <c r="K61" s="199"/>
      <c r="L61" s="200"/>
      <c r="M61" s="200"/>
      <c r="N61" s="200"/>
      <c r="O61" s="200"/>
      <c r="P61" s="200"/>
      <c r="Q61" s="200"/>
      <c r="R61" s="200"/>
      <c r="S61" s="200"/>
      <c r="T61" s="200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91"/>
      <c r="B62" s="191"/>
      <c r="C62" s="191"/>
      <c r="D62" s="86"/>
      <c r="E62" s="194"/>
      <c r="F62" s="86"/>
      <c r="G62" s="191"/>
      <c r="H62" s="191"/>
      <c r="I62" s="191"/>
      <c r="J62" s="191"/>
      <c r="K62" s="100"/>
      <c r="L62" s="104"/>
      <c r="M62" s="104"/>
      <c r="N62" s="104"/>
      <c r="O62" s="104"/>
      <c r="P62" s="104"/>
      <c r="Q62" s="104"/>
      <c r="R62" s="104"/>
      <c r="S62" s="104"/>
      <c r="T62" s="104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22.5" customHeight="1">
      <c r="A63" s="191"/>
      <c r="B63" s="299" t="s">
        <v>144</v>
      </c>
      <c r="C63" s="262"/>
      <c r="D63" s="262"/>
      <c r="E63" s="262"/>
      <c r="F63" s="262"/>
      <c r="G63" s="262"/>
      <c r="H63" s="246"/>
      <c r="I63" s="201"/>
      <c r="J63" s="193" t="s">
        <v>84</v>
      </c>
      <c r="K63" s="100"/>
      <c r="L63" s="104"/>
      <c r="M63" s="104"/>
      <c r="N63" s="104"/>
      <c r="O63" s="104"/>
      <c r="P63" s="104"/>
      <c r="Q63" s="104"/>
      <c r="R63" s="104"/>
      <c r="S63" s="104"/>
      <c r="T63" s="104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7.25" customHeight="1">
      <c r="A64" s="191"/>
      <c r="B64" s="298" t="s">
        <v>145</v>
      </c>
      <c r="C64" s="288"/>
      <c r="D64" s="288"/>
      <c r="E64" s="289"/>
      <c r="F64" s="303" t="str">
        <f>VLOOKUP($J$1,'ENTRI NILAI PILIH TAB INI'!$A$9:$AW$51,38)</f>
        <v>Pramuka</v>
      </c>
      <c r="G64" s="262"/>
      <c r="H64" s="246"/>
      <c r="I64" s="202"/>
      <c r="J64" s="203" t="str">
        <f>VLOOKUP($J$1,'ENTRI NILAI PILIH TAB INI'!$A$9:$AW$51,39)</f>
        <v>Baik</v>
      </c>
      <c r="K64" s="100"/>
      <c r="L64" s="104"/>
      <c r="M64" s="104">
        <v>36</v>
      </c>
      <c r="N64" s="104"/>
      <c r="O64" s="104"/>
      <c r="P64" s="104"/>
      <c r="Q64" s="104"/>
      <c r="R64" s="104"/>
      <c r="S64" s="104"/>
      <c r="T64" s="104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7.25" customHeight="1">
      <c r="A65" s="191"/>
      <c r="B65" s="292"/>
      <c r="C65" s="293"/>
      <c r="D65" s="293"/>
      <c r="E65" s="294"/>
      <c r="F65" s="303" t="str">
        <f>VLOOKUP($J$1,'ENTRI NILAI PILIH TAB INI'!$A$9:$AW$51,40)</f>
        <v>PMR</v>
      </c>
      <c r="G65" s="262"/>
      <c r="H65" s="246"/>
      <c r="I65" s="202"/>
      <c r="J65" s="203" t="str">
        <f>VLOOKUP($J$1,'ENTRI NILAI PILIH TAB INI'!$A$9:$AW$51,41)</f>
        <v>Baik</v>
      </c>
      <c r="K65" s="100"/>
      <c r="L65" s="104"/>
      <c r="M65" s="104"/>
      <c r="N65" s="104"/>
      <c r="O65" s="104"/>
      <c r="P65" s="104"/>
      <c r="Q65" s="104"/>
      <c r="R65" s="104"/>
      <c r="S65" s="104"/>
      <c r="T65" s="104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7.25" customHeight="1">
      <c r="A66" s="191"/>
      <c r="B66" s="298" t="s">
        <v>75</v>
      </c>
      <c r="C66" s="288"/>
      <c r="D66" s="288"/>
      <c r="E66" s="289"/>
      <c r="F66" s="296" t="s">
        <v>85</v>
      </c>
      <c r="G66" s="262"/>
      <c r="H66" s="246"/>
      <c r="I66" s="202"/>
      <c r="J66" s="203" t="str">
        <f>VLOOKUP($J$1,'ENTRI NILAI PILIH TAB INI'!$A$9:$AW$51,42)</f>
        <v>Baik</v>
      </c>
      <c r="K66" s="100"/>
      <c r="L66" s="104"/>
      <c r="M66" s="104"/>
      <c r="N66" s="104"/>
      <c r="O66" s="104"/>
      <c r="P66" s="104"/>
      <c r="Q66" s="104"/>
      <c r="R66" s="104"/>
      <c r="S66" s="104"/>
      <c r="T66" s="104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7.25" customHeight="1">
      <c r="A67" s="191"/>
      <c r="B67" s="290"/>
      <c r="C67" s="254"/>
      <c r="D67" s="254"/>
      <c r="E67" s="291"/>
      <c r="F67" s="296" t="s">
        <v>86</v>
      </c>
      <c r="G67" s="262"/>
      <c r="H67" s="246"/>
      <c r="I67" s="202"/>
      <c r="J67" s="203" t="str">
        <f>VLOOKUP($J$1,'ENTRI NILAI PILIH TAB INI'!$A$9:$AW$51,43)</f>
        <v>Baik</v>
      </c>
      <c r="K67" s="100"/>
      <c r="L67" s="104"/>
      <c r="M67" s="104"/>
      <c r="N67" s="104"/>
      <c r="O67" s="104"/>
      <c r="P67" s="104"/>
      <c r="Q67" s="104"/>
      <c r="R67" s="104"/>
      <c r="S67" s="104"/>
      <c r="T67" s="104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7.25" customHeight="1">
      <c r="A68" s="191"/>
      <c r="B68" s="292"/>
      <c r="C68" s="293"/>
      <c r="D68" s="293"/>
      <c r="E68" s="294"/>
      <c r="F68" s="296" t="s">
        <v>87</v>
      </c>
      <c r="G68" s="262"/>
      <c r="H68" s="246"/>
      <c r="I68" s="202"/>
      <c r="J68" s="203" t="str">
        <f>VLOOKUP($J$1,'ENTRI NILAI PILIH TAB INI'!$A$9:$AW$51,44)</f>
        <v>Baik</v>
      </c>
      <c r="K68" s="100"/>
      <c r="L68" s="104"/>
      <c r="M68" s="104"/>
      <c r="N68" s="104"/>
      <c r="O68" s="104"/>
      <c r="P68" s="104"/>
      <c r="Q68" s="104"/>
      <c r="R68" s="104"/>
      <c r="S68" s="104"/>
      <c r="T68" s="104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91"/>
      <c r="B69" s="191"/>
      <c r="C69" s="191"/>
      <c r="D69" s="86"/>
      <c r="E69" s="194"/>
      <c r="F69" s="86"/>
      <c r="G69" s="191"/>
      <c r="H69" s="191"/>
      <c r="I69" s="191"/>
      <c r="J69" s="191"/>
      <c r="K69" s="100"/>
      <c r="L69" s="104"/>
      <c r="M69" s="104"/>
      <c r="N69" s="104"/>
      <c r="O69" s="104"/>
      <c r="P69" s="104"/>
      <c r="Q69" s="104"/>
      <c r="R69" s="104"/>
      <c r="S69" s="104"/>
      <c r="T69" s="104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04" t="s">
        <v>146</v>
      </c>
      <c r="B70" s="205"/>
      <c r="C70" s="205"/>
      <c r="D70" s="206"/>
      <c r="E70" s="207"/>
      <c r="F70" s="206"/>
      <c r="G70" s="205"/>
      <c r="H70" s="205"/>
      <c r="I70" s="205"/>
      <c r="J70" s="205"/>
      <c r="K70" s="208"/>
      <c r="L70" s="209"/>
      <c r="M70" s="209"/>
      <c r="N70" s="209"/>
      <c r="O70" s="209"/>
      <c r="P70" s="209"/>
      <c r="Q70" s="209"/>
      <c r="R70" s="209"/>
      <c r="S70" s="209"/>
      <c r="T70" s="209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1"/>
      <c r="B71" s="297" t="s">
        <v>147</v>
      </c>
      <c r="C71" s="288"/>
      <c r="D71" s="288"/>
      <c r="E71" s="288"/>
      <c r="F71" s="289"/>
      <c r="G71" s="286" t="s">
        <v>148</v>
      </c>
      <c r="H71" s="246"/>
      <c r="I71" s="210"/>
      <c r="J71" s="211">
        <f>VLOOKUP($J$1,'ENTRI NILAI PILIH TAB INI'!$A$9:$AW$51,45)</f>
        <v>1</v>
      </c>
      <c r="K71" s="100"/>
      <c r="L71" s="104"/>
      <c r="M71" s="104"/>
      <c r="N71" s="104"/>
      <c r="O71" s="104"/>
      <c r="P71" s="104"/>
      <c r="Q71" s="104"/>
      <c r="R71" s="104"/>
      <c r="S71" s="104"/>
      <c r="T71" s="104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91"/>
      <c r="B72" s="290"/>
      <c r="C72" s="254"/>
      <c r="D72" s="254"/>
      <c r="E72" s="254"/>
      <c r="F72" s="291"/>
      <c r="G72" s="286" t="s">
        <v>149</v>
      </c>
      <c r="H72" s="246"/>
      <c r="I72" s="210"/>
      <c r="J72" s="211">
        <f>VLOOKUP($J$1,'ENTRI NILAI PILIH TAB INI'!$A$9:$AW$51,46)</f>
        <v>1</v>
      </c>
      <c r="K72" s="100"/>
      <c r="L72" s="104"/>
      <c r="M72" s="104"/>
      <c r="N72" s="104"/>
      <c r="O72" s="104"/>
      <c r="P72" s="104"/>
      <c r="Q72" s="104"/>
      <c r="R72" s="104"/>
      <c r="S72" s="104"/>
      <c r="T72" s="104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91"/>
      <c r="B73" s="292"/>
      <c r="C73" s="293"/>
      <c r="D73" s="293"/>
      <c r="E73" s="293"/>
      <c r="F73" s="294"/>
      <c r="G73" s="286" t="s">
        <v>150</v>
      </c>
      <c r="H73" s="246"/>
      <c r="I73" s="210"/>
      <c r="J73" s="211">
        <f>VLOOKUP($J$1,'ENTRI NILAI PILIH TAB INI'!$A$9:$AW$51,47)</f>
        <v>2</v>
      </c>
      <c r="K73" s="100"/>
      <c r="L73" s="104"/>
      <c r="M73" s="104"/>
      <c r="N73" s="104"/>
      <c r="O73" s="104"/>
      <c r="P73" s="104"/>
      <c r="Q73" s="104"/>
      <c r="R73" s="104"/>
      <c r="S73" s="104"/>
      <c r="T73" s="104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1"/>
      <c r="B74" s="191"/>
      <c r="C74" s="191"/>
      <c r="D74" s="86"/>
      <c r="E74" s="194"/>
      <c r="F74" s="86"/>
      <c r="G74" s="191"/>
      <c r="H74" s="191"/>
      <c r="I74" s="191"/>
      <c r="J74" s="191"/>
      <c r="K74" s="100"/>
      <c r="L74" s="104"/>
      <c r="M74" s="104"/>
      <c r="N74" s="104"/>
      <c r="O74" s="104"/>
      <c r="P74" s="104"/>
      <c r="Q74" s="104"/>
      <c r="R74" s="104"/>
      <c r="S74" s="104"/>
      <c r="T74" s="104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04" t="s">
        <v>151</v>
      </c>
      <c r="B75" s="205"/>
      <c r="C75" s="205"/>
      <c r="D75" s="206"/>
      <c r="E75" s="207"/>
      <c r="F75" s="206"/>
      <c r="G75" s="205"/>
      <c r="H75" s="205"/>
      <c r="I75" s="205"/>
      <c r="J75" s="205"/>
      <c r="K75" s="208"/>
      <c r="L75" s="209"/>
      <c r="M75" s="209"/>
      <c r="N75" s="209"/>
      <c r="O75" s="209"/>
      <c r="P75" s="209"/>
      <c r="Q75" s="209"/>
      <c r="R75" s="209"/>
      <c r="S75" s="209"/>
      <c r="T75" s="209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1"/>
      <c r="B76" s="287" t="str">
        <f>VLOOKUP($J$1,'ENTRI NILAI PILIH TAB INI'!$A$9:$AW$51,48)</f>
        <v>Tingkatkan Prestasimu</v>
      </c>
      <c r="C76" s="288"/>
      <c r="D76" s="288"/>
      <c r="E76" s="288"/>
      <c r="F76" s="288"/>
      <c r="G76" s="288"/>
      <c r="H76" s="288"/>
      <c r="I76" s="288"/>
      <c r="J76" s="289"/>
      <c r="K76" s="100"/>
      <c r="L76" s="104"/>
      <c r="M76" s="104"/>
      <c r="N76" s="104"/>
      <c r="O76" s="104"/>
      <c r="P76" s="104"/>
      <c r="Q76" s="104"/>
      <c r="R76" s="104"/>
      <c r="S76" s="104"/>
      <c r="T76" s="104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91"/>
      <c r="B77" s="290"/>
      <c r="C77" s="254"/>
      <c r="D77" s="254"/>
      <c r="E77" s="254"/>
      <c r="F77" s="254"/>
      <c r="G77" s="254"/>
      <c r="H77" s="254"/>
      <c r="I77" s="254"/>
      <c r="J77" s="291"/>
      <c r="K77" s="100"/>
      <c r="L77" s="104"/>
      <c r="M77" s="104"/>
      <c r="N77" s="104"/>
      <c r="O77" s="104"/>
      <c r="P77" s="104"/>
      <c r="Q77" s="104"/>
      <c r="R77" s="104"/>
      <c r="S77" s="104"/>
      <c r="T77" s="104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1"/>
      <c r="B78" s="292"/>
      <c r="C78" s="293"/>
      <c r="D78" s="293"/>
      <c r="E78" s="293"/>
      <c r="F78" s="293"/>
      <c r="G78" s="293"/>
      <c r="H78" s="293"/>
      <c r="I78" s="293"/>
      <c r="J78" s="294"/>
      <c r="K78" s="100"/>
      <c r="L78" s="104"/>
      <c r="M78" s="104"/>
      <c r="N78" s="104"/>
      <c r="O78" s="104"/>
      <c r="P78" s="104"/>
      <c r="Q78" s="104"/>
      <c r="R78" s="104"/>
      <c r="S78" s="104"/>
      <c r="T78" s="104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12" t="s">
        <v>152</v>
      </c>
      <c r="B79" s="213"/>
      <c r="C79" s="213"/>
      <c r="D79" s="214"/>
      <c r="E79" s="215"/>
      <c r="F79" s="214"/>
      <c r="G79" s="213"/>
      <c r="H79" s="213"/>
      <c r="I79" s="213"/>
      <c r="J79" s="213"/>
      <c r="K79" s="216"/>
      <c r="L79" s="217"/>
      <c r="M79" s="217"/>
      <c r="N79" s="217"/>
      <c r="O79" s="217"/>
      <c r="P79" s="217"/>
      <c r="Q79" s="217"/>
      <c r="R79" s="217"/>
      <c r="S79" s="217"/>
      <c r="T79" s="217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1"/>
      <c r="B80" s="295"/>
      <c r="C80" s="288"/>
      <c r="D80" s="288"/>
      <c r="E80" s="288"/>
      <c r="F80" s="288"/>
      <c r="G80" s="288"/>
      <c r="H80" s="288"/>
      <c r="I80" s="288"/>
      <c r="J80" s="289"/>
      <c r="K80" s="100"/>
      <c r="L80" s="104"/>
      <c r="M80" s="104"/>
      <c r="N80" s="104"/>
      <c r="O80" s="104"/>
      <c r="P80" s="104"/>
      <c r="Q80" s="104"/>
      <c r="R80" s="104"/>
      <c r="S80" s="104"/>
      <c r="T80" s="104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1"/>
      <c r="B81" s="290"/>
      <c r="C81" s="254"/>
      <c r="D81" s="254"/>
      <c r="E81" s="254"/>
      <c r="F81" s="254"/>
      <c r="G81" s="254"/>
      <c r="H81" s="254"/>
      <c r="I81" s="254"/>
      <c r="J81" s="291"/>
      <c r="K81" s="100"/>
      <c r="L81" s="104"/>
      <c r="M81" s="104"/>
      <c r="N81" s="104"/>
      <c r="O81" s="104"/>
      <c r="P81" s="104"/>
      <c r="Q81" s="104"/>
      <c r="R81" s="104"/>
      <c r="S81" s="104"/>
      <c r="T81" s="104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1"/>
      <c r="B82" s="290"/>
      <c r="C82" s="254"/>
      <c r="D82" s="254"/>
      <c r="E82" s="254"/>
      <c r="F82" s="254"/>
      <c r="G82" s="254"/>
      <c r="H82" s="254"/>
      <c r="I82" s="254"/>
      <c r="J82" s="291"/>
      <c r="K82" s="100"/>
      <c r="L82" s="104"/>
      <c r="M82" s="104"/>
      <c r="N82" s="104"/>
      <c r="O82" s="104"/>
      <c r="P82" s="104"/>
      <c r="Q82" s="104"/>
      <c r="R82" s="104"/>
      <c r="S82" s="104"/>
      <c r="T82" s="104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91"/>
      <c r="B83" s="292"/>
      <c r="C83" s="293"/>
      <c r="D83" s="293"/>
      <c r="E83" s="293"/>
      <c r="F83" s="293"/>
      <c r="G83" s="293"/>
      <c r="H83" s="293"/>
      <c r="I83" s="293"/>
      <c r="J83" s="294"/>
      <c r="K83" s="100"/>
      <c r="L83" s="104"/>
      <c r="M83" s="104"/>
      <c r="N83" s="104"/>
      <c r="O83" s="104"/>
      <c r="P83" s="104"/>
      <c r="Q83" s="104"/>
      <c r="R83" s="104"/>
      <c r="S83" s="104"/>
      <c r="T83" s="104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91"/>
      <c r="B84" s="191"/>
      <c r="C84" s="191"/>
      <c r="D84" s="86"/>
      <c r="E84" s="194"/>
      <c r="F84" s="86"/>
      <c r="G84" s="191"/>
      <c r="H84" s="191"/>
      <c r="I84" s="191"/>
      <c r="J84" s="191"/>
      <c r="K84" s="100"/>
      <c r="L84" s="104"/>
      <c r="M84" s="104"/>
      <c r="N84" s="104"/>
      <c r="O84" s="104"/>
      <c r="P84" s="104"/>
      <c r="Q84" s="104"/>
      <c r="R84" s="104"/>
      <c r="S84" s="104"/>
      <c r="T84" s="104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1"/>
      <c r="B85" s="191"/>
      <c r="C85" s="191"/>
      <c r="D85" s="86"/>
      <c r="E85" s="194"/>
      <c r="F85" s="86"/>
      <c r="G85" s="191"/>
      <c r="H85" s="218"/>
      <c r="I85" s="191"/>
      <c r="J85" s="191"/>
      <c r="K85" s="100"/>
      <c r="L85" s="104"/>
      <c r="M85" s="104"/>
      <c r="N85" s="104"/>
      <c r="O85" s="104"/>
      <c r="P85" s="104"/>
      <c r="Q85" s="104"/>
      <c r="R85" s="104"/>
      <c r="S85" s="104"/>
      <c r="T85" s="104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91"/>
      <c r="B86" s="191"/>
      <c r="C86" s="2"/>
      <c r="D86" s="10"/>
      <c r="E86" s="2"/>
      <c r="F86" s="10"/>
      <c r="G86" s="191"/>
      <c r="H86" s="218"/>
      <c r="I86" s="191"/>
      <c r="J86" s="191"/>
      <c r="K86" s="100"/>
      <c r="L86" s="104"/>
      <c r="M86" s="104"/>
      <c r="N86" s="104"/>
      <c r="O86" s="104"/>
      <c r="P86" s="104"/>
      <c r="Q86" s="104"/>
      <c r="R86" s="104"/>
      <c r="S86" s="104"/>
      <c r="T86" s="104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91"/>
      <c r="B87" s="191"/>
      <c r="C87" s="191"/>
      <c r="D87" s="86"/>
      <c r="E87" s="218"/>
      <c r="F87" s="86"/>
      <c r="G87" s="191"/>
      <c r="H87" s="191"/>
      <c r="I87" s="191"/>
      <c r="J87" s="91" t="s">
        <v>134</v>
      </c>
      <c r="K87" s="100"/>
      <c r="L87" s="104"/>
      <c r="M87" s="104"/>
      <c r="N87" s="104"/>
      <c r="O87" s="104"/>
      <c r="P87" s="104"/>
      <c r="Q87" s="104"/>
      <c r="R87" s="104"/>
      <c r="S87" s="104"/>
      <c r="T87" s="104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91"/>
      <c r="B88" s="191"/>
      <c r="C88" s="191"/>
      <c r="D88" s="86"/>
      <c r="E88" s="2"/>
      <c r="F88" s="86"/>
      <c r="G88" s="191"/>
      <c r="H88" s="191"/>
      <c r="I88" s="191"/>
      <c r="J88" s="2" t="s">
        <v>219</v>
      </c>
      <c r="K88" s="219"/>
      <c r="L88" s="104"/>
      <c r="M88" s="104"/>
      <c r="N88" s="104"/>
      <c r="O88" s="104"/>
      <c r="P88" s="104"/>
      <c r="Q88" s="104"/>
      <c r="R88" s="104"/>
      <c r="S88" s="104"/>
      <c r="T88" s="104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20"/>
      <c r="B89" s="91" t="s">
        <v>153</v>
      </c>
      <c r="C89" s="220"/>
      <c r="D89" s="221"/>
      <c r="E89" s="2"/>
      <c r="F89" s="221"/>
      <c r="G89" s="220"/>
      <c r="H89" s="220"/>
      <c r="I89" s="220"/>
      <c r="J89" s="2"/>
      <c r="K89" s="219"/>
      <c r="L89" s="119"/>
      <c r="M89" s="119"/>
      <c r="N89" s="119"/>
      <c r="O89" s="119"/>
      <c r="P89" s="119"/>
      <c r="Q89" s="119"/>
      <c r="R89" s="119"/>
      <c r="S89" s="119"/>
      <c r="T89" s="119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20"/>
      <c r="B90" s="91" t="s">
        <v>154</v>
      </c>
      <c r="C90" s="220"/>
      <c r="D90" s="221"/>
      <c r="E90" s="2"/>
      <c r="F90" s="221"/>
      <c r="G90" s="220"/>
      <c r="H90" s="220"/>
      <c r="I90" s="220"/>
      <c r="J90" s="91" t="s">
        <v>155</v>
      </c>
      <c r="K90" s="118"/>
      <c r="L90" s="119"/>
      <c r="M90" s="119"/>
      <c r="N90" s="119"/>
      <c r="O90" s="119"/>
      <c r="P90" s="119"/>
      <c r="Q90" s="119"/>
      <c r="R90" s="119"/>
      <c r="S90" s="119"/>
      <c r="T90" s="119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20"/>
      <c r="B91" s="91"/>
      <c r="C91" s="220"/>
      <c r="D91" s="10"/>
      <c r="E91" s="2"/>
      <c r="F91" s="221"/>
      <c r="G91" s="220"/>
      <c r="H91" s="220"/>
      <c r="I91" s="220"/>
      <c r="J91" s="2"/>
      <c r="K91" s="219"/>
      <c r="L91" s="119"/>
      <c r="M91" s="119"/>
      <c r="N91" s="119"/>
      <c r="O91" s="119"/>
      <c r="P91" s="119"/>
      <c r="Q91" s="119"/>
      <c r="R91" s="119"/>
      <c r="S91" s="119"/>
      <c r="T91" s="119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20"/>
      <c r="B92" s="91"/>
      <c r="C92" s="220"/>
      <c r="D92" s="10"/>
      <c r="E92" s="2"/>
      <c r="F92" s="221"/>
      <c r="G92" s="220"/>
      <c r="H92" s="220"/>
      <c r="I92" s="220"/>
      <c r="J92" s="2"/>
      <c r="K92" s="219"/>
      <c r="L92" s="119"/>
      <c r="M92" s="119"/>
      <c r="N92" s="119"/>
      <c r="O92" s="119"/>
      <c r="P92" s="119"/>
      <c r="Q92" s="119"/>
      <c r="R92" s="119"/>
      <c r="S92" s="119"/>
      <c r="T92" s="119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20"/>
      <c r="B93" s="91"/>
      <c r="C93" s="220"/>
      <c r="D93" s="10"/>
      <c r="E93" s="2"/>
      <c r="F93" s="221"/>
      <c r="G93" s="220"/>
      <c r="H93" s="220"/>
      <c r="I93" s="220"/>
      <c r="J93" s="2"/>
      <c r="K93" s="219"/>
      <c r="L93" s="119"/>
      <c r="M93" s="119"/>
      <c r="N93" s="119"/>
      <c r="O93" s="119"/>
      <c r="P93" s="119"/>
      <c r="Q93" s="119"/>
      <c r="R93" s="119"/>
      <c r="S93" s="119"/>
      <c r="T93" s="119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20"/>
      <c r="B94" s="13" t="s">
        <v>156</v>
      </c>
      <c r="C94" s="220"/>
      <c r="D94" s="221"/>
      <c r="E94" s="2"/>
      <c r="F94" s="221"/>
      <c r="G94" s="220"/>
      <c r="H94" s="220"/>
      <c r="I94" s="220"/>
      <c r="J94" s="179" t="str">
        <f>nama_mapel!$H$7</f>
        <v>Ayu Kadarwati, S.Pd.</v>
      </c>
      <c r="K94" s="222"/>
      <c r="L94" s="119"/>
      <c r="M94" s="119"/>
      <c r="N94" s="119"/>
      <c r="O94" s="119"/>
      <c r="P94" s="119"/>
      <c r="Q94" s="119"/>
      <c r="R94" s="119"/>
      <c r="S94" s="119"/>
      <c r="T94" s="119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20"/>
      <c r="B95" s="220"/>
      <c r="C95" s="220"/>
      <c r="D95" s="221"/>
      <c r="E95" s="2"/>
      <c r="F95" s="221"/>
      <c r="G95" s="220"/>
      <c r="H95" s="220"/>
      <c r="I95" s="220"/>
      <c r="J95" s="179" t="str">
        <f>CONCATENATE("NIP ",nama_mapel!$H$8)</f>
        <v>NIP -</v>
      </c>
      <c r="K95" s="219"/>
      <c r="L95" s="119"/>
      <c r="M95" s="119"/>
      <c r="N95" s="119"/>
      <c r="O95" s="119"/>
      <c r="P95" s="119"/>
      <c r="Q95" s="119"/>
      <c r="R95" s="119"/>
      <c r="S95" s="119"/>
      <c r="T95" s="119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91"/>
      <c r="B96" s="191"/>
      <c r="C96" s="191"/>
      <c r="D96" s="10"/>
      <c r="E96" s="2"/>
      <c r="F96" s="10"/>
      <c r="G96" s="191"/>
      <c r="H96" s="191"/>
      <c r="I96" s="191"/>
      <c r="J96" s="191"/>
      <c r="K96" s="100"/>
      <c r="L96" s="104"/>
      <c r="M96" s="104"/>
      <c r="N96" s="104"/>
      <c r="O96" s="104"/>
      <c r="P96" s="104"/>
      <c r="Q96" s="104"/>
      <c r="R96" s="104"/>
      <c r="S96" s="104"/>
      <c r="T96" s="104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191"/>
      <c r="T97" s="191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0"/>
      <c r="B101" s="100"/>
      <c r="C101" s="100"/>
      <c r="D101" s="101"/>
      <c r="E101" s="102"/>
      <c r="F101" s="101"/>
      <c r="G101" s="100"/>
      <c r="H101" s="100"/>
      <c r="I101" s="100"/>
      <c r="J101" s="100"/>
      <c r="K101" s="100"/>
      <c r="L101" s="100"/>
      <c r="M101" s="104"/>
      <c r="N101" s="100"/>
      <c r="O101" s="100"/>
      <c r="P101" s="100"/>
      <c r="Q101" s="100"/>
      <c r="R101" s="100"/>
      <c r="S101" s="100"/>
      <c r="T101" s="100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B12:C12"/>
    <mergeCell ref="H17:J17"/>
    <mergeCell ref="B17:C17"/>
    <mergeCell ref="B16:C16"/>
    <mergeCell ref="B18:C18"/>
    <mergeCell ref="B14:C14"/>
    <mergeCell ref="B13:C13"/>
    <mergeCell ref="H15:J15"/>
    <mergeCell ref="H16:J16"/>
    <mergeCell ref="H14:J14"/>
    <mergeCell ref="H12:J12"/>
    <mergeCell ref="H13:J13"/>
    <mergeCell ref="E7:J7"/>
    <mergeCell ref="A2:J2"/>
    <mergeCell ref="H1:I1"/>
    <mergeCell ref="H10:J10"/>
    <mergeCell ref="H11:J11"/>
    <mergeCell ref="A7:A8"/>
    <mergeCell ref="B7:C8"/>
    <mergeCell ref="H9:J9"/>
    <mergeCell ref="B10:C10"/>
    <mergeCell ref="B11:C11"/>
    <mergeCell ref="H8:J8"/>
    <mergeCell ref="D7:D8"/>
    <mergeCell ref="B64:E65"/>
    <mergeCell ref="C58:E58"/>
    <mergeCell ref="C59:E59"/>
    <mergeCell ref="C57:E57"/>
    <mergeCell ref="G71:H71"/>
    <mergeCell ref="B63:H63"/>
    <mergeCell ref="F65:H65"/>
    <mergeCell ref="F64:H64"/>
    <mergeCell ref="G72:H72"/>
    <mergeCell ref="G73:H73"/>
    <mergeCell ref="B76:J78"/>
    <mergeCell ref="B80:J83"/>
    <mergeCell ref="F67:H67"/>
    <mergeCell ref="F68:H68"/>
    <mergeCell ref="B71:F73"/>
    <mergeCell ref="B66:E68"/>
    <mergeCell ref="F66:H66"/>
    <mergeCell ref="A50:J50"/>
    <mergeCell ref="H18:J18"/>
    <mergeCell ref="H23:J23"/>
    <mergeCell ref="B19:C19"/>
    <mergeCell ref="H39:J39"/>
    <mergeCell ref="H38:J38"/>
    <mergeCell ref="H36:J36"/>
    <mergeCell ref="H35:J35"/>
    <mergeCell ref="H22:J22"/>
    <mergeCell ref="H21:J21"/>
    <mergeCell ref="B29:C29"/>
    <mergeCell ref="B30:C30"/>
    <mergeCell ref="B37:C37"/>
    <mergeCell ref="H33:J33"/>
    <mergeCell ref="B28:C28"/>
    <mergeCell ref="B20:C20"/>
    <mergeCell ref="B21:C21"/>
    <mergeCell ref="H37:J37"/>
    <mergeCell ref="H34:J34"/>
    <mergeCell ref="B22:C22"/>
    <mergeCell ref="B23:C23"/>
    <mergeCell ref="B25:C25"/>
    <mergeCell ref="H32:J32"/>
    <mergeCell ref="H19:J19"/>
    <mergeCell ref="H20:J20"/>
    <mergeCell ref="B24:C24"/>
    <mergeCell ref="H24:J24"/>
    <mergeCell ref="H31:J31"/>
    <mergeCell ref="H30:J30"/>
    <mergeCell ref="H25:J25"/>
    <mergeCell ref="H27:J27"/>
    <mergeCell ref="H26:J26"/>
    <mergeCell ref="H28:J28"/>
    <mergeCell ref="H29:J29"/>
    <mergeCell ref="B27:C27"/>
  </mergeCells>
  <conditionalFormatting sqref="F27:G37 F27:H27 F39:G39 H27:H36 E22:E25 F10:G14 F16:G25 F29:H29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3">
        <v>0</v>
      </c>
      <c r="B2" s="223" t="s">
        <v>157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3">
        <v>1</v>
      </c>
      <c r="B3" s="223" t="s">
        <v>158</v>
      </c>
      <c r="C3" s="2"/>
      <c r="D3" s="2"/>
      <c r="E3" s="2"/>
      <c r="F3" s="2"/>
      <c r="G3" s="2"/>
      <c r="H3" s="10"/>
      <c r="I3" s="91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3">
        <v>2</v>
      </c>
      <c r="B4" s="223" t="s">
        <v>159</v>
      </c>
      <c r="C4" s="2"/>
      <c r="D4" s="2"/>
      <c r="E4" s="2"/>
      <c r="F4" s="2"/>
      <c r="G4" s="2"/>
      <c r="H4" s="10"/>
      <c r="I4" s="91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3">
        <v>3</v>
      </c>
      <c r="B5" s="223" t="s">
        <v>160</v>
      </c>
      <c r="C5" s="2"/>
      <c r="D5" s="2"/>
      <c r="E5" s="2"/>
      <c r="F5" s="2"/>
      <c r="G5" s="2"/>
      <c r="H5" s="10"/>
      <c r="I5" s="91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3">
        <v>4</v>
      </c>
      <c r="B6" s="223" t="s">
        <v>161</v>
      </c>
      <c r="C6" s="2"/>
      <c r="D6" s="2"/>
      <c r="E6" s="2"/>
      <c r="F6" s="2"/>
      <c r="G6" s="2"/>
      <c r="H6" s="10"/>
      <c r="I6" s="91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3">
        <v>5</v>
      </c>
      <c r="B7" s="223" t="s">
        <v>162</v>
      </c>
      <c r="C7" s="2"/>
      <c r="D7" s="2"/>
      <c r="E7" s="2"/>
      <c r="F7" s="2"/>
      <c r="G7" s="2"/>
      <c r="H7" s="10"/>
      <c r="I7" s="91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3">
        <v>6</v>
      </c>
      <c r="B8" s="223" t="s">
        <v>163</v>
      </c>
      <c r="C8" s="2"/>
      <c r="D8" s="2"/>
      <c r="E8" s="2"/>
      <c r="F8" s="2"/>
      <c r="G8" s="2"/>
      <c r="H8" s="10"/>
      <c r="I8" s="91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3">
        <v>7</v>
      </c>
      <c r="B9" s="223" t="s">
        <v>164</v>
      </c>
      <c r="C9" s="2"/>
      <c r="D9" s="2"/>
      <c r="E9" s="2"/>
      <c r="F9" s="2"/>
      <c r="G9" s="2"/>
      <c r="H9" s="10"/>
      <c r="I9" s="91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3">
        <v>8</v>
      </c>
      <c r="B10" s="223" t="s">
        <v>165</v>
      </c>
      <c r="C10" s="2"/>
      <c r="D10" s="2"/>
      <c r="E10" s="2"/>
      <c r="F10" s="2"/>
      <c r="G10" s="2"/>
      <c r="H10" s="10"/>
      <c r="I10" s="91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3">
        <v>9</v>
      </c>
      <c r="B11" s="223" t="s">
        <v>166</v>
      </c>
      <c r="C11" s="2"/>
      <c r="D11" s="2"/>
      <c r="E11" s="2"/>
      <c r="F11" s="2"/>
      <c r="G11" s="2"/>
      <c r="H11" s="10"/>
      <c r="I11" s="91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10"/>
      <c r="I12" s="91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91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2017-03-17T01:24:17Z</cp:lastPrinted>
  <dcterms:modified xsi:type="dcterms:W3CDTF">2017-12-11T03:32:44Z</dcterms:modified>
</cp:coreProperties>
</file>