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13A72C91-49D2-402F-874F-EB14C7F9E070}" xr6:coauthVersionLast="43" xr6:coauthVersionMax="43" xr10:uidLastSave="{00000000-0000-0000-0000-000000000000}"/>
  <bookViews>
    <workbookView xWindow="4695" yWindow="3390" windowWidth="22530" windowHeight="12630" activeTab="4" xr2:uid="{00000000-000D-0000-FFFF-FFFF00000000}"/>
  </bookViews>
  <sheets>
    <sheet name="InOut_stride" sheetId="5" r:id="rId1"/>
    <sheet name="InOut_padding" sheetId="4" r:id="rId2"/>
    <sheet name="InOut_padding_stride" sheetId="6" r:id="rId3"/>
    <sheet name="InOut_MobileNetV2" sheetId="7" r:id="rId4"/>
    <sheet name="Ops_conv" sheetId="8" r:id="rId5"/>
    <sheet name="Ops_dense_layers" sheetId="12" r:id="rId6"/>
    <sheet name="Ops_dense_units" sheetId="14" r:id="rId7"/>
    <sheet name="Ops_etc" sheetId="15" r:id="rId8"/>
    <sheet name="old→" sheetId="9" r:id="rId9"/>
    <sheet name="SimpleModel" sheetId="1" r:id="rId10"/>
    <sheet name="Reshape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5" l="1"/>
  <c r="M14" i="15"/>
  <c r="K14" i="15"/>
  <c r="J14" i="15"/>
  <c r="N13" i="15"/>
  <c r="M13" i="15"/>
  <c r="K13" i="15"/>
  <c r="J13" i="15"/>
  <c r="N12" i="15"/>
  <c r="M12" i="15"/>
  <c r="K12" i="15"/>
  <c r="J12" i="15"/>
  <c r="G4" i="8"/>
  <c r="H4" i="14"/>
  <c r="G4" i="14"/>
  <c r="H4" i="12"/>
  <c r="G4" i="12"/>
  <c r="G5" i="12"/>
  <c r="G6" i="12"/>
  <c r="G7" i="12"/>
  <c r="G8" i="12"/>
  <c r="G9" i="12"/>
  <c r="G10" i="12"/>
  <c r="G11" i="12"/>
  <c r="G12" i="12"/>
  <c r="J32" i="14"/>
  <c r="K32" i="14"/>
  <c r="L32" i="14"/>
  <c r="M32" i="14"/>
  <c r="N32" i="14"/>
  <c r="J33" i="14"/>
  <c r="K33" i="14"/>
  <c r="L33" i="14"/>
  <c r="M33" i="14"/>
  <c r="N33" i="14"/>
  <c r="J34" i="14"/>
  <c r="K34" i="14"/>
  <c r="L34" i="14"/>
  <c r="M34" i="14"/>
  <c r="N34" i="14"/>
  <c r="J35" i="14"/>
  <c r="K35" i="14"/>
  <c r="L35" i="14"/>
  <c r="M35" i="14"/>
  <c r="N35" i="14"/>
  <c r="J36" i="14"/>
  <c r="K36" i="14"/>
  <c r="L36" i="14"/>
  <c r="M36" i="14"/>
  <c r="N36" i="14"/>
  <c r="J37" i="14"/>
  <c r="K37" i="14"/>
  <c r="L37" i="14"/>
  <c r="M37" i="14"/>
  <c r="N37" i="14"/>
  <c r="J38" i="14"/>
  <c r="K38" i="14"/>
  <c r="L38" i="14"/>
  <c r="M38" i="14"/>
  <c r="N38" i="14"/>
  <c r="I33" i="14"/>
  <c r="I34" i="14"/>
  <c r="I35" i="14"/>
  <c r="I36" i="14"/>
  <c r="I37" i="14"/>
  <c r="I38" i="14"/>
  <c r="I32" i="14"/>
  <c r="J32" i="12"/>
  <c r="K32" i="12"/>
  <c r="L32" i="12"/>
  <c r="M32" i="12"/>
  <c r="N32" i="12"/>
  <c r="J33" i="12"/>
  <c r="K33" i="12"/>
  <c r="L33" i="12"/>
  <c r="M33" i="12"/>
  <c r="N33" i="12"/>
  <c r="J34" i="12"/>
  <c r="K34" i="12"/>
  <c r="L34" i="12"/>
  <c r="M34" i="12"/>
  <c r="N34" i="12"/>
  <c r="J35" i="12"/>
  <c r="K35" i="12"/>
  <c r="L35" i="12"/>
  <c r="M35" i="12"/>
  <c r="N35" i="12"/>
  <c r="J36" i="12"/>
  <c r="K36" i="12"/>
  <c r="L36" i="12"/>
  <c r="M36" i="12"/>
  <c r="N36" i="12"/>
  <c r="J37" i="12"/>
  <c r="K37" i="12"/>
  <c r="L37" i="12"/>
  <c r="M37" i="12"/>
  <c r="N37" i="12"/>
  <c r="J38" i="12"/>
  <c r="K38" i="12"/>
  <c r="L38" i="12"/>
  <c r="M38" i="12"/>
  <c r="N38" i="12"/>
  <c r="J39" i="12"/>
  <c r="K39" i="12"/>
  <c r="L39" i="12"/>
  <c r="M39" i="12"/>
  <c r="N39" i="12"/>
  <c r="J40" i="12"/>
  <c r="K40" i="12"/>
  <c r="L40" i="12"/>
  <c r="M40" i="12"/>
  <c r="N40" i="12"/>
  <c r="I33" i="12"/>
  <c r="I34" i="12"/>
  <c r="I35" i="12"/>
  <c r="I36" i="12"/>
  <c r="I37" i="12"/>
  <c r="I38" i="12"/>
  <c r="I39" i="12"/>
  <c r="I40" i="12"/>
  <c r="I32" i="12"/>
  <c r="N20" i="12"/>
  <c r="N21" i="12"/>
  <c r="N22" i="12"/>
  <c r="N23" i="12"/>
  <c r="N24" i="12"/>
  <c r="N25" i="12"/>
  <c r="N26" i="12"/>
  <c r="N27" i="12"/>
  <c r="R4" i="14"/>
  <c r="S4" i="14"/>
  <c r="T4" i="14"/>
  <c r="U4" i="14"/>
  <c r="V4" i="14"/>
  <c r="R5" i="14"/>
  <c r="S5" i="14"/>
  <c r="T5" i="14"/>
  <c r="U5" i="14"/>
  <c r="V5" i="14"/>
  <c r="R6" i="14"/>
  <c r="S6" i="14"/>
  <c r="T6" i="14"/>
  <c r="U6" i="14"/>
  <c r="V6" i="14"/>
  <c r="R7" i="14"/>
  <c r="S7" i="14"/>
  <c r="T7" i="14"/>
  <c r="U7" i="14"/>
  <c r="V7" i="14"/>
  <c r="R8" i="14"/>
  <c r="S8" i="14"/>
  <c r="T8" i="14"/>
  <c r="U8" i="14"/>
  <c r="V8" i="14"/>
  <c r="R9" i="14"/>
  <c r="S9" i="14"/>
  <c r="T9" i="14"/>
  <c r="U9" i="14"/>
  <c r="V9" i="14"/>
  <c r="R10" i="14"/>
  <c r="S10" i="14"/>
  <c r="T10" i="14"/>
  <c r="U10" i="14"/>
  <c r="V10" i="14"/>
  <c r="R4" i="12"/>
  <c r="S4" i="12"/>
  <c r="T4" i="12"/>
  <c r="U4" i="12"/>
  <c r="V4" i="12"/>
  <c r="R5" i="12"/>
  <c r="S5" i="12"/>
  <c r="T5" i="12"/>
  <c r="U5" i="12"/>
  <c r="V5" i="12"/>
  <c r="R6" i="12"/>
  <c r="S6" i="12"/>
  <c r="T6" i="12"/>
  <c r="U6" i="12"/>
  <c r="V6" i="12"/>
  <c r="R7" i="12"/>
  <c r="S7" i="12"/>
  <c r="T7" i="12"/>
  <c r="U7" i="12"/>
  <c r="V7" i="12"/>
  <c r="R8" i="12"/>
  <c r="S8" i="12"/>
  <c r="T8" i="12"/>
  <c r="U8" i="12"/>
  <c r="V8" i="12"/>
  <c r="R9" i="12"/>
  <c r="S9" i="12"/>
  <c r="T9" i="12"/>
  <c r="U9" i="12"/>
  <c r="V9" i="12"/>
  <c r="R10" i="12"/>
  <c r="S10" i="12"/>
  <c r="T10" i="12"/>
  <c r="U10" i="12"/>
  <c r="V10" i="12"/>
  <c r="R11" i="12"/>
  <c r="S11" i="12"/>
  <c r="T11" i="12"/>
  <c r="U11" i="12"/>
  <c r="V11" i="12"/>
  <c r="R12" i="12"/>
  <c r="S12" i="12"/>
  <c r="T12" i="12"/>
  <c r="U12" i="12"/>
  <c r="V12" i="12"/>
  <c r="N25" i="14"/>
  <c r="M25" i="14"/>
  <c r="K25" i="14"/>
  <c r="J25" i="14"/>
  <c r="N24" i="14"/>
  <c r="M24" i="14"/>
  <c r="K24" i="14"/>
  <c r="J24" i="14"/>
  <c r="N23" i="14"/>
  <c r="M23" i="14"/>
  <c r="K23" i="14"/>
  <c r="J23" i="14"/>
  <c r="N22" i="14"/>
  <c r="M22" i="14"/>
  <c r="K22" i="14"/>
  <c r="J22" i="14"/>
  <c r="N21" i="14"/>
  <c r="M21" i="14"/>
  <c r="K21" i="14"/>
  <c r="J21" i="14"/>
  <c r="N20" i="14"/>
  <c r="M20" i="14"/>
  <c r="K20" i="14"/>
  <c r="J20" i="14"/>
  <c r="N19" i="14"/>
  <c r="M19" i="14"/>
  <c r="K19" i="14"/>
  <c r="J19" i="14"/>
  <c r="Q10" i="14"/>
  <c r="Q9" i="14"/>
  <c r="Q8" i="14"/>
  <c r="Q7" i="14"/>
  <c r="Q6" i="14"/>
  <c r="Q5" i="14"/>
  <c r="Q4" i="14"/>
  <c r="L32" i="8"/>
  <c r="L31" i="8"/>
  <c r="L30" i="8"/>
  <c r="L29" i="8"/>
  <c r="L28" i="8"/>
  <c r="L27" i="8"/>
  <c r="L26" i="8"/>
  <c r="I32" i="8"/>
  <c r="I31" i="8"/>
  <c r="I30" i="8"/>
  <c r="I29" i="8"/>
  <c r="I28" i="8"/>
  <c r="I27" i="8"/>
  <c r="I26" i="8"/>
  <c r="Q5" i="12"/>
  <c r="Q6" i="12"/>
  <c r="Q7" i="12"/>
  <c r="Q8" i="12"/>
  <c r="Q9" i="12"/>
  <c r="Q10" i="12"/>
  <c r="Q11" i="12"/>
  <c r="Q12" i="12"/>
  <c r="Q4" i="12"/>
  <c r="J26" i="12"/>
  <c r="K26" i="12"/>
  <c r="M26" i="12"/>
  <c r="J27" i="12"/>
  <c r="K27" i="12"/>
  <c r="M27" i="12"/>
  <c r="M25" i="12"/>
  <c r="K25" i="12"/>
  <c r="J25" i="12"/>
  <c r="M24" i="12"/>
  <c r="K24" i="12"/>
  <c r="J24" i="12"/>
  <c r="M23" i="12"/>
  <c r="K23" i="12"/>
  <c r="J23" i="12"/>
  <c r="M22" i="12"/>
  <c r="K22" i="12"/>
  <c r="J22" i="12"/>
  <c r="M21" i="12"/>
  <c r="K21" i="12"/>
  <c r="J21" i="12"/>
  <c r="M20" i="12"/>
  <c r="K20" i="12"/>
  <c r="J20" i="12"/>
  <c r="N19" i="12"/>
  <c r="M19" i="12"/>
  <c r="K19" i="12"/>
  <c r="J19" i="12"/>
  <c r="N32" i="8"/>
  <c r="N31" i="8"/>
  <c r="N30" i="8"/>
  <c r="N29" i="8"/>
  <c r="N28" i="8"/>
  <c r="N27" i="8"/>
  <c r="N26" i="8"/>
  <c r="M32" i="8"/>
  <c r="M31" i="8"/>
  <c r="M30" i="8"/>
  <c r="M29" i="8"/>
  <c r="M28" i="8"/>
  <c r="M27" i="8"/>
  <c r="M26" i="8"/>
  <c r="K32" i="8"/>
  <c r="K31" i="8"/>
  <c r="K30" i="8"/>
  <c r="K29" i="8"/>
  <c r="K28" i="8"/>
  <c r="K27" i="8"/>
  <c r="K26" i="8"/>
  <c r="J27" i="8"/>
  <c r="J28" i="8"/>
  <c r="J29" i="8"/>
  <c r="J30" i="8"/>
  <c r="J31" i="8"/>
  <c r="J32" i="8"/>
  <c r="J26" i="8"/>
  <c r="T10" i="8"/>
  <c r="T9" i="8"/>
  <c r="T8" i="8"/>
  <c r="T7" i="8"/>
  <c r="T6" i="8"/>
  <c r="T5" i="8"/>
  <c r="S10" i="8"/>
  <c r="S9" i="8"/>
  <c r="S8" i="8"/>
  <c r="S7" i="8"/>
  <c r="S6" i="8"/>
  <c r="S5" i="8"/>
  <c r="R10" i="8"/>
  <c r="R9" i="8"/>
  <c r="R8" i="8"/>
  <c r="R7" i="8"/>
  <c r="R6" i="8"/>
  <c r="R5" i="8"/>
  <c r="O10" i="8"/>
  <c r="O9" i="8"/>
  <c r="O8" i="8"/>
  <c r="O7" i="8"/>
  <c r="O6" i="8"/>
  <c r="O5" i="8"/>
  <c r="Q10" i="8"/>
  <c r="Q9" i="8"/>
  <c r="Q8" i="8"/>
  <c r="Q7" i="8"/>
  <c r="Q6" i="8"/>
  <c r="Q5" i="8"/>
  <c r="P6" i="8"/>
  <c r="P7" i="8"/>
  <c r="P8" i="8"/>
  <c r="P9" i="8"/>
  <c r="P10" i="8"/>
  <c r="P5" i="8"/>
  <c r="N21" i="8"/>
  <c r="M21" i="8"/>
  <c r="N16" i="8"/>
  <c r="N17" i="8"/>
  <c r="N18" i="8"/>
  <c r="N19" i="8"/>
  <c r="N20" i="8"/>
  <c r="N15" i="8"/>
  <c r="K16" i="8"/>
  <c r="K17" i="8"/>
  <c r="K18" i="8"/>
  <c r="K19" i="8"/>
  <c r="K20" i="8"/>
  <c r="K21" i="8"/>
  <c r="K15" i="8"/>
  <c r="M20" i="8"/>
  <c r="M19" i="8"/>
  <c r="M18" i="8"/>
  <c r="M17" i="8"/>
  <c r="M16" i="8"/>
  <c r="M15" i="8"/>
  <c r="J16" i="8"/>
  <c r="J17" i="8"/>
  <c r="J18" i="8"/>
  <c r="J19" i="8"/>
  <c r="J20" i="8"/>
  <c r="J21" i="8"/>
  <c r="J15" i="8"/>
  <c r="E5" i="7" l="1"/>
  <c r="D20" i="4"/>
  <c r="D21" i="4"/>
  <c r="D18" i="4"/>
  <c r="D19" i="4"/>
  <c r="D19" i="5"/>
  <c r="D18" i="5"/>
  <c r="D22" i="4"/>
  <c r="E15" i="6" l="1"/>
  <c r="E14" i="6"/>
  <c r="E13" i="6"/>
  <c r="E12" i="6"/>
  <c r="E11" i="6"/>
  <c r="E10" i="6"/>
  <c r="E9" i="6"/>
  <c r="E8" i="6"/>
  <c r="E7" i="6"/>
  <c r="E6" i="6"/>
  <c r="E5" i="6"/>
  <c r="E4" i="6"/>
  <c r="D15" i="5"/>
  <c r="D14" i="5"/>
  <c r="D13" i="5"/>
  <c r="D12" i="5"/>
  <c r="D11" i="5"/>
  <c r="D10" i="5"/>
  <c r="D9" i="5"/>
  <c r="D8" i="5"/>
  <c r="D7" i="5"/>
  <c r="D6" i="5"/>
  <c r="D5" i="5"/>
  <c r="D4" i="5"/>
  <c r="D15" i="4"/>
  <c r="D14" i="4"/>
  <c r="D13" i="4"/>
  <c r="D12" i="4"/>
  <c r="D11" i="4"/>
  <c r="D10" i="4"/>
  <c r="D9" i="4"/>
  <c r="D8" i="4"/>
  <c r="D7" i="4"/>
  <c r="D6" i="4"/>
  <c r="D5" i="4"/>
  <c r="D4" i="4"/>
  <c r="C4" i="3" l="1"/>
  <c r="C9" i="3"/>
  <c r="C8" i="3"/>
  <c r="C7" i="3"/>
  <c r="C6" i="3"/>
  <c r="C5" i="3"/>
  <c r="C3" i="3"/>
  <c r="F9" i="3"/>
  <c r="F8" i="3"/>
  <c r="F7" i="3"/>
  <c r="F6" i="3"/>
  <c r="F5" i="3"/>
  <c r="F4" i="3"/>
  <c r="F3" i="3"/>
  <c r="H20" i="1" l="1"/>
  <c r="H19" i="1"/>
  <c r="H18" i="1"/>
  <c r="H17" i="1"/>
  <c r="H16" i="1"/>
  <c r="H3" i="1"/>
  <c r="H5" i="1"/>
  <c r="H7" i="1"/>
  <c r="H4" i="1"/>
  <c r="H6" i="1"/>
  <c r="H8" i="1"/>
  <c r="H9" i="1"/>
  <c r="H10" i="1"/>
</calcChain>
</file>

<file path=xl/sharedStrings.xml><?xml version="1.0" encoding="utf-8"?>
<sst xmlns="http://schemas.openxmlformats.org/spreadsheetml/2006/main" count="370" uniqueCount="78">
  <si>
    <t>CPU</t>
    <phoneticPr fontId="1"/>
  </si>
  <si>
    <t>TPU</t>
    <phoneticPr fontId="1"/>
  </si>
  <si>
    <t>CHANNEL</t>
    <phoneticPr fontId="1"/>
  </si>
  <si>
    <t>KERNEL</t>
    <phoneticPr fontId="1"/>
  </si>
  <si>
    <t>LAYER</t>
    <phoneticPr fontId="1"/>
  </si>
  <si>
    <t>Size [Mbyte]</t>
    <phoneticPr fontId="1"/>
  </si>
  <si>
    <t>処理時間 [msec]</t>
    <rPh sb="0" eb="2">
      <t>ショリ</t>
    </rPh>
    <rPh sb="2" eb="4">
      <t>ジカン</t>
    </rPh>
    <phoneticPr fontId="1"/>
  </si>
  <si>
    <t>UNITS</t>
    <phoneticPr fontId="1"/>
  </si>
  <si>
    <t>倍率 [倍]</t>
    <rPh sb="0" eb="2">
      <t>バイリツ</t>
    </rPh>
    <rPh sb="4" eb="5">
      <t>バイ</t>
    </rPh>
    <phoneticPr fontId="1"/>
  </si>
  <si>
    <t>モデル構造</t>
    <rPh sb="3" eb="5">
      <t>コウゾウ</t>
    </rPh>
    <phoneticPr fontId="1"/>
  </si>
  <si>
    <t>モデル構造</t>
    <phoneticPr fontId="1"/>
  </si>
  <si>
    <t>128x128</t>
    <phoneticPr fontId="1"/>
  </si>
  <si>
    <t>512x512</t>
    <phoneticPr fontId="1"/>
  </si>
  <si>
    <t>64x64</t>
    <phoneticPr fontId="1"/>
  </si>
  <si>
    <t>128x64</t>
    <phoneticPr fontId="1"/>
  </si>
  <si>
    <t>256x128</t>
    <phoneticPr fontId="1"/>
  </si>
  <si>
    <t>256x256</t>
    <phoneticPr fontId="1"/>
  </si>
  <si>
    <t>512x256</t>
    <phoneticPr fontId="1"/>
  </si>
  <si>
    <t>2x2x3</t>
    <phoneticPr fontId="1"/>
  </si>
  <si>
    <t>64x64x3</t>
    <phoneticPr fontId="1"/>
  </si>
  <si>
    <t>128x64x3</t>
    <phoneticPr fontId="1"/>
  </si>
  <si>
    <t>128x128x3</t>
    <phoneticPr fontId="1"/>
  </si>
  <si>
    <t>256x128x3</t>
    <phoneticPr fontId="1"/>
  </si>
  <si>
    <t>256x256x3</t>
    <phoneticPr fontId="1"/>
  </si>
  <si>
    <t>512x256x3</t>
    <phoneticPr fontId="1"/>
  </si>
  <si>
    <t>512x512x3</t>
    <phoneticPr fontId="1"/>
  </si>
  <si>
    <t>1024x512x3</t>
    <phoneticPr fontId="1"/>
  </si>
  <si>
    <t>1024x1024x3</t>
    <phoneticPr fontId="1"/>
  </si>
  <si>
    <t>2048x1024x3</t>
    <phoneticPr fontId="1"/>
  </si>
  <si>
    <t>2048x2048x3</t>
    <phoneticPr fontId="1"/>
  </si>
  <si>
    <t>Output</t>
    <phoneticPr fontId="1"/>
  </si>
  <si>
    <t>Model</t>
    <phoneticPr fontId="1"/>
  </si>
  <si>
    <t>Size [Kbyte]</t>
    <phoneticPr fontId="1"/>
  </si>
  <si>
    <t>Model (Edge TPU)</t>
    <phoneticPr fontId="1"/>
  </si>
  <si>
    <t>単にpaddingのコストが高い? 出力がダメ?</t>
    <rPh sb="0" eb="1">
      <t>タン</t>
    </rPh>
    <rPh sb="14" eb="15">
      <t>タカ</t>
    </rPh>
    <rPh sb="18" eb="20">
      <t>シュツリョク</t>
    </rPh>
    <phoneticPr fontId="1"/>
  </si>
  <si>
    <t>出力の前にstride</t>
    <rPh sb="0" eb="2">
      <t>シュツリョク</t>
    </rPh>
    <rPh sb="3" eb="4">
      <t>マエ</t>
    </rPh>
    <phoneticPr fontId="1"/>
  </si>
  <si>
    <t>EdgeTPU</t>
    <phoneticPr fontId="1"/>
  </si>
  <si>
    <t>EdgeTPU (USB2.0)</t>
    <phoneticPr fontId="1"/>
  </si>
  <si>
    <t>5W</t>
    <phoneticPr fontId="1"/>
  </si>
  <si>
    <t>Input</t>
    <phoneticPr fontId="1"/>
  </si>
  <si>
    <t>1x1x3</t>
    <phoneticPr fontId="1"/>
  </si>
  <si>
    <t xml:space="preserve">Internal </t>
    <phoneticPr fontId="1"/>
  </si>
  <si>
    <t>10W</t>
    <phoneticPr fontId="1"/>
  </si>
  <si>
    <t>2x2x3</t>
  </si>
  <si>
    <t>1x1x3</t>
  </si>
  <si>
    <t>256x512x3</t>
    <phoneticPr fontId="1"/>
  </si>
  <si>
    <t>256x512x3</t>
    <phoneticPr fontId="1"/>
  </si>
  <si>
    <t>128x256x3</t>
    <phoneticPr fontId="1"/>
  </si>
  <si>
    <t>224x224x3</t>
    <phoneticPr fontId="1"/>
  </si>
  <si>
    <t>v2</t>
    <phoneticPr fontId="1"/>
  </si>
  <si>
    <t>出力層有</t>
    <rPh sb="0" eb="2">
      <t>シュツリョク</t>
    </rPh>
    <rPh sb="2" eb="3">
      <t>ソウ</t>
    </rPh>
    <rPh sb="3" eb="4">
      <t>ア</t>
    </rPh>
    <phoneticPr fontId="1"/>
  </si>
  <si>
    <t>出力層無</t>
    <rPh sb="0" eb="2">
      <t>シュツリョク</t>
    </rPh>
    <rPh sb="2" eb="3">
      <t>ソウ</t>
    </rPh>
    <rPh sb="3" eb="4">
      <t>ナ</t>
    </rPh>
    <phoneticPr fontId="1"/>
  </si>
  <si>
    <t>7x7x1280</t>
    <phoneticPr fontId="1"/>
  </si>
  <si>
    <t>32x7x10</t>
    <phoneticPr fontId="1"/>
  </si>
  <si>
    <t>InternalSize</t>
    <phoneticPr fontId="1"/>
  </si>
  <si>
    <t>Filter Size</t>
    <phoneticPr fontId="1"/>
  </si>
  <si>
    <t>32x7x50</t>
    <phoneticPr fontId="1"/>
  </si>
  <si>
    <t>32x7x100</t>
    <phoneticPr fontId="1"/>
  </si>
  <si>
    <t>32x7x150</t>
    <phoneticPr fontId="1"/>
  </si>
  <si>
    <t>32x7x200</t>
    <phoneticPr fontId="1"/>
  </si>
  <si>
    <t>32x7x250</t>
    <phoneticPr fontId="1"/>
  </si>
  <si>
    <t>32x7x300</t>
    <phoneticPr fontId="1"/>
  </si>
  <si>
    <t>Unit Size</t>
    <phoneticPr fontId="1"/>
  </si>
  <si>
    <t>Layer Num</t>
    <phoneticPr fontId="1"/>
  </si>
  <si>
    <t>TOPS</t>
    <phoneticPr fontId="1"/>
  </si>
  <si>
    <t>高速化率 (vs CPU)</t>
    <rPh sb="0" eb="3">
      <t>コウソクカ</t>
    </rPh>
    <rPh sb="3" eb="4">
      <t>リツ</t>
    </rPh>
    <phoneticPr fontId="1"/>
  </si>
  <si>
    <t>倍率</t>
    <rPh sb="0" eb="2">
      <t>バイリツ</t>
    </rPh>
    <phoneticPr fontId="1"/>
  </si>
  <si>
    <t>GOPS</t>
    <phoneticPr fontId="1"/>
  </si>
  <si>
    <t>On-chip memory available</t>
  </si>
  <si>
    <t>On-chip memory used</t>
  </si>
  <si>
    <t>Off-chip memory used</t>
  </si>
  <si>
    <t>Model Size [MiB]</t>
    <phoneticPr fontId="1"/>
  </si>
  <si>
    <t>tflite</t>
    <phoneticPr fontId="1"/>
  </si>
  <si>
    <t>edgetpu</t>
    <phoneticPr fontId="1"/>
  </si>
  <si>
    <t>mobilenet_v1_1.0_224</t>
  </si>
  <si>
    <t>mobilenet_v2_1.0_224</t>
  </si>
  <si>
    <t>coco_ssd_mobilenet_v1</t>
    <phoneticPr fontId="1"/>
  </si>
  <si>
    <t>モデル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</si>
</sst>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_ "/>
    <numFmt numFmtId="177" formatCode="0.0_);[Red]\(0.0\)"/>
    <numFmt numFmtId="178" formatCode="0_);[Red]\(0\)"/>
    <numFmt numFmtId="181" formatCode="0.000_);[Red]\(0.000\)"/>
    <numFmt numFmtId="182" formatCode="0.00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176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/>
    <xf numFmtId="176" fontId="0" fillId="0" borderId="0" xfId="0" applyNumberFormat="1" applyAlignment="1">
      <alignment horizontal="center"/>
    </xf>
    <xf numFmtId="178" fontId="0" fillId="0" borderId="0" xfId="0" applyNumberFormat="1"/>
    <xf numFmtId="181" fontId="0" fillId="0" borderId="0" xfId="0" applyNumberFormat="1"/>
    <xf numFmtId="18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Ops_conv!$E$4:$E$10</c:f>
              <c:numCache>
                <c:formatCode>0.000_ </c:formatCode>
                <c:ptCount val="7"/>
                <c:pt idx="0">
                  <c:v>0.49316406299999999</c:v>
                </c:pt>
                <c:pt idx="1">
                  <c:v>2.481445313</c:v>
                </c:pt>
                <c:pt idx="2">
                  <c:v>4.981445313</c:v>
                </c:pt>
                <c:pt idx="3">
                  <c:v>7.477539063</c:v>
                </c:pt>
                <c:pt idx="4">
                  <c:v>9.977539063</c:v>
                </c:pt>
                <c:pt idx="5">
                  <c:v>12.47363281</c:v>
                </c:pt>
                <c:pt idx="6">
                  <c:v>14.97363281</c:v>
                </c:pt>
              </c:numCache>
            </c:numRef>
          </c:xVal>
          <c:yVal>
            <c:numRef>
              <c:f>Ops_conv!$K$4:$K$10</c:f>
              <c:numCache>
                <c:formatCode>0.0_);[Red]\(0.0\)</c:formatCode>
                <c:ptCount val="7"/>
                <c:pt idx="0">
                  <c:v>8.5393619537353498</c:v>
                </c:pt>
                <c:pt idx="1">
                  <c:v>43.638200759887603</c:v>
                </c:pt>
                <c:pt idx="2">
                  <c:v>113.08824539184501</c:v>
                </c:pt>
                <c:pt idx="3">
                  <c:v>184.26125288009601</c:v>
                </c:pt>
                <c:pt idx="4">
                  <c:v>255.366241931915</c:v>
                </c:pt>
                <c:pt idx="5">
                  <c:v>326.41178131103499</c:v>
                </c:pt>
                <c:pt idx="6">
                  <c:v>396.96943819522801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8-44D3-A1A7-AB245C3BC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82360"/>
        <c:axId val="538780064"/>
      </c:scatterChart>
      <c:valAx>
        <c:axId val="5387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80064"/>
        <c:crosses val="autoZero"/>
        <c:crossBetween val="midCat"/>
      </c:valAx>
      <c:valAx>
        <c:axId val="5387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8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Ops_dense_layers!$E$4:$E$10</c:f>
              <c:numCache>
                <c:formatCode>0.000_ </c:formatCode>
                <c:ptCount val="7"/>
                <c:pt idx="0">
                  <c:v>1.458007813</c:v>
                </c:pt>
                <c:pt idx="1">
                  <c:v>2.911132813</c:v>
                </c:pt>
                <c:pt idx="2">
                  <c:v>4.368164063</c:v>
                </c:pt>
                <c:pt idx="3">
                  <c:v>5.825195313</c:v>
                </c:pt>
                <c:pt idx="4">
                  <c:v>7.278320313</c:v>
                </c:pt>
                <c:pt idx="5">
                  <c:v>8.735351563</c:v>
                </c:pt>
                <c:pt idx="6">
                  <c:v>10.19238281</c:v>
                </c:pt>
              </c:numCache>
            </c:numRef>
          </c:xVal>
          <c:yVal>
            <c:numRef>
              <c:f>Ops_dense_layers!$K$4:$K$10</c:f>
              <c:numCache>
                <c:formatCode>0.0_);[Red]\(0.0\)</c:formatCode>
                <c:ptCount val="7"/>
                <c:pt idx="0">
                  <c:v>12.229022741317699</c:v>
                </c:pt>
                <c:pt idx="1">
                  <c:v>53.878303527832003</c:v>
                </c:pt>
                <c:pt idx="2">
                  <c:v>95.322821140289307</c:v>
                </c:pt>
                <c:pt idx="3">
                  <c:v>136.79587841033899</c:v>
                </c:pt>
                <c:pt idx="4">
                  <c:v>178.28696966171199</c:v>
                </c:pt>
                <c:pt idx="5">
                  <c:v>219.675253868103</c:v>
                </c:pt>
                <c:pt idx="6">
                  <c:v>261.10144805908197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C-4E92-B838-00ADFC86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82360"/>
        <c:axId val="538780064"/>
      </c:scatterChart>
      <c:valAx>
        <c:axId val="5387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80064"/>
        <c:crosses val="autoZero"/>
        <c:crossBetween val="midCat"/>
      </c:valAx>
      <c:valAx>
        <c:axId val="5387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8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Ops_dense_units!$E$4:$E$10</c:f>
              <c:numCache>
                <c:formatCode>0.000_ </c:formatCode>
                <c:ptCount val="7"/>
                <c:pt idx="0">
                  <c:v>1.458007813</c:v>
                </c:pt>
                <c:pt idx="1">
                  <c:v>3.102539063</c:v>
                </c:pt>
                <c:pt idx="2">
                  <c:v>5.286132813</c:v>
                </c:pt>
                <c:pt idx="3">
                  <c:v>6.547851563</c:v>
                </c:pt>
                <c:pt idx="4">
                  <c:v>9.606445313</c:v>
                </c:pt>
                <c:pt idx="5">
                  <c:v>13.38769531</c:v>
                </c:pt>
                <c:pt idx="6">
                  <c:v>17.637695310000002</c:v>
                </c:pt>
              </c:numCache>
            </c:numRef>
          </c:xVal>
          <c:yVal>
            <c:numRef>
              <c:f>Ops_dense_units!$K$4:$K$10</c:f>
              <c:numCache>
                <c:formatCode>0.0_);[Red]\(0.0\)</c:formatCode>
                <c:ptCount val="7"/>
                <c:pt idx="0">
                  <c:v>12.229022741317699</c:v>
                </c:pt>
                <c:pt idx="1">
                  <c:v>45.207707405090297</c:v>
                </c:pt>
                <c:pt idx="2">
                  <c:v>92.994143009185706</c:v>
                </c:pt>
                <c:pt idx="3">
                  <c:v>128.88896703719999</c:v>
                </c:pt>
                <c:pt idx="4">
                  <c:v>201.55630731582599</c:v>
                </c:pt>
                <c:pt idx="5">
                  <c:v>294.85029411315901</c:v>
                </c:pt>
                <c:pt idx="6">
                  <c:v>402.90985107421801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4-400F-81CA-261E5E97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82360"/>
        <c:axId val="538780064"/>
      </c:scatterChart>
      <c:valAx>
        <c:axId val="53878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80064"/>
        <c:crosses val="autoZero"/>
        <c:crossBetween val="midCat"/>
      </c:valAx>
      <c:valAx>
        <c:axId val="5387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878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AF-A52C-A1C0E8ADC5F3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AF-A52C-A1C0E8AD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1-4561-8675-33197A10FD65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1-4561-8675-33197A10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732-8514-64D3D86A325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732-8514-64D3D86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A-4538-B586-8330A839246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A-4538-B586-8330A839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Reshape!$D$3:$D$7</c:f>
              <c:numCache>
                <c:formatCode>General</c:formatCode>
                <c:ptCount val="5"/>
                <c:pt idx="0">
                  <c:v>0.286457538604736</c:v>
                </c:pt>
                <c:pt idx="1">
                  <c:v>0.55722236633300004</c:v>
                </c:pt>
                <c:pt idx="2">
                  <c:v>0.94388246536253995</c:v>
                </c:pt>
                <c:pt idx="3">
                  <c:v>1.3605737686157</c:v>
                </c:pt>
                <c:pt idx="4">
                  <c:v>2.0332551002502401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8-40FB-AD20-A950B6C644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Reshape!$E$3:$E$7</c:f>
              <c:numCache>
                <c:formatCode>General</c:formatCode>
                <c:ptCount val="5"/>
                <c:pt idx="0">
                  <c:v>3.6984038352966002</c:v>
                </c:pt>
                <c:pt idx="1">
                  <c:v>6.6076421737600004</c:v>
                </c:pt>
                <c:pt idx="2">
                  <c:v>12.91983366012</c:v>
                </c:pt>
                <c:pt idx="3">
                  <c:v>24.299688339199999</c:v>
                </c:pt>
                <c:pt idx="4">
                  <c:v>48.351480960000004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8-40FB-AD20-A950B6C6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4064"/>
        <c:axId val="556974392"/>
      </c:scatterChart>
      <c:valAx>
        <c:axId val="5569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392"/>
        <c:crosses val="autoZero"/>
        <c:crossBetween val="midCat"/>
      </c:valAx>
      <c:valAx>
        <c:axId val="5569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11</xdr:row>
      <xdr:rowOff>57150</xdr:rowOff>
    </xdr:from>
    <xdr:to>
      <xdr:col>25</xdr:col>
      <xdr:colOff>357187</xdr:colOff>
      <xdr:row>29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565F691-5567-445A-873E-1D7D0E00D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15</xdr:row>
      <xdr:rowOff>57150</xdr:rowOff>
    </xdr:from>
    <xdr:to>
      <xdr:col>25</xdr:col>
      <xdr:colOff>357187</xdr:colOff>
      <xdr:row>35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4C37966-7239-46A4-8DFF-89A58E9FD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15</xdr:row>
      <xdr:rowOff>57150</xdr:rowOff>
    </xdr:from>
    <xdr:to>
      <xdr:col>25</xdr:col>
      <xdr:colOff>357187</xdr:colOff>
      <xdr:row>35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6BE3F7-BF42-4D68-838C-4A2462586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238124</xdr:rowOff>
    </xdr:from>
    <xdr:to>
      <xdr:col>16</xdr:col>
      <xdr:colOff>0</xdr:colOff>
      <xdr:row>12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48458E-735E-4763-9238-5EBB5CCFA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0</xdr:colOff>
      <xdr:row>25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A92AAB-E2E8-4D89-A0FF-ADF16ACF9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0</xdr:colOff>
      <xdr:row>25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56E9C2-B724-42DD-9DED-9CBB2E96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0</xdr:colOff>
      <xdr:row>12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C78BB37-CB8A-461B-8CFB-C67C94A3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204787</xdr:rowOff>
    </xdr:from>
    <xdr:to>
      <xdr:col>14</xdr:col>
      <xdr:colOff>647700</xdr:colOff>
      <xdr:row>16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98A070-5754-4158-B31F-F32508CE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9444-E3CD-42C5-BEE0-F473E9E500B3}">
  <dimension ref="B1:L19"/>
  <sheetViews>
    <sheetView workbookViewId="0">
      <selection activeCell="C9" sqref="C9:H9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</cols>
  <sheetData>
    <row r="1" spans="2:12" x14ac:dyDescent="0.4">
      <c r="B1" s="1" t="s">
        <v>9</v>
      </c>
      <c r="D1" s="1" t="s">
        <v>32</v>
      </c>
      <c r="G1" s="3" t="s">
        <v>6</v>
      </c>
      <c r="H1" s="3"/>
      <c r="I1" s="3"/>
      <c r="J1" s="3"/>
      <c r="K1" s="3"/>
      <c r="L1" s="3"/>
    </row>
    <row r="2" spans="2:12" x14ac:dyDescent="0.4">
      <c r="B2" t="s">
        <v>30</v>
      </c>
      <c r="C2" t="s">
        <v>39</v>
      </c>
      <c r="D2" t="s">
        <v>39</v>
      </c>
      <c r="E2" t="s">
        <v>31</v>
      </c>
      <c r="F2" t="s">
        <v>33</v>
      </c>
      <c r="G2" s="3" t="s">
        <v>42</v>
      </c>
      <c r="H2" s="3"/>
      <c r="I2" s="3"/>
      <c r="J2" s="3" t="s">
        <v>38</v>
      </c>
      <c r="K2" s="3"/>
      <c r="L2" s="3"/>
    </row>
    <row r="3" spans="2:12" x14ac:dyDescent="0.4">
      <c r="G3" t="s">
        <v>0</v>
      </c>
      <c r="H3" t="s">
        <v>36</v>
      </c>
      <c r="I3" t="s">
        <v>37</v>
      </c>
      <c r="J3" t="s">
        <v>0</v>
      </c>
      <c r="K3" t="s">
        <v>36</v>
      </c>
      <c r="L3" t="s">
        <v>37</v>
      </c>
    </row>
    <row r="4" spans="2:12" x14ac:dyDescent="0.4">
      <c r="B4" t="s">
        <v>40</v>
      </c>
      <c r="C4" t="s">
        <v>18</v>
      </c>
      <c r="D4">
        <f>2*2*3/1000</f>
        <v>1.2E-2</v>
      </c>
      <c r="E4">
        <v>1</v>
      </c>
      <c r="F4">
        <v>37</v>
      </c>
      <c r="G4" s="2">
        <v>7.6767683020000001E-3</v>
      </c>
      <c r="H4" s="2">
        <v>0.29194705486290001</v>
      </c>
      <c r="I4" s="2">
        <v>0.37154631614</v>
      </c>
      <c r="J4" s="2">
        <v>1.10986232757568E-2</v>
      </c>
      <c r="K4" s="2">
        <v>0.45771415233612001</v>
      </c>
      <c r="L4" s="2">
        <v>0.53393833637237498</v>
      </c>
    </row>
    <row r="5" spans="2:12" x14ac:dyDescent="0.4">
      <c r="B5" t="s">
        <v>40</v>
      </c>
      <c r="C5" t="s">
        <v>19</v>
      </c>
      <c r="D5">
        <f>64*64*3/1000</f>
        <v>12.288</v>
      </c>
      <c r="E5">
        <v>1</v>
      </c>
      <c r="F5">
        <v>37</v>
      </c>
      <c r="G5" s="2">
        <v>9.2773675918578994E-3</v>
      </c>
      <c r="H5" s="2">
        <v>0.31770656108855999</v>
      </c>
      <c r="I5" s="2">
        <v>0.68054623603819997</v>
      </c>
      <c r="J5" s="2">
        <v>1.42930030822753E-2</v>
      </c>
      <c r="K5" s="2">
        <v>0.46815044879913298</v>
      </c>
      <c r="L5" s="2">
        <v>0.93464314937591497</v>
      </c>
    </row>
    <row r="6" spans="2:12" x14ac:dyDescent="0.4">
      <c r="B6" t="s">
        <v>40</v>
      </c>
      <c r="C6" t="s">
        <v>20</v>
      </c>
      <c r="D6">
        <f>128*64*3/1000</f>
        <v>24.576000000000001</v>
      </c>
      <c r="E6">
        <v>1</v>
      </c>
      <c r="F6">
        <v>37</v>
      </c>
      <c r="G6" s="2">
        <v>1.139819622E-2</v>
      </c>
      <c r="H6" s="2">
        <v>0.34615335464476998</v>
      </c>
      <c r="I6" s="2">
        <v>1.0274834156036301</v>
      </c>
      <c r="J6" s="2">
        <v>1.7427086830139101E-2</v>
      </c>
      <c r="K6" s="2">
        <v>0.50702712535858097</v>
      </c>
      <c r="L6" s="2">
        <v>1.4804395437240601</v>
      </c>
    </row>
    <row r="7" spans="2:12" x14ac:dyDescent="0.4">
      <c r="B7" t="s">
        <v>40</v>
      </c>
      <c r="C7" t="s">
        <v>21</v>
      </c>
      <c r="D7">
        <f>128*128*3/1000</f>
        <v>49.152000000000001</v>
      </c>
      <c r="E7">
        <v>1</v>
      </c>
      <c r="F7">
        <v>37</v>
      </c>
      <c r="G7" s="2">
        <v>1.5265727042999999E-2</v>
      </c>
      <c r="H7" s="2">
        <v>0.412429475784301</v>
      </c>
      <c r="I7" s="2">
        <v>1.7095368146896299</v>
      </c>
      <c r="J7" s="2">
        <v>2.2995638847351001E-2</v>
      </c>
      <c r="K7" s="2">
        <v>0.59889304637908902</v>
      </c>
      <c r="L7" s="2">
        <v>2.54662563800811</v>
      </c>
    </row>
    <row r="8" spans="2:12" x14ac:dyDescent="0.4">
      <c r="B8" t="s">
        <v>40</v>
      </c>
      <c r="C8" t="s">
        <v>22</v>
      </c>
      <c r="D8">
        <f>256*128*3/1000</f>
        <v>98.304000000000002</v>
      </c>
      <c r="E8">
        <v>1</v>
      </c>
      <c r="F8">
        <v>37</v>
      </c>
      <c r="G8" s="2">
        <v>2.1770262718200002E-2</v>
      </c>
      <c r="H8" s="2">
        <v>0.60293653011322002</v>
      </c>
      <c r="I8" s="2">
        <v>3.0534021139144798</v>
      </c>
      <c r="J8" s="2">
        <v>3.3597016334533603E-2</v>
      </c>
      <c r="K8" s="2">
        <v>0.78373103141784595</v>
      </c>
      <c r="L8" s="2">
        <v>4.7123345613479604</v>
      </c>
    </row>
    <row r="9" spans="2:12" x14ac:dyDescent="0.4">
      <c r="B9" t="s">
        <v>40</v>
      </c>
      <c r="C9" t="s">
        <v>23</v>
      </c>
      <c r="D9">
        <f>256*256*3/1000</f>
        <v>196.608</v>
      </c>
      <c r="E9">
        <v>1</v>
      </c>
      <c r="F9">
        <v>37</v>
      </c>
      <c r="G9" s="2">
        <v>3.6259055137634E-2</v>
      </c>
      <c r="H9" s="2">
        <v>0.92405002117150004</v>
      </c>
      <c r="I9" s="2">
        <v>5.8113956212997397</v>
      </c>
      <c r="J9" s="2">
        <v>5.46896457672119E-2</v>
      </c>
      <c r="K9" s="2">
        <v>1.22642602920532</v>
      </c>
      <c r="L9" s="2">
        <v>8.4723840236663808</v>
      </c>
    </row>
    <row r="10" spans="2:12" x14ac:dyDescent="0.4">
      <c r="B10" t="s">
        <v>40</v>
      </c>
      <c r="C10" t="s">
        <v>24</v>
      </c>
      <c r="D10">
        <f>512*256*3/1000</f>
        <v>393.21600000000001</v>
      </c>
      <c r="E10">
        <v>1</v>
      </c>
      <c r="G10" s="2">
        <v>6.4106082916000007E-2</v>
      </c>
      <c r="H10" s="2"/>
      <c r="I10" s="2"/>
      <c r="J10" s="2">
        <v>9.7672820091247503E-2</v>
      </c>
      <c r="K10" s="2"/>
      <c r="L10" s="2"/>
    </row>
    <row r="11" spans="2:12" x14ac:dyDescent="0.4">
      <c r="C11" t="s">
        <v>25</v>
      </c>
      <c r="D11">
        <f>512*512*3/1000</f>
        <v>786.43200000000002</v>
      </c>
      <c r="E11">
        <v>1</v>
      </c>
      <c r="G11" s="2"/>
      <c r="H11" s="2"/>
      <c r="I11" s="2"/>
      <c r="J11" s="2"/>
      <c r="K11" s="2"/>
      <c r="L11" s="2"/>
    </row>
    <row r="12" spans="2:12" x14ac:dyDescent="0.4">
      <c r="C12" t="s">
        <v>26</v>
      </c>
      <c r="D12">
        <f>1024*512*3/1000</f>
        <v>1572.864</v>
      </c>
      <c r="E12">
        <v>1</v>
      </c>
      <c r="G12" s="2"/>
      <c r="H12" s="2"/>
      <c r="I12" s="2"/>
      <c r="J12" s="2"/>
      <c r="K12" s="2"/>
      <c r="L12" s="2"/>
    </row>
    <row r="13" spans="2:12" x14ac:dyDescent="0.4">
      <c r="C13" t="s">
        <v>27</v>
      </c>
      <c r="D13">
        <f>1024*1024*3/1000</f>
        <v>3145.7280000000001</v>
      </c>
      <c r="E13">
        <v>1</v>
      </c>
      <c r="G13" s="2"/>
      <c r="H13" s="2"/>
      <c r="I13" s="2"/>
      <c r="J13" s="2"/>
      <c r="K13" s="2"/>
      <c r="L13" s="2"/>
    </row>
    <row r="14" spans="2:12" x14ac:dyDescent="0.4">
      <c r="C14" t="s">
        <v>28</v>
      </c>
      <c r="D14">
        <f>2048*1024*3/1000</f>
        <v>6291.4560000000001</v>
      </c>
      <c r="E14">
        <v>1</v>
      </c>
      <c r="G14" s="2"/>
      <c r="H14" s="2"/>
      <c r="I14" s="2"/>
      <c r="J14" s="2"/>
      <c r="K14" s="2"/>
      <c r="L14" s="2"/>
    </row>
    <row r="15" spans="2:12" x14ac:dyDescent="0.4">
      <c r="C15" t="s">
        <v>29</v>
      </c>
      <c r="D15">
        <f>2048*2048*3/1000</f>
        <v>12582.912</v>
      </c>
      <c r="E15">
        <v>1</v>
      </c>
      <c r="G15" s="2"/>
      <c r="H15" s="2"/>
      <c r="I15" s="2"/>
      <c r="J15" s="2"/>
      <c r="K15" s="2"/>
      <c r="L15" s="2"/>
    </row>
    <row r="18" spans="2:5" x14ac:dyDescent="0.4">
      <c r="B18" t="s">
        <v>40</v>
      </c>
      <c r="C18" t="s">
        <v>46</v>
      </c>
      <c r="D18">
        <f>512*256*3/1000</f>
        <v>393.21600000000001</v>
      </c>
      <c r="E18">
        <v>1</v>
      </c>
    </row>
    <row r="19" spans="2:5" x14ac:dyDescent="0.4">
      <c r="B19" t="s">
        <v>40</v>
      </c>
      <c r="C19" t="s">
        <v>24</v>
      </c>
      <c r="D19">
        <f>512*256*3/1000</f>
        <v>393.21600000000001</v>
      </c>
    </row>
  </sheetData>
  <mergeCells count="3">
    <mergeCell ref="G2:I2"/>
    <mergeCell ref="J2:L2"/>
    <mergeCell ref="G1:L1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zoomScale="85" zoomScaleNormal="85" workbookViewId="0">
      <selection activeCell="N32" sqref="N32"/>
    </sheetView>
  </sheetViews>
  <sheetFormatPr defaultRowHeight="18.75" x14ac:dyDescent="0.4"/>
  <sheetData>
    <row r="1" spans="2:8" x14ac:dyDescent="0.4">
      <c r="B1" s="3" t="s">
        <v>9</v>
      </c>
      <c r="C1" s="3"/>
      <c r="D1" s="3"/>
      <c r="E1" s="3"/>
      <c r="F1" s="3" t="s">
        <v>6</v>
      </c>
      <c r="G1" s="3"/>
      <c r="H1" s="3"/>
    </row>
    <row r="2" spans="2:8" x14ac:dyDescent="0.4">
      <c r="B2" t="s">
        <v>2</v>
      </c>
      <c r="C2" t="s">
        <v>3</v>
      </c>
      <c r="D2" t="s">
        <v>4</v>
      </c>
      <c r="E2" t="s">
        <v>5</v>
      </c>
      <c r="F2" t="s">
        <v>0</v>
      </c>
      <c r="G2" t="s">
        <v>1</v>
      </c>
      <c r="H2" t="s">
        <v>8</v>
      </c>
    </row>
    <row r="3" spans="2:8" x14ac:dyDescent="0.4">
      <c r="B3">
        <v>32</v>
      </c>
      <c r="C3">
        <v>19</v>
      </c>
      <c r="D3">
        <v>5</v>
      </c>
      <c r="E3">
        <v>1.5</v>
      </c>
      <c r="F3">
        <v>11016</v>
      </c>
      <c r="G3">
        <v>116</v>
      </c>
      <c r="H3">
        <f>F3/G3</f>
        <v>94.965517241379317</v>
      </c>
    </row>
    <row r="4" spans="2:8" x14ac:dyDescent="0.4">
      <c r="D4">
        <v>10</v>
      </c>
      <c r="E4">
        <v>3.3</v>
      </c>
      <c r="F4">
        <v>25773</v>
      </c>
      <c r="G4">
        <v>171</v>
      </c>
      <c r="H4">
        <f t="shared" ref="H4:H10" si="0">F4/G4</f>
        <v>150.71929824561403</v>
      </c>
    </row>
    <row r="5" spans="2:8" x14ac:dyDescent="0.4">
      <c r="D5">
        <v>15</v>
      </c>
      <c r="E5">
        <v>5.0999999999999996</v>
      </c>
      <c r="F5">
        <v>37943</v>
      </c>
      <c r="G5">
        <v>224</v>
      </c>
      <c r="H5">
        <f t="shared" si="0"/>
        <v>169.38839285714286</v>
      </c>
    </row>
    <row r="6" spans="2:8" x14ac:dyDescent="0.4">
      <c r="D6">
        <v>20</v>
      </c>
      <c r="E6">
        <v>6.9</v>
      </c>
      <c r="F6">
        <v>53423</v>
      </c>
      <c r="G6">
        <v>277</v>
      </c>
      <c r="H6">
        <f t="shared" si="0"/>
        <v>192.86281588447653</v>
      </c>
    </row>
    <row r="7" spans="2:8" x14ac:dyDescent="0.4">
      <c r="D7">
        <v>25</v>
      </c>
      <c r="E7">
        <v>8.8000000000000007</v>
      </c>
      <c r="F7">
        <v>66824</v>
      </c>
      <c r="G7">
        <v>336</v>
      </c>
      <c r="H7">
        <f>F7/G7</f>
        <v>198.88095238095238</v>
      </c>
    </row>
    <row r="8" spans="2:8" x14ac:dyDescent="0.4">
      <c r="D8">
        <v>30</v>
      </c>
      <c r="E8">
        <v>10.6</v>
      </c>
      <c r="F8">
        <v>79538</v>
      </c>
      <c r="G8">
        <v>386</v>
      </c>
      <c r="H8">
        <f>F8/G8</f>
        <v>206.05699481865284</v>
      </c>
    </row>
    <row r="9" spans="2:8" x14ac:dyDescent="0.4">
      <c r="D9">
        <v>40</v>
      </c>
      <c r="E9">
        <v>14.3</v>
      </c>
      <c r="F9">
        <v>109096</v>
      </c>
      <c r="G9">
        <v>495</v>
      </c>
      <c r="H9">
        <f t="shared" si="0"/>
        <v>220.3959595959596</v>
      </c>
    </row>
    <row r="10" spans="2:8" x14ac:dyDescent="0.4">
      <c r="D10">
        <v>50</v>
      </c>
      <c r="E10">
        <v>17.8</v>
      </c>
      <c r="F10">
        <v>133504</v>
      </c>
      <c r="G10">
        <v>606</v>
      </c>
      <c r="H10">
        <f t="shared" si="0"/>
        <v>220.30363036303629</v>
      </c>
    </row>
    <row r="14" spans="2:8" x14ac:dyDescent="0.4">
      <c r="C14" s="3" t="s">
        <v>10</v>
      </c>
      <c r="D14" s="3"/>
      <c r="E14" s="3"/>
      <c r="F14" s="3" t="s">
        <v>6</v>
      </c>
      <c r="G14" s="3"/>
      <c r="H14" s="3"/>
    </row>
    <row r="15" spans="2:8" x14ac:dyDescent="0.4">
      <c r="C15" t="s">
        <v>7</v>
      </c>
      <c r="D15" t="s">
        <v>4</v>
      </c>
      <c r="E15" t="s">
        <v>5</v>
      </c>
      <c r="F15" t="s">
        <v>0</v>
      </c>
      <c r="G15" t="s">
        <v>1</v>
      </c>
      <c r="H15" t="s">
        <v>8</v>
      </c>
    </row>
    <row r="16" spans="2:8" x14ac:dyDescent="0.4">
      <c r="C16">
        <v>400</v>
      </c>
      <c r="D16">
        <v>10</v>
      </c>
      <c r="E16">
        <v>3.4</v>
      </c>
      <c r="F16">
        <v>4</v>
      </c>
      <c r="G16">
        <v>35</v>
      </c>
      <c r="H16">
        <f t="shared" ref="H16:H17" si="1">F16/G16</f>
        <v>0.11428571428571428</v>
      </c>
    </row>
    <row r="17" spans="4:8" x14ac:dyDescent="0.4">
      <c r="D17">
        <v>20</v>
      </c>
      <c r="E17">
        <v>5.9</v>
      </c>
      <c r="F17">
        <v>6</v>
      </c>
      <c r="G17">
        <v>59</v>
      </c>
      <c r="H17">
        <f t="shared" si="1"/>
        <v>0.10169491525423729</v>
      </c>
    </row>
    <row r="18" spans="4:8" x14ac:dyDescent="0.4">
      <c r="D18">
        <v>30</v>
      </c>
      <c r="E18">
        <v>8.5</v>
      </c>
      <c r="F18">
        <v>9</v>
      </c>
      <c r="G18">
        <v>135</v>
      </c>
      <c r="H18">
        <f>F18/G18</f>
        <v>6.6666666666666666E-2</v>
      </c>
    </row>
    <row r="19" spans="4:8" x14ac:dyDescent="0.4">
      <c r="D19">
        <v>40</v>
      </c>
      <c r="E19">
        <v>11.1</v>
      </c>
      <c r="F19">
        <v>11</v>
      </c>
      <c r="G19">
        <v>211</v>
      </c>
      <c r="H19">
        <f t="shared" ref="H19:H20" si="2">F19/G19</f>
        <v>5.2132701421800945E-2</v>
      </c>
    </row>
    <row r="20" spans="4:8" x14ac:dyDescent="0.4">
      <c r="D20">
        <v>50</v>
      </c>
      <c r="E20">
        <v>13.7</v>
      </c>
      <c r="F20">
        <v>14</v>
      </c>
      <c r="G20">
        <v>286</v>
      </c>
      <c r="H20">
        <f t="shared" si="2"/>
        <v>4.8951048951048952E-2</v>
      </c>
    </row>
  </sheetData>
  <mergeCells count="4">
    <mergeCell ref="F1:H1"/>
    <mergeCell ref="B1:E1"/>
    <mergeCell ref="F14:H14"/>
    <mergeCell ref="C14:E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D293-5994-4DA9-BE03-B276679642A6}">
  <dimension ref="B1:F9"/>
  <sheetViews>
    <sheetView workbookViewId="0">
      <selection activeCell="E11" sqref="E11"/>
    </sheetView>
  </sheetViews>
  <sheetFormatPr defaultRowHeight="18.75" x14ac:dyDescent="0.4"/>
  <cols>
    <col min="3" max="3" width="9.5" bestFit="1" customWidth="1"/>
  </cols>
  <sheetData>
    <row r="1" spans="2:6" x14ac:dyDescent="0.4">
      <c r="B1" s="3" t="s">
        <v>9</v>
      </c>
      <c r="C1" s="3"/>
      <c r="D1" s="3" t="s">
        <v>6</v>
      </c>
      <c r="E1" s="3"/>
      <c r="F1" s="3"/>
    </row>
    <row r="2" spans="2:6" x14ac:dyDescent="0.4">
      <c r="D2" t="s">
        <v>0</v>
      </c>
      <c r="E2" t="s">
        <v>1</v>
      </c>
      <c r="F2" t="s">
        <v>8</v>
      </c>
    </row>
    <row r="3" spans="2:6" x14ac:dyDescent="0.4">
      <c r="B3" t="s">
        <v>13</v>
      </c>
      <c r="C3">
        <f>64*64</f>
        <v>4096</v>
      </c>
      <c r="D3">
        <v>0.286457538604736</v>
      </c>
      <c r="E3">
        <v>3.6984038352966002</v>
      </c>
      <c r="F3">
        <f>D3/E3</f>
        <v>7.7454369874609172E-2</v>
      </c>
    </row>
    <row r="4" spans="2:6" x14ac:dyDescent="0.4">
      <c r="B4" t="s">
        <v>14</v>
      </c>
      <c r="C4">
        <f>128*64</f>
        <v>8192</v>
      </c>
      <c r="D4">
        <v>0.55722236633300004</v>
      </c>
      <c r="E4">
        <v>6.6076421737600004</v>
      </c>
      <c r="F4">
        <f t="shared" ref="F4:F9" si="0">D4/E4</f>
        <v>8.4329985141419858E-2</v>
      </c>
    </row>
    <row r="5" spans="2:6" x14ac:dyDescent="0.4">
      <c r="B5" t="s">
        <v>11</v>
      </c>
      <c r="C5">
        <f>128*128</f>
        <v>16384</v>
      </c>
      <c r="D5">
        <v>0.94388246536253995</v>
      </c>
      <c r="E5">
        <v>12.91983366012</v>
      </c>
      <c r="F5">
        <f t="shared" si="0"/>
        <v>7.3056858949821266E-2</v>
      </c>
    </row>
    <row r="6" spans="2:6" x14ac:dyDescent="0.4">
      <c r="B6" t="s">
        <v>15</v>
      </c>
      <c r="C6">
        <f>256*128</f>
        <v>32768</v>
      </c>
      <c r="D6">
        <v>1.3605737686157</v>
      </c>
      <c r="E6">
        <v>24.299688339199999</v>
      </c>
      <c r="F6">
        <f t="shared" si="0"/>
        <v>5.5991408186945216E-2</v>
      </c>
    </row>
    <row r="7" spans="2:6" x14ac:dyDescent="0.4">
      <c r="B7" t="s">
        <v>16</v>
      </c>
      <c r="C7">
        <f>256*256</f>
        <v>65536</v>
      </c>
      <c r="D7">
        <v>2.0332551002502401</v>
      </c>
      <c r="E7">
        <v>48.351480960000004</v>
      </c>
      <c r="F7">
        <f t="shared" si="0"/>
        <v>4.2051557881594204E-2</v>
      </c>
    </row>
    <row r="8" spans="2:6" x14ac:dyDescent="0.4">
      <c r="B8" t="s">
        <v>17</v>
      </c>
      <c r="C8">
        <f>512*256</f>
        <v>131072</v>
      </c>
      <c r="F8" t="e">
        <f t="shared" si="0"/>
        <v>#DIV/0!</v>
      </c>
    </row>
    <row r="9" spans="2:6" x14ac:dyDescent="0.4">
      <c r="B9" t="s">
        <v>12</v>
      </c>
      <c r="C9">
        <f>512*512</f>
        <v>262144</v>
      </c>
      <c r="F9" t="e">
        <f t="shared" si="0"/>
        <v>#DIV/0!</v>
      </c>
    </row>
  </sheetData>
  <mergeCells count="2">
    <mergeCell ref="B1:C1"/>
    <mergeCell ref="D1:F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7A67-BE91-4BFB-8B72-2600CB5E8FD7}">
  <dimension ref="B1:N22"/>
  <sheetViews>
    <sheetView workbookViewId="0">
      <selection activeCell="G24" sqref="G24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  <col min="14" max="14" width="9.5" bestFit="1" customWidth="1"/>
  </cols>
  <sheetData>
    <row r="1" spans="2:12" x14ac:dyDescent="0.4">
      <c r="B1" s="1" t="s">
        <v>9</v>
      </c>
      <c r="C1" s="1"/>
      <c r="D1" s="1" t="s">
        <v>32</v>
      </c>
      <c r="G1" s="3" t="s">
        <v>6</v>
      </c>
      <c r="H1" s="3"/>
      <c r="I1" s="3"/>
      <c r="J1" s="3"/>
      <c r="K1" s="3"/>
      <c r="L1" s="3"/>
    </row>
    <row r="2" spans="2:12" x14ac:dyDescent="0.4">
      <c r="B2" t="s">
        <v>39</v>
      </c>
      <c r="C2" t="s">
        <v>30</v>
      </c>
      <c r="D2" t="s">
        <v>30</v>
      </c>
      <c r="E2" t="s">
        <v>31</v>
      </c>
      <c r="F2" t="s">
        <v>33</v>
      </c>
      <c r="G2" s="3" t="s">
        <v>42</v>
      </c>
      <c r="H2" s="3"/>
      <c r="I2" s="3"/>
      <c r="J2" s="3" t="s">
        <v>38</v>
      </c>
      <c r="K2" s="3"/>
      <c r="L2" s="3"/>
    </row>
    <row r="3" spans="2:12" x14ac:dyDescent="0.4">
      <c r="G3" t="s">
        <v>0</v>
      </c>
      <c r="H3" t="s">
        <v>36</v>
      </c>
      <c r="I3" t="s">
        <v>37</v>
      </c>
      <c r="J3" t="s">
        <v>0</v>
      </c>
      <c r="K3" t="s">
        <v>36</v>
      </c>
      <c r="L3" t="s">
        <v>37</v>
      </c>
    </row>
    <row r="4" spans="2:12" x14ac:dyDescent="0.4">
      <c r="B4" t="s">
        <v>18</v>
      </c>
      <c r="C4" t="s">
        <v>18</v>
      </c>
      <c r="D4">
        <f>2*2*3/1000</f>
        <v>1.2E-2</v>
      </c>
      <c r="E4">
        <v>1</v>
      </c>
      <c r="F4">
        <v>25</v>
      </c>
      <c r="G4" s="2">
        <v>7.1970462799000002E-3</v>
      </c>
      <c r="H4" s="2">
        <v>0.29279627799899999</v>
      </c>
      <c r="I4" s="2">
        <v>0.35652265548706003</v>
      </c>
      <c r="J4" s="2">
        <v>1.06837511062622E-2</v>
      </c>
      <c r="K4" s="2">
        <v>0.424424982070922</v>
      </c>
      <c r="L4" s="2">
        <v>0.51200299263000404</v>
      </c>
    </row>
    <row r="5" spans="2:12" x14ac:dyDescent="0.4">
      <c r="B5" t="s">
        <v>18</v>
      </c>
      <c r="C5" t="s">
        <v>19</v>
      </c>
      <c r="D5">
        <f>64*64*3/1000</f>
        <v>12.288</v>
      </c>
      <c r="E5">
        <v>1</v>
      </c>
      <c r="F5">
        <v>25</v>
      </c>
      <c r="G5" s="2">
        <v>4.1756677627E-2</v>
      </c>
      <c r="H5" s="2">
        <v>0.78728017806999995</v>
      </c>
      <c r="I5" s="2">
        <v>1.77678339481</v>
      </c>
      <c r="J5" s="2">
        <v>6.2995243072509699E-2</v>
      </c>
      <c r="K5" s="2">
        <v>1.32417771816253</v>
      </c>
      <c r="L5" s="2">
        <v>3.15445013046264</v>
      </c>
    </row>
    <row r="6" spans="2:12" x14ac:dyDescent="0.4">
      <c r="B6" t="s">
        <v>18</v>
      </c>
      <c r="C6" t="s">
        <v>20</v>
      </c>
      <c r="D6">
        <f>128*64*3/1000</f>
        <v>24.576000000000001</v>
      </c>
      <c r="E6">
        <v>1</v>
      </c>
      <c r="F6">
        <v>25</v>
      </c>
      <c r="G6" s="2">
        <v>7.5792908668510003E-2</v>
      </c>
      <c r="H6" s="2">
        <v>1.3229622602460001</v>
      </c>
      <c r="I6" s="2">
        <v>3.1938737392425001</v>
      </c>
      <c r="J6" s="2">
        <v>0.113248372077941</v>
      </c>
      <c r="K6" s="2">
        <v>2.3057240486145001</v>
      </c>
      <c r="L6" s="2">
        <v>5.9224041700363097</v>
      </c>
    </row>
    <row r="7" spans="2:12" x14ac:dyDescent="0.4">
      <c r="B7" t="s">
        <v>18</v>
      </c>
      <c r="C7" t="s">
        <v>21</v>
      </c>
      <c r="D7">
        <f>128*128*3/1000</f>
        <v>49.152000000000001</v>
      </c>
      <c r="E7">
        <v>1</v>
      </c>
      <c r="F7">
        <v>29</v>
      </c>
      <c r="G7" s="2">
        <v>0.14241569041999999</v>
      </c>
      <c r="H7" s="2">
        <v>2.3969609022139999</v>
      </c>
      <c r="I7" s="2">
        <v>6.0146255016326897</v>
      </c>
      <c r="J7" s="2">
        <v>0.218647241592407</v>
      </c>
      <c r="K7" s="2">
        <v>4.1832735538482604</v>
      </c>
      <c r="L7" s="2">
        <v>11.429140925407401</v>
      </c>
    </row>
    <row r="8" spans="2:12" x14ac:dyDescent="0.4">
      <c r="B8" t="s">
        <v>18</v>
      </c>
      <c r="C8" t="s">
        <v>22</v>
      </c>
      <c r="D8">
        <f>256*128*3/1000</f>
        <v>98.304000000000002</v>
      </c>
      <c r="E8">
        <v>1</v>
      </c>
      <c r="F8">
        <v>29</v>
      </c>
      <c r="G8" s="2">
        <v>0.295449566841125</v>
      </c>
      <c r="H8" s="2">
        <v>4.5981720924377001</v>
      </c>
      <c r="I8" s="2">
        <v>11.740645599364999</v>
      </c>
      <c r="J8" s="2">
        <v>0.44356882572174</v>
      </c>
      <c r="K8" s="2">
        <v>8.0879623889923096</v>
      </c>
      <c r="L8" s="2">
        <v>22.918332099914501</v>
      </c>
    </row>
    <row r="9" spans="2:12" x14ac:dyDescent="0.4">
      <c r="B9" t="s">
        <v>18</v>
      </c>
      <c r="C9" t="s">
        <v>23</v>
      </c>
      <c r="D9">
        <f>256*256*3/1000</f>
        <v>196.608</v>
      </c>
      <c r="E9">
        <v>1</v>
      </c>
      <c r="F9">
        <v>29</v>
      </c>
      <c r="G9" s="2">
        <v>0.58437964916219998</v>
      </c>
      <c r="H9" s="2">
        <v>8.7690141677856008</v>
      </c>
      <c r="I9" s="2">
        <v>22.396694231033301</v>
      </c>
      <c r="J9" s="2">
        <v>0.874963331222534</v>
      </c>
      <c r="K9" s="2">
        <v>15.9579997301101</v>
      </c>
      <c r="L9" s="2">
        <v>45.350565767288202</v>
      </c>
    </row>
    <row r="10" spans="2:12" x14ac:dyDescent="0.4">
      <c r="B10" t="s">
        <v>18</v>
      </c>
      <c r="C10" t="s">
        <v>24</v>
      </c>
      <c r="D10">
        <f>512*256*3/1000</f>
        <v>393.21600000000001</v>
      </c>
      <c r="E10">
        <v>1</v>
      </c>
      <c r="F10">
        <v>33</v>
      </c>
      <c r="G10" s="2"/>
      <c r="H10" s="2"/>
      <c r="I10" s="2"/>
      <c r="J10" s="2">
        <v>1.74761328697204</v>
      </c>
      <c r="K10" s="2"/>
      <c r="L10" s="2"/>
    </row>
    <row r="11" spans="2:12" x14ac:dyDescent="0.4">
      <c r="B11" t="s">
        <v>43</v>
      </c>
      <c r="C11" t="s">
        <v>25</v>
      </c>
      <c r="D11">
        <f>512*512*3/1000</f>
        <v>786.43200000000002</v>
      </c>
      <c r="G11" s="2"/>
      <c r="H11" s="2"/>
      <c r="I11" s="2"/>
      <c r="J11" s="2"/>
      <c r="K11" s="2"/>
      <c r="L11" s="2"/>
    </row>
    <row r="12" spans="2:12" x14ac:dyDescent="0.4">
      <c r="B12" t="s">
        <v>43</v>
      </c>
      <c r="C12" t="s">
        <v>26</v>
      </c>
      <c r="D12">
        <f>1024*512*3/1000</f>
        <v>1572.864</v>
      </c>
      <c r="G12" s="2"/>
      <c r="H12" s="2"/>
      <c r="I12" s="2"/>
      <c r="J12" s="2"/>
      <c r="K12" s="2"/>
      <c r="L12" s="2"/>
    </row>
    <row r="13" spans="2:12" x14ac:dyDescent="0.4">
      <c r="B13" t="s">
        <v>43</v>
      </c>
      <c r="C13" t="s">
        <v>27</v>
      </c>
      <c r="D13">
        <f>1024*1024*3/1000</f>
        <v>3145.7280000000001</v>
      </c>
      <c r="G13" s="2"/>
      <c r="H13" s="2"/>
      <c r="I13" s="2"/>
      <c r="J13" s="2"/>
      <c r="K13" s="2"/>
      <c r="L13" s="2"/>
    </row>
    <row r="14" spans="2:12" x14ac:dyDescent="0.4">
      <c r="B14" t="s">
        <v>43</v>
      </c>
      <c r="C14" t="s">
        <v>28</v>
      </c>
      <c r="D14">
        <f>2048*1024*3/1000</f>
        <v>6291.4560000000001</v>
      </c>
      <c r="G14" s="2"/>
      <c r="H14" s="2"/>
      <c r="I14" s="2"/>
      <c r="J14" s="2"/>
      <c r="K14" s="2"/>
      <c r="L14" s="2"/>
    </row>
    <row r="15" spans="2:12" x14ac:dyDescent="0.4">
      <c r="B15" t="s">
        <v>43</v>
      </c>
      <c r="C15" t="s">
        <v>29</v>
      </c>
      <c r="D15">
        <f>2048*2048*3/1000</f>
        <v>12582.912</v>
      </c>
      <c r="G15" s="2"/>
      <c r="H15" s="2"/>
      <c r="I15" s="2"/>
      <c r="J15" s="2"/>
      <c r="K15" s="2"/>
      <c r="L15" s="2"/>
    </row>
    <row r="16" spans="2:12" x14ac:dyDescent="0.4">
      <c r="G16" s="2"/>
      <c r="H16" s="2"/>
      <c r="I16" s="2"/>
      <c r="J16" s="2"/>
      <c r="K16" s="2"/>
      <c r="L16" s="2"/>
    </row>
    <row r="18" spans="2:14" x14ac:dyDescent="0.4">
      <c r="B18" t="s">
        <v>18</v>
      </c>
      <c r="C18" t="s">
        <v>47</v>
      </c>
      <c r="D18">
        <f>256*128*3/1000</f>
        <v>98.304000000000002</v>
      </c>
      <c r="E18">
        <v>1</v>
      </c>
      <c r="F18">
        <v>29</v>
      </c>
      <c r="G18">
        <v>0.28904941082000701</v>
      </c>
      <c r="H18">
        <v>4.53788113594055</v>
      </c>
      <c r="N18">
        <v>129</v>
      </c>
    </row>
    <row r="19" spans="2:14" x14ac:dyDescent="0.4">
      <c r="B19" t="s">
        <v>18</v>
      </c>
      <c r="C19" t="s">
        <v>22</v>
      </c>
      <c r="D19">
        <f>256*128*3/1000</f>
        <v>98.304000000000002</v>
      </c>
      <c r="E19">
        <v>1</v>
      </c>
      <c r="F19">
        <v>29</v>
      </c>
      <c r="G19" s="2">
        <v>0.295449566841125</v>
      </c>
      <c r="H19" s="2">
        <v>4.5981720924377001</v>
      </c>
      <c r="I19" s="2">
        <v>11.740645599364999</v>
      </c>
      <c r="J19" s="2"/>
      <c r="K19" s="2"/>
      <c r="L19" s="2"/>
      <c r="N19">
        <v>128</v>
      </c>
    </row>
    <row r="20" spans="2:14" x14ac:dyDescent="0.4">
      <c r="B20" t="s">
        <v>18</v>
      </c>
      <c r="C20" t="s">
        <v>23</v>
      </c>
      <c r="D20">
        <f>256*256*3/1000</f>
        <v>196.608</v>
      </c>
      <c r="E20">
        <v>1</v>
      </c>
      <c r="F20">
        <v>29</v>
      </c>
      <c r="G20" s="2">
        <v>0.58437964916219998</v>
      </c>
      <c r="H20" s="2">
        <v>8.7690141677856008</v>
      </c>
      <c r="I20" s="2">
        <v>22.396694231033301</v>
      </c>
      <c r="J20" s="2"/>
      <c r="K20" s="2"/>
      <c r="L20" s="2"/>
      <c r="N20" s="2">
        <v>256</v>
      </c>
    </row>
    <row r="21" spans="2:14" x14ac:dyDescent="0.4">
      <c r="B21" t="s">
        <v>18</v>
      </c>
      <c r="C21" t="s">
        <v>45</v>
      </c>
      <c r="D21">
        <f>512*256*3/1000</f>
        <v>393.21600000000001</v>
      </c>
      <c r="E21">
        <v>1</v>
      </c>
      <c r="F21">
        <v>33</v>
      </c>
      <c r="G21" s="2">
        <v>1.1617474794387801</v>
      </c>
      <c r="H21" s="2">
        <v>17.801662945747299</v>
      </c>
      <c r="I21" s="2"/>
      <c r="J21" s="2"/>
      <c r="K21" s="2"/>
      <c r="L21" s="2"/>
      <c r="N21">
        <v>370</v>
      </c>
    </row>
    <row r="22" spans="2:14" x14ac:dyDescent="0.4">
      <c r="B22" t="s">
        <v>18</v>
      </c>
      <c r="C22" t="s">
        <v>24</v>
      </c>
      <c r="D22">
        <f>512*256*3/1000</f>
        <v>393.21600000000001</v>
      </c>
      <c r="E22">
        <v>1</v>
      </c>
      <c r="F22">
        <v>33</v>
      </c>
      <c r="G22" s="2">
        <v>1.1587172985076899</v>
      </c>
      <c r="H22" s="2">
        <v>17.791362953185999</v>
      </c>
      <c r="I22" s="2"/>
      <c r="J22" s="2"/>
      <c r="K22" s="2"/>
      <c r="L22" s="2"/>
      <c r="N22">
        <v>334</v>
      </c>
    </row>
  </sheetData>
  <mergeCells count="3">
    <mergeCell ref="G2:I2"/>
    <mergeCell ref="G1:L1"/>
    <mergeCell ref="J2:L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50EB-9653-439E-B16B-009CED5772AA}">
  <dimension ref="B1:M17"/>
  <sheetViews>
    <sheetView workbookViewId="0">
      <selection activeCell="G2" sqref="F2:G2"/>
    </sheetView>
  </sheetViews>
  <sheetFormatPr defaultRowHeight="18.75" x14ac:dyDescent="0.4"/>
  <cols>
    <col min="4" max="4" width="12" customWidth="1"/>
    <col min="5" max="6" width="11.5" customWidth="1"/>
    <col min="7" max="7" width="12.875" customWidth="1"/>
  </cols>
  <sheetData>
    <row r="1" spans="2:13" x14ac:dyDescent="0.4">
      <c r="B1" s="1" t="s">
        <v>9</v>
      </c>
      <c r="C1" s="1"/>
      <c r="D1" s="1"/>
      <c r="E1" s="1" t="s">
        <v>32</v>
      </c>
      <c r="F1" s="1"/>
      <c r="G1" s="1"/>
      <c r="H1" s="3" t="s">
        <v>6</v>
      </c>
      <c r="I1" s="3"/>
      <c r="J1" s="3"/>
      <c r="K1" s="3"/>
      <c r="L1" s="3"/>
      <c r="M1" s="3"/>
    </row>
    <row r="2" spans="2:13" x14ac:dyDescent="0.4">
      <c r="B2" t="s">
        <v>39</v>
      </c>
      <c r="C2" t="s">
        <v>30</v>
      </c>
      <c r="D2" t="s">
        <v>41</v>
      </c>
      <c r="E2" t="s">
        <v>41</v>
      </c>
      <c r="F2" t="s">
        <v>31</v>
      </c>
      <c r="G2" t="s">
        <v>33</v>
      </c>
      <c r="H2" s="3" t="s">
        <v>42</v>
      </c>
      <c r="I2" s="3"/>
      <c r="J2" s="3"/>
      <c r="K2" s="3" t="s">
        <v>38</v>
      </c>
      <c r="L2" s="3"/>
      <c r="M2" s="3"/>
    </row>
    <row r="3" spans="2:13" x14ac:dyDescent="0.4">
      <c r="H3" t="s">
        <v>0</v>
      </c>
      <c r="I3" t="s">
        <v>36</v>
      </c>
      <c r="J3" t="s">
        <v>37</v>
      </c>
      <c r="K3" t="s">
        <v>0</v>
      </c>
      <c r="L3" t="s">
        <v>36</v>
      </c>
      <c r="M3" t="s">
        <v>37</v>
      </c>
    </row>
    <row r="4" spans="2:13" x14ac:dyDescent="0.4">
      <c r="B4" t="s">
        <v>18</v>
      </c>
      <c r="C4" t="s">
        <v>40</v>
      </c>
      <c r="D4" t="s">
        <v>18</v>
      </c>
      <c r="E4">
        <f>2*2*3/1000</f>
        <v>1.2E-2</v>
      </c>
      <c r="F4">
        <v>2</v>
      </c>
      <c r="G4">
        <v>37</v>
      </c>
      <c r="H4" s="2">
        <v>9.3323945999145494E-3</v>
      </c>
      <c r="I4" s="2">
        <v>0.29264512062072701</v>
      </c>
      <c r="J4" s="2">
        <v>0.36656439304351801</v>
      </c>
      <c r="K4" s="2">
        <v>1.4964866638183499E-2</v>
      </c>
      <c r="L4" s="2">
        <v>0.45966734886169403</v>
      </c>
      <c r="M4" s="2">
        <v>0.53083667755126895</v>
      </c>
    </row>
    <row r="5" spans="2:13" x14ac:dyDescent="0.4">
      <c r="B5" t="s">
        <v>18</v>
      </c>
      <c r="C5" t="s">
        <v>40</v>
      </c>
      <c r="D5" t="s">
        <v>19</v>
      </c>
      <c r="E5">
        <f>64*64*3/1000</f>
        <v>12.288</v>
      </c>
      <c r="F5">
        <v>2</v>
      </c>
      <c r="G5">
        <v>37</v>
      </c>
      <c r="H5" s="2">
        <v>1.0925459861755299E-2</v>
      </c>
      <c r="I5" s="2">
        <v>0.29587972164153997</v>
      </c>
      <c r="J5" s="2">
        <v>0.38116757869720402</v>
      </c>
      <c r="K5" s="2">
        <v>1.6756963729858399E-2</v>
      </c>
      <c r="L5" s="2">
        <v>0.42248361110687199</v>
      </c>
      <c r="M5" s="2">
        <v>0.54552507400512695</v>
      </c>
    </row>
    <row r="6" spans="2:13" x14ac:dyDescent="0.4">
      <c r="B6" t="s">
        <v>43</v>
      </c>
      <c r="C6" t="s">
        <v>44</v>
      </c>
      <c r="D6" t="s">
        <v>20</v>
      </c>
      <c r="E6">
        <f>128*64*3/1000</f>
        <v>24.576000000000001</v>
      </c>
      <c r="F6">
        <v>2</v>
      </c>
      <c r="G6">
        <v>37</v>
      </c>
      <c r="H6" s="2">
        <v>1.17663621902465E-2</v>
      </c>
      <c r="I6" s="2">
        <v>0.29522988796234101</v>
      </c>
      <c r="J6" s="2">
        <v>0.38107588291168198</v>
      </c>
      <c r="K6" s="2">
        <v>1.8129849433898899E-2</v>
      </c>
      <c r="L6" s="2">
        <v>0.45643711090087802</v>
      </c>
      <c r="M6" s="2">
        <v>0.55221695899963297</v>
      </c>
    </row>
    <row r="7" spans="2:13" x14ac:dyDescent="0.4">
      <c r="B7" t="s">
        <v>43</v>
      </c>
      <c r="C7" t="s">
        <v>44</v>
      </c>
      <c r="D7" t="s">
        <v>21</v>
      </c>
      <c r="E7">
        <f>128*128*3/1000</f>
        <v>49.152000000000001</v>
      </c>
      <c r="F7">
        <v>2</v>
      </c>
      <c r="G7">
        <v>37</v>
      </c>
      <c r="H7" s="2">
        <v>1.5040802955627401E-2</v>
      </c>
      <c r="I7" s="2">
        <v>0.296873021125793</v>
      </c>
      <c r="J7" s="2">
        <v>0.38470168113708397</v>
      </c>
      <c r="K7" s="2">
        <v>2.2274327278137201E-2</v>
      </c>
      <c r="L7" s="2">
        <v>0.45837092399597101</v>
      </c>
      <c r="M7" s="2">
        <v>0.51441063880920401</v>
      </c>
    </row>
    <row r="8" spans="2:13" x14ac:dyDescent="0.4">
      <c r="B8" t="s">
        <v>43</v>
      </c>
      <c r="C8" t="s">
        <v>44</v>
      </c>
      <c r="D8" t="s">
        <v>22</v>
      </c>
      <c r="E8">
        <f>256*128*3/1000</f>
        <v>98.304000000000002</v>
      </c>
      <c r="F8">
        <v>2</v>
      </c>
      <c r="G8">
        <v>37</v>
      </c>
      <c r="H8" s="2">
        <v>2.0263433456420898E-2</v>
      </c>
      <c r="I8" s="2">
        <v>0.29913799762725801</v>
      </c>
      <c r="J8" s="2">
        <v>0.38623781204223601</v>
      </c>
      <c r="K8" s="2">
        <v>3.02739858627319E-2</v>
      </c>
      <c r="L8" s="2">
        <v>0.45831894874572698</v>
      </c>
      <c r="M8" s="2">
        <v>0.53494434356689402</v>
      </c>
    </row>
    <row r="9" spans="2:13" x14ac:dyDescent="0.4">
      <c r="B9" t="s">
        <v>43</v>
      </c>
      <c r="C9" t="s">
        <v>44</v>
      </c>
      <c r="D9" t="s">
        <v>23</v>
      </c>
      <c r="E9">
        <f>256*256*3/1000</f>
        <v>196.608</v>
      </c>
      <c r="F9">
        <v>2</v>
      </c>
      <c r="G9">
        <v>37</v>
      </c>
      <c r="H9" s="2">
        <v>3.0646395683288499E-2</v>
      </c>
      <c r="I9" s="2">
        <v>0.30655677318572999</v>
      </c>
      <c r="J9" s="2">
        <v>0.40276622772216703</v>
      </c>
      <c r="K9" s="2">
        <v>4.6078109741210897E-2</v>
      </c>
      <c r="L9" s="2">
        <v>0.46333839893341</v>
      </c>
      <c r="M9" s="2">
        <v>0.53212742805480895</v>
      </c>
    </row>
    <row r="10" spans="2:13" x14ac:dyDescent="0.4">
      <c r="B10" t="s">
        <v>43</v>
      </c>
      <c r="C10" t="s">
        <v>44</v>
      </c>
      <c r="D10" t="s">
        <v>24</v>
      </c>
      <c r="E10">
        <f>512*256*3/1000</f>
        <v>393.21600000000001</v>
      </c>
      <c r="F10">
        <v>2</v>
      </c>
      <c r="H10" s="2"/>
      <c r="I10" s="2"/>
      <c r="J10" s="2"/>
      <c r="K10" s="2"/>
      <c r="L10" s="2"/>
      <c r="M10" s="2"/>
    </row>
    <row r="11" spans="2:13" x14ac:dyDescent="0.4">
      <c r="B11" t="s">
        <v>43</v>
      </c>
      <c r="C11" t="s">
        <v>44</v>
      </c>
      <c r="D11" t="s">
        <v>25</v>
      </c>
      <c r="E11">
        <f>512*512*3/1000</f>
        <v>786.43200000000002</v>
      </c>
      <c r="F11">
        <v>2</v>
      </c>
      <c r="H11" s="2"/>
      <c r="I11" s="2"/>
      <c r="J11" s="2"/>
      <c r="K11" s="2"/>
      <c r="L11" s="2"/>
      <c r="M11" s="2"/>
    </row>
    <row r="12" spans="2:13" x14ac:dyDescent="0.4">
      <c r="B12" t="s">
        <v>43</v>
      </c>
      <c r="C12" t="s">
        <v>44</v>
      </c>
      <c r="D12" t="s">
        <v>26</v>
      </c>
      <c r="E12">
        <f>1024*512*3/1000</f>
        <v>1572.864</v>
      </c>
      <c r="H12" s="2"/>
      <c r="I12" s="2"/>
      <c r="J12" s="2"/>
      <c r="K12" s="2"/>
      <c r="L12" s="2"/>
      <c r="M12" s="2"/>
    </row>
    <row r="13" spans="2:13" x14ac:dyDescent="0.4">
      <c r="B13" t="s">
        <v>43</v>
      </c>
      <c r="C13" t="s">
        <v>44</v>
      </c>
      <c r="D13" t="s">
        <v>27</v>
      </c>
      <c r="E13">
        <f>1024*1024*3/1000</f>
        <v>3145.7280000000001</v>
      </c>
      <c r="H13" s="2"/>
      <c r="I13" s="2"/>
      <c r="J13" s="2"/>
      <c r="K13" s="2"/>
      <c r="L13" s="2"/>
      <c r="M13" s="2"/>
    </row>
    <row r="14" spans="2:13" x14ac:dyDescent="0.4">
      <c r="B14" t="s">
        <v>43</v>
      </c>
      <c r="C14" t="s">
        <v>44</v>
      </c>
      <c r="D14" t="s">
        <v>28</v>
      </c>
      <c r="E14">
        <f>2048*1024*3/1000</f>
        <v>6291.4560000000001</v>
      </c>
      <c r="H14" s="2"/>
      <c r="I14" s="2"/>
      <c r="J14" s="2"/>
      <c r="K14" s="2"/>
      <c r="L14" s="2"/>
      <c r="M14" s="2"/>
    </row>
    <row r="15" spans="2:13" x14ac:dyDescent="0.4">
      <c r="B15" t="s">
        <v>43</v>
      </c>
      <c r="C15" t="s">
        <v>44</v>
      </c>
      <c r="D15" t="s">
        <v>29</v>
      </c>
      <c r="E15">
        <f>2048*2048*3/1000</f>
        <v>12582.912</v>
      </c>
      <c r="H15" s="2"/>
      <c r="I15" s="2"/>
      <c r="J15" s="2"/>
      <c r="K15" s="2"/>
      <c r="L15" s="2"/>
      <c r="M15" s="2"/>
    </row>
    <row r="16" spans="2:13" x14ac:dyDescent="0.4">
      <c r="H16" t="s">
        <v>34</v>
      </c>
    </row>
    <row r="17" spans="8:8" x14ac:dyDescent="0.4">
      <c r="H17" t="s">
        <v>35</v>
      </c>
    </row>
  </sheetData>
  <mergeCells count="3">
    <mergeCell ref="H1:M1"/>
    <mergeCell ref="H2:J2"/>
    <mergeCell ref="K2:M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5707-D6FF-40EB-A2BD-F2E8DD9CA3B2}">
  <dimension ref="A1:K12"/>
  <sheetViews>
    <sheetView workbookViewId="0">
      <selection activeCell="H4" sqref="H4"/>
    </sheetView>
  </sheetViews>
  <sheetFormatPr defaultRowHeight="18.75" x14ac:dyDescent="0.4"/>
  <cols>
    <col min="2" max="2" width="15.125" bestFit="1" customWidth="1"/>
    <col min="3" max="4" width="12" customWidth="1"/>
    <col min="5" max="5" width="11.5" customWidth="1"/>
  </cols>
  <sheetData>
    <row r="1" spans="1:11" x14ac:dyDescent="0.4">
      <c r="B1" s="1" t="s">
        <v>9</v>
      </c>
      <c r="E1" s="1" t="s">
        <v>32</v>
      </c>
      <c r="F1" s="3" t="s">
        <v>6</v>
      </c>
      <c r="G1" s="3"/>
      <c r="H1" s="3"/>
      <c r="I1" s="3"/>
      <c r="J1" s="3"/>
      <c r="K1" s="3"/>
    </row>
    <row r="2" spans="1:11" x14ac:dyDescent="0.4">
      <c r="C2" t="s">
        <v>39</v>
      </c>
      <c r="D2" t="s">
        <v>30</v>
      </c>
      <c r="E2" t="s">
        <v>39</v>
      </c>
      <c r="F2" s="3" t="s">
        <v>42</v>
      </c>
      <c r="G2" s="3"/>
      <c r="H2" s="3"/>
      <c r="I2" s="3" t="s">
        <v>38</v>
      </c>
      <c r="J2" s="3"/>
      <c r="K2" s="3"/>
    </row>
    <row r="3" spans="1:11" x14ac:dyDescent="0.4">
      <c r="F3" t="s">
        <v>0</v>
      </c>
      <c r="G3" t="s">
        <v>36</v>
      </c>
      <c r="H3" t="s">
        <v>37</v>
      </c>
      <c r="I3" t="s">
        <v>0</v>
      </c>
      <c r="J3" t="s">
        <v>36</v>
      </c>
      <c r="K3" t="s">
        <v>37</v>
      </c>
    </row>
    <row r="4" spans="1:11" x14ac:dyDescent="0.4">
      <c r="A4" t="s">
        <v>49</v>
      </c>
      <c r="B4" t="s">
        <v>50</v>
      </c>
      <c r="C4" t="s">
        <v>48</v>
      </c>
      <c r="D4">
        <v>1000</v>
      </c>
      <c r="E4">
        <v>1000</v>
      </c>
      <c r="F4" s="2">
        <v>91.878661870956407</v>
      </c>
      <c r="G4" s="2">
        <v>2.6456781148910502</v>
      </c>
      <c r="H4" s="2"/>
      <c r="I4" s="2"/>
      <c r="J4" s="2"/>
      <c r="K4" s="2"/>
    </row>
    <row r="5" spans="1:11" x14ac:dyDescent="0.4">
      <c r="B5" t="s">
        <v>51</v>
      </c>
      <c r="C5" t="s">
        <v>48</v>
      </c>
      <c r="D5" t="s">
        <v>52</v>
      </c>
      <c r="E5">
        <f>7*7*1280</f>
        <v>62720</v>
      </c>
      <c r="F5" s="2">
        <v>87.901020526885901</v>
      </c>
      <c r="G5" s="2">
        <v>3.8143428325653002</v>
      </c>
      <c r="H5" s="2"/>
      <c r="I5" s="2"/>
      <c r="J5" s="2"/>
      <c r="K5" s="2"/>
    </row>
    <row r="6" spans="1:11" x14ac:dyDescent="0.4">
      <c r="F6" s="2"/>
      <c r="G6" s="2"/>
      <c r="H6" s="2"/>
      <c r="I6" s="2"/>
      <c r="J6" s="2"/>
      <c r="K6" s="2"/>
    </row>
    <row r="7" spans="1:11" x14ac:dyDescent="0.4">
      <c r="F7" s="2"/>
      <c r="G7" s="2"/>
      <c r="H7" s="2"/>
      <c r="I7" s="2"/>
      <c r="J7" s="2"/>
      <c r="K7" s="2"/>
    </row>
    <row r="8" spans="1:11" x14ac:dyDescent="0.4">
      <c r="F8" s="2"/>
      <c r="G8" s="2"/>
      <c r="H8" s="2"/>
      <c r="I8" s="2"/>
      <c r="J8" s="2"/>
      <c r="K8" s="2"/>
    </row>
    <row r="9" spans="1:11" x14ac:dyDescent="0.4">
      <c r="F9" s="2"/>
      <c r="G9" s="2"/>
      <c r="H9" s="2"/>
      <c r="I9" s="2"/>
      <c r="J9" s="2"/>
      <c r="K9" s="2"/>
    </row>
    <row r="10" spans="1:11" x14ac:dyDescent="0.4">
      <c r="F10" s="2"/>
      <c r="G10" s="2"/>
      <c r="H10" s="2"/>
      <c r="I10" s="2"/>
      <c r="J10" s="2"/>
      <c r="K10" s="2"/>
    </row>
    <row r="11" spans="1:11" x14ac:dyDescent="0.4">
      <c r="F11" s="2"/>
      <c r="G11" s="2"/>
      <c r="H11" s="2"/>
      <c r="I11" s="2"/>
      <c r="J11" s="2"/>
      <c r="K11" s="2"/>
    </row>
    <row r="12" spans="1:11" x14ac:dyDescent="0.4">
      <c r="F12" s="2"/>
      <c r="G12" s="2"/>
      <c r="H12" s="2"/>
      <c r="I12" s="2"/>
      <c r="J12" s="2"/>
      <c r="K12" s="2"/>
    </row>
  </sheetData>
  <mergeCells count="3">
    <mergeCell ref="F1:K1"/>
    <mergeCell ref="F2:H2"/>
    <mergeCell ref="I2:K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8674-573A-41FD-8910-1BE5B9619FD6}">
  <dimension ref="B1:T32"/>
  <sheetViews>
    <sheetView tabSelected="1" workbookViewId="0">
      <selection activeCell="E13" sqref="E13"/>
    </sheetView>
  </sheetViews>
  <sheetFormatPr defaultRowHeight="18.75" x14ac:dyDescent="0.4"/>
  <cols>
    <col min="2" max="2" width="11.625" bestFit="1" customWidth="1"/>
    <col min="4" max="8" width="11.5" customWidth="1"/>
    <col min="9" max="9" width="11.625" bestFit="1" customWidth="1"/>
    <col min="10" max="11" width="9.5" bestFit="1" customWidth="1"/>
    <col min="13" max="13" width="9.5" bestFit="1" customWidth="1"/>
  </cols>
  <sheetData>
    <row r="1" spans="2:20" x14ac:dyDescent="0.4">
      <c r="B1" s="1" t="s">
        <v>9</v>
      </c>
      <c r="C1" s="1"/>
      <c r="I1" s="3" t="s">
        <v>6</v>
      </c>
      <c r="J1" s="3"/>
      <c r="K1" s="3"/>
      <c r="L1" s="3"/>
      <c r="M1" s="3"/>
      <c r="N1" s="3"/>
    </row>
    <row r="2" spans="2:20" x14ac:dyDescent="0.4">
      <c r="B2" t="s">
        <v>54</v>
      </c>
      <c r="C2" t="s">
        <v>55</v>
      </c>
      <c r="D2" s="3" t="s">
        <v>71</v>
      </c>
      <c r="E2" s="3"/>
      <c r="F2" s="3"/>
      <c r="G2" s="3"/>
      <c r="H2" s="3"/>
      <c r="I2" s="3" t="s">
        <v>42</v>
      </c>
      <c r="J2" s="3"/>
      <c r="K2" s="3"/>
      <c r="L2" s="3" t="s">
        <v>38</v>
      </c>
      <c r="M2" s="3"/>
      <c r="N2" s="3"/>
    </row>
    <row r="3" spans="2:20" x14ac:dyDescent="0.4">
      <c r="D3" t="s">
        <v>72</v>
      </c>
      <c r="E3" t="s">
        <v>73</v>
      </c>
      <c r="F3" t="s">
        <v>68</v>
      </c>
      <c r="G3" t="s">
        <v>69</v>
      </c>
      <c r="H3" t="s">
        <v>70</v>
      </c>
      <c r="I3" t="s">
        <v>0</v>
      </c>
      <c r="J3" t="s">
        <v>36</v>
      </c>
      <c r="K3" t="s">
        <v>37</v>
      </c>
      <c r="L3" t="s">
        <v>0</v>
      </c>
      <c r="M3" t="s">
        <v>36</v>
      </c>
      <c r="N3" t="s">
        <v>37</v>
      </c>
    </row>
    <row r="4" spans="2:20" x14ac:dyDescent="0.4">
      <c r="B4" t="s">
        <v>21</v>
      </c>
      <c r="C4" t="s">
        <v>53</v>
      </c>
      <c r="D4" s="8">
        <v>0.44238281299999999</v>
      </c>
      <c r="E4" s="8">
        <v>0.49316406299999999</v>
      </c>
      <c r="F4" s="8">
        <v>5.01</v>
      </c>
      <c r="G4" s="8">
        <f>897/1024</f>
        <v>0.8759765625</v>
      </c>
      <c r="H4" s="8">
        <v>0</v>
      </c>
      <c r="I4" s="4">
        <v>1200.5035376548699</v>
      </c>
      <c r="J4" s="4">
        <v>7.8174090385437003</v>
      </c>
      <c r="K4" s="4">
        <v>8.5393619537353498</v>
      </c>
      <c r="L4" s="4">
        <v>1725.5320072174</v>
      </c>
      <c r="M4" s="4">
        <v>11.8138754367828</v>
      </c>
      <c r="N4" s="4">
        <v>11.975293159484799</v>
      </c>
      <c r="O4" s="4"/>
    </row>
    <row r="5" spans="2:20" x14ac:dyDescent="0.4">
      <c r="B5" t="s">
        <v>21</v>
      </c>
      <c r="C5" t="s">
        <v>56</v>
      </c>
      <c r="D5" s="8">
        <v>2.37890625</v>
      </c>
      <c r="E5" s="8">
        <v>2.481445313</v>
      </c>
      <c r="F5" s="8">
        <v>5.01</v>
      </c>
      <c r="G5" s="8">
        <v>4.71</v>
      </c>
      <c r="H5" s="8">
        <v>0</v>
      </c>
      <c r="I5" s="4">
        <v>6448.10240268707</v>
      </c>
      <c r="J5" s="4">
        <v>40.7323765754699</v>
      </c>
      <c r="K5" s="4">
        <v>43.638200759887603</v>
      </c>
      <c r="L5" s="4">
        <v>9244.2584991455005</v>
      </c>
      <c r="M5" s="4">
        <v>44.764242172241197</v>
      </c>
      <c r="N5" s="4">
        <v>46.698295116424497</v>
      </c>
      <c r="O5">
        <f>I5/I$5</f>
        <v>1</v>
      </c>
      <c r="P5">
        <f>J5/J$5</f>
        <v>1</v>
      </c>
      <c r="Q5">
        <f>K5/K$5</f>
        <v>1</v>
      </c>
      <c r="R5">
        <f>L5/L$5</f>
        <v>1</v>
      </c>
      <c r="S5">
        <f>M5/M$5</f>
        <v>1</v>
      </c>
      <c r="T5">
        <f>N5/N$5</f>
        <v>1</v>
      </c>
    </row>
    <row r="6" spans="2:20" x14ac:dyDescent="0.4">
      <c r="B6" t="s">
        <v>21</v>
      </c>
      <c r="C6" t="s">
        <v>57</v>
      </c>
      <c r="D6" s="8">
        <v>4.799804688</v>
      </c>
      <c r="E6" s="8">
        <v>4.981445313</v>
      </c>
      <c r="F6" s="8">
        <v>5.01</v>
      </c>
      <c r="G6" s="8">
        <v>5</v>
      </c>
      <c r="H6" s="8">
        <v>2.25</v>
      </c>
      <c r="I6" s="4">
        <v>12991.6007757186</v>
      </c>
      <c r="J6" s="4">
        <v>82.662911415100098</v>
      </c>
      <c r="K6" s="4">
        <v>113.08824539184501</v>
      </c>
      <c r="L6" s="4">
        <v>18605.943536758401</v>
      </c>
      <c r="M6" s="4">
        <v>87.500227689742999</v>
      </c>
      <c r="N6" s="4">
        <v>117.24785041809</v>
      </c>
      <c r="O6">
        <f t="shared" ref="O6:T10" si="0">I6/I$5</f>
        <v>2.0147944254583652</v>
      </c>
      <c r="P6">
        <f t="shared" si="0"/>
        <v>2.0294153782542081</v>
      </c>
      <c r="Q6">
        <f t="shared" si="0"/>
        <v>2.5914965196226913</v>
      </c>
      <c r="R6">
        <f t="shared" si="0"/>
        <v>2.0127026454829506</v>
      </c>
      <c r="S6">
        <f t="shared" si="0"/>
        <v>1.9546902492633476</v>
      </c>
      <c r="T6">
        <f t="shared" si="0"/>
        <v>2.5107522689163901</v>
      </c>
    </row>
    <row r="7" spans="2:20" x14ac:dyDescent="0.4">
      <c r="B7" t="s">
        <v>21</v>
      </c>
      <c r="C7" t="s">
        <v>58</v>
      </c>
      <c r="D7" s="8">
        <v>7.220703125</v>
      </c>
      <c r="E7" s="8">
        <v>7.477539063</v>
      </c>
      <c r="F7" s="8">
        <v>5.01</v>
      </c>
      <c r="G7" s="8">
        <v>5</v>
      </c>
      <c r="H7" s="8">
        <v>4.6500000000000004</v>
      </c>
      <c r="I7" s="4">
        <v>19529.599666595401</v>
      </c>
      <c r="J7" s="4">
        <v>124.42616701126001</v>
      </c>
      <c r="K7" s="4">
        <v>184.26125288009601</v>
      </c>
      <c r="L7" s="4">
        <v>28021.061182022</v>
      </c>
      <c r="M7" s="4">
        <v>129.670462608337</v>
      </c>
      <c r="N7" s="4">
        <v>188.98405504226599</v>
      </c>
      <c r="O7">
        <f t="shared" si="0"/>
        <v>3.0287359671051401</v>
      </c>
      <c r="P7">
        <f t="shared" si="0"/>
        <v>3.054723968308608</v>
      </c>
      <c r="Q7">
        <f t="shared" si="0"/>
        <v>4.2224759424423759</v>
      </c>
      <c r="R7">
        <f t="shared" si="0"/>
        <v>3.031185376805738</v>
      </c>
      <c r="S7">
        <f t="shared" si="0"/>
        <v>2.8967420493660696</v>
      </c>
      <c r="T7">
        <f t="shared" si="0"/>
        <v>4.046915515247524</v>
      </c>
    </row>
    <row r="8" spans="2:20" x14ac:dyDescent="0.4">
      <c r="B8" t="s">
        <v>21</v>
      </c>
      <c r="C8" t="s">
        <v>59</v>
      </c>
      <c r="D8" s="8">
        <v>9.640625</v>
      </c>
      <c r="E8" s="8">
        <v>9.977539063</v>
      </c>
      <c r="F8" s="8">
        <v>5.01</v>
      </c>
      <c r="G8" s="8">
        <v>5</v>
      </c>
      <c r="H8" s="8">
        <v>7.05</v>
      </c>
      <c r="I8" s="4">
        <v>26206.571698188702</v>
      </c>
      <c r="J8" s="4">
        <v>166.019804477691</v>
      </c>
      <c r="K8" s="4">
        <v>255.366241931915</v>
      </c>
      <c r="L8" s="4">
        <v>37489.818859100298</v>
      </c>
      <c r="M8" s="4">
        <v>171.02405369281701</v>
      </c>
      <c r="N8" s="4">
        <v>259.988631725311</v>
      </c>
      <c r="O8">
        <f t="shared" si="0"/>
        <v>4.0642300729076251</v>
      </c>
      <c r="P8">
        <f t="shared" si="0"/>
        <v>4.0758683493482293</v>
      </c>
      <c r="Q8">
        <f t="shared" si="0"/>
        <v>5.8518966750491828</v>
      </c>
      <c r="R8">
        <f t="shared" si="0"/>
        <v>4.0554706321297376</v>
      </c>
      <c r="S8">
        <f t="shared" si="0"/>
        <v>3.8205506313445627</v>
      </c>
      <c r="T8">
        <f t="shared" si="0"/>
        <v>5.5674116384148054</v>
      </c>
    </row>
    <row r="9" spans="2:20" x14ac:dyDescent="0.4">
      <c r="B9" t="s">
        <v>21</v>
      </c>
      <c r="C9" t="s">
        <v>60</v>
      </c>
      <c r="D9" s="8">
        <v>12.06054688</v>
      </c>
      <c r="E9" s="8">
        <v>12.47363281</v>
      </c>
      <c r="F9" s="8">
        <v>5.01</v>
      </c>
      <c r="G9" s="8">
        <v>5</v>
      </c>
      <c r="H9" s="8">
        <v>9.4499999999999993</v>
      </c>
      <c r="I9" s="4">
        <v>32536.0972404479</v>
      </c>
      <c r="J9" s="4">
        <v>207.56951570510799</v>
      </c>
      <c r="K9" s="4">
        <v>326.41178131103499</v>
      </c>
      <c r="L9" s="4">
        <v>46739.148537317902</v>
      </c>
      <c r="M9" s="4">
        <v>212.765217423439</v>
      </c>
      <c r="N9" s="4">
        <v>331.06818437576197</v>
      </c>
      <c r="O9">
        <f t="shared" si="0"/>
        <v>5.0458406533508793</v>
      </c>
      <c r="P9">
        <f t="shared" si="0"/>
        <v>5.0959343194846083</v>
      </c>
      <c r="Q9">
        <f t="shared" si="0"/>
        <v>7.4799550766784568</v>
      </c>
      <c r="R9">
        <f t="shared" si="0"/>
        <v>5.0560192082078048</v>
      </c>
      <c r="S9">
        <f t="shared" si="0"/>
        <v>4.7530172990480573</v>
      </c>
      <c r="T9">
        <f t="shared" si="0"/>
        <v>7.0895133012965239</v>
      </c>
    </row>
    <row r="10" spans="2:20" x14ac:dyDescent="0.4">
      <c r="B10" t="s">
        <v>21</v>
      </c>
      <c r="C10" t="s">
        <v>61</v>
      </c>
      <c r="D10" s="8">
        <v>14.47753906</v>
      </c>
      <c r="E10" s="8">
        <v>14.97363281</v>
      </c>
      <c r="F10" s="8">
        <v>5.01</v>
      </c>
      <c r="G10" s="8">
        <v>5</v>
      </c>
      <c r="H10" s="8">
        <v>11.85</v>
      </c>
      <c r="I10" s="4">
        <v>39274.702286720203</v>
      </c>
      <c r="J10" s="4">
        <v>249.11540269851599</v>
      </c>
      <c r="K10" s="4">
        <v>396.96943819522801</v>
      </c>
      <c r="L10" s="4">
        <v>56159.6999168396</v>
      </c>
      <c r="M10" s="4">
        <v>260.57769834995202</v>
      </c>
      <c r="N10" s="4">
        <v>407.79002523422201</v>
      </c>
      <c r="O10">
        <f t="shared" si="0"/>
        <v>6.0908930773732051</v>
      </c>
      <c r="P10">
        <f t="shared" si="0"/>
        <v>6.1159064027837697</v>
      </c>
      <c r="Q10">
        <f t="shared" si="0"/>
        <v>9.0968333084924939</v>
      </c>
      <c r="R10">
        <f t="shared" si="0"/>
        <v>6.0750897351075546</v>
      </c>
      <c r="S10">
        <f t="shared" si="0"/>
        <v>5.8211126940855289</v>
      </c>
      <c r="T10">
        <f t="shared" si="0"/>
        <v>8.7324392511022548</v>
      </c>
    </row>
    <row r="11" spans="2:20" x14ac:dyDescent="0.4">
      <c r="I11" s="2"/>
      <c r="J11" s="2"/>
      <c r="K11" s="2"/>
      <c r="L11" s="2"/>
      <c r="M11" s="2"/>
      <c r="N11" s="2"/>
    </row>
    <row r="12" spans="2:20" x14ac:dyDescent="0.4">
      <c r="F12" s="1"/>
      <c r="G12" s="1"/>
      <c r="H12" s="1" t="s">
        <v>9</v>
      </c>
      <c r="I12" s="1"/>
      <c r="J12" s="5" t="s">
        <v>65</v>
      </c>
      <c r="K12" s="5"/>
      <c r="L12" s="5"/>
      <c r="M12" s="5"/>
      <c r="N12" s="5"/>
    </row>
    <row r="13" spans="2:20" x14ac:dyDescent="0.4">
      <c r="H13" t="s">
        <v>54</v>
      </c>
      <c r="I13" t="s">
        <v>55</v>
      </c>
      <c r="J13" s="5" t="s">
        <v>42</v>
      </c>
      <c r="K13" s="5"/>
      <c r="L13" s="2"/>
      <c r="M13" s="5" t="s">
        <v>38</v>
      </c>
      <c r="N13" s="5"/>
    </row>
    <row r="14" spans="2:20" x14ac:dyDescent="0.4">
      <c r="J14" t="s">
        <v>36</v>
      </c>
      <c r="K14" t="s">
        <v>37</v>
      </c>
      <c r="L14" s="2"/>
      <c r="M14" t="s">
        <v>36</v>
      </c>
      <c r="N14" t="s">
        <v>37</v>
      </c>
    </row>
    <row r="15" spans="2:20" x14ac:dyDescent="0.4">
      <c r="H15" t="s">
        <v>21</v>
      </c>
      <c r="I15" t="s">
        <v>53</v>
      </c>
      <c r="J15" s="6">
        <f>I4/J4</f>
        <v>153.56795732905783</v>
      </c>
      <c r="K15" s="6">
        <f>I4/K4</f>
        <v>140.58468819555503</v>
      </c>
      <c r="L15" s="6"/>
      <c r="M15" s="6">
        <f>L4/M4</f>
        <v>146.05977661190775</v>
      </c>
      <c r="N15" s="6">
        <f>L4/N4</f>
        <v>144.09100338814883</v>
      </c>
    </row>
    <row r="16" spans="2:20" x14ac:dyDescent="0.4">
      <c r="H16" t="s">
        <v>21</v>
      </c>
      <c r="I16" t="s">
        <v>56</v>
      </c>
      <c r="J16" s="6">
        <f t="shared" ref="J16:J21" si="1">I5/J5</f>
        <v>158.30410461662788</v>
      </c>
      <c r="K16" s="6">
        <f t="shared" ref="K16:K21" si="2">I5/K5</f>
        <v>147.7627924709075</v>
      </c>
      <c r="L16" s="6"/>
      <c r="M16" s="6">
        <f t="shared" ref="M16:M21" si="3">L5/M5</f>
        <v>206.5098849116219</v>
      </c>
      <c r="N16" s="6">
        <f t="shared" ref="N16:N21" si="4">L5/N5</f>
        <v>197.95708764310231</v>
      </c>
    </row>
    <row r="17" spans="8:14" x14ac:dyDescent="0.4">
      <c r="H17" t="s">
        <v>21</v>
      </c>
      <c r="I17" t="s">
        <v>57</v>
      </c>
      <c r="J17" s="6">
        <f t="shared" si="1"/>
        <v>157.16360037792492</v>
      </c>
      <c r="K17" s="6">
        <f t="shared" si="2"/>
        <v>114.88020466409542</v>
      </c>
      <c r="L17" s="6"/>
      <c r="M17" s="6">
        <f t="shared" si="3"/>
        <v>212.63880138382129</v>
      </c>
      <c r="N17" s="6">
        <f t="shared" si="4"/>
        <v>158.6889948976644</v>
      </c>
    </row>
    <row r="18" spans="8:14" x14ac:dyDescent="0.4">
      <c r="H18" t="s">
        <v>21</v>
      </c>
      <c r="I18" t="s">
        <v>58</v>
      </c>
      <c r="J18" s="6">
        <f t="shared" si="1"/>
        <v>156.95733570920063</v>
      </c>
      <c r="K18" s="6">
        <f t="shared" si="2"/>
        <v>105.98864037521693</v>
      </c>
      <c r="L18" s="6"/>
      <c r="M18" s="6">
        <f t="shared" si="3"/>
        <v>216.0944028298733</v>
      </c>
      <c r="N18" s="6">
        <f t="shared" si="4"/>
        <v>148.27209192730643</v>
      </c>
    </row>
    <row r="19" spans="8:14" x14ac:dyDescent="0.4">
      <c r="H19" t="s">
        <v>21</v>
      </c>
      <c r="I19" t="s">
        <v>59</v>
      </c>
      <c r="J19" s="6">
        <f t="shared" si="1"/>
        <v>157.85208144676633</v>
      </c>
      <c r="K19" s="6">
        <f t="shared" si="2"/>
        <v>102.62347716725934</v>
      </c>
      <c r="L19" s="6"/>
      <c r="M19" s="6">
        <f t="shared" si="3"/>
        <v>219.20787193149584</v>
      </c>
      <c r="N19" s="6">
        <f t="shared" si="4"/>
        <v>144.19791592545431</v>
      </c>
    </row>
    <row r="20" spans="8:14" x14ac:dyDescent="0.4">
      <c r="H20" t="s">
        <v>21</v>
      </c>
      <c r="I20" t="s">
        <v>60</v>
      </c>
      <c r="J20" s="6">
        <f t="shared" si="1"/>
        <v>156.74795564234788</v>
      </c>
      <c r="K20" s="6">
        <f t="shared" si="2"/>
        <v>99.678072616639199</v>
      </c>
      <c r="L20" s="6"/>
      <c r="M20" s="6">
        <f t="shared" si="3"/>
        <v>219.67476217834536</v>
      </c>
      <c r="N20" s="6">
        <f t="shared" si="4"/>
        <v>141.17680509060642</v>
      </c>
    </row>
    <row r="21" spans="8:14" x14ac:dyDescent="0.4">
      <c r="H21" t="s">
        <v>21</v>
      </c>
      <c r="I21" t="s">
        <v>61</v>
      </c>
      <c r="J21" s="6">
        <f t="shared" si="1"/>
        <v>157.65665977005511</v>
      </c>
      <c r="K21" s="6">
        <f t="shared" si="2"/>
        <v>98.936337430099741</v>
      </c>
      <c r="L21" s="6"/>
      <c r="M21" s="6">
        <f t="shared" si="3"/>
        <v>215.51997838824238</v>
      </c>
      <c r="N21" s="6">
        <f t="shared" si="4"/>
        <v>137.71719866022519</v>
      </c>
    </row>
    <row r="22" spans="8:14" x14ac:dyDescent="0.4">
      <c r="J22" s="2"/>
      <c r="K22" s="2"/>
      <c r="M22" s="2"/>
      <c r="N22" s="2"/>
    </row>
    <row r="23" spans="8:14" x14ac:dyDescent="0.4">
      <c r="I23" s="5" t="s">
        <v>64</v>
      </c>
      <c r="J23" s="5"/>
      <c r="K23" s="5"/>
      <c r="L23" s="5"/>
      <c r="M23" s="5"/>
      <c r="N23" s="5"/>
    </row>
    <row r="24" spans="8:14" x14ac:dyDescent="0.4">
      <c r="I24" s="5" t="s">
        <v>42</v>
      </c>
      <c r="J24" s="5"/>
      <c r="K24" s="5"/>
      <c r="L24" s="5" t="s">
        <v>38</v>
      </c>
      <c r="M24" s="5"/>
      <c r="N24" s="5"/>
    </row>
    <row r="25" spans="8:14" x14ac:dyDescent="0.4">
      <c r="I25" t="s">
        <v>0</v>
      </c>
      <c r="J25" t="s">
        <v>36</v>
      </c>
      <c r="K25" t="s">
        <v>37</v>
      </c>
      <c r="L25" t="s">
        <v>0</v>
      </c>
      <c r="M25" t="s">
        <v>36</v>
      </c>
      <c r="N25" t="s">
        <v>37</v>
      </c>
    </row>
    <row r="26" spans="8:14" x14ac:dyDescent="0.4">
      <c r="H26">
        <v>10</v>
      </c>
      <c r="I26" s="7">
        <f>2*128*128*7*7*32*32*$H26/(I4*0.001)/1000000000000</f>
        <v>1.369564617203717E-2</v>
      </c>
      <c r="J26" s="7">
        <f>2*128*128*7*7*32*32*$H26/(J4*0.001)/1000000000000</f>
        <v>2.1032124069412785</v>
      </c>
      <c r="K26" s="7">
        <f>2*128*128*7*7*32*32*$H26/(K4*0.001)/1000000000000</f>
        <v>1.9253981467324928</v>
      </c>
      <c r="L26" s="7">
        <f>2*128*128*7*7*32*32*$H26/(L4*0.001)/1000000000000</f>
        <v>9.5284651986919135E-3</v>
      </c>
      <c r="M26" s="7">
        <f>2*128*128*7*7*32*32*$H26/(M4*0.001)/1000000000000</f>
        <v>1.391725498375278</v>
      </c>
      <c r="N26" s="7">
        <f>2*128*128*7*7*32*32*$H26/(N4*0.001)/1000000000000</f>
        <v>1.3729661112285749</v>
      </c>
    </row>
    <row r="27" spans="8:14" x14ac:dyDescent="0.4">
      <c r="H27">
        <v>50</v>
      </c>
      <c r="I27" s="7">
        <f>2*128*128*7*7*32*32*$H27/(I5*0.001)/1000000000000</f>
        <v>1.2749232761213891E-2</v>
      </c>
      <c r="J27" s="7">
        <f>2*128*128*7*7*32*32*$H27/(J5*0.001)/1000000000000</f>
        <v>2.0182558768129435</v>
      </c>
      <c r="K27" s="7">
        <f>2*128*128*7*7*32*32*$H27/(K5*0.001)/1000000000000</f>
        <v>1.8838622346585432</v>
      </c>
      <c r="L27" s="7">
        <f>2*128*128*7*7*32*32*$H27/(L5*0.001)/1000000000000</f>
        <v>8.8929099513605104E-3</v>
      </c>
      <c r="M27" s="7">
        <f>2*128*128*7*7*32*32*$H27/(M5*0.001)/1000000000000</f>
        <v>1.8364738105848759</v>
      </c>
      <c r="N27" s="7">
        <f>2*128*128*7*7*32*32*$H27/(N5*0.001)/1000000000000</f>
        <v>1.7604145546436891</v>
      </c>
    </row>
    <row r="28" spans="8:14" x14ac:dyDescent="0.4">
      <c r="H28">
        <v>100</v>
      </c>
      <c r="I28" s="7">
        <f>2*128*128*7*7*32*32*$H28/(I6*0.001)/1000000000000</f>
        <v>1.2655616473937229E-2</v>
      </c>
      <c r="J28" s="7">
        <f>2*128*128*7*7*32*32*$H28/(J6*0.001)/1000000000000</f>
        <v>1.9890022500461542</v>
      </c>
      <c r="K28" s="7">
        <f>2*128*128*7*7*32*32*$H28/(K6*0.001)/1000000000000</f>
        <v>1.4538798106762065</v>
      </c>
      <c r="L28" s="7">
        <f>2*128*128*7*7*32*32*$H28/(L6*0.001)/1000000000000</f>
        <v>8.8367846798617818E-3</v>
      </c>
      <c r="M28" s="7">
        <f>2*128*128*7*7*32*32*$H28/(M6*0.001)/1000000000000</f>
        <v>1.8790433024127244</v>
      </c>
      <c r="N28" s="7">
        <f>2*128*128*7*7*32*32*$H28/(N6*0.001)/1000000000000</f>
        <v>1.4023004789743454</v>
      </c>
    </row>
    <row r="29" spans="8:14" x14ac:dyDescent="0.4">
      <c r="H29">
        <v>150</v>
      </c>
      <c r="I29" s="7">
        <f>2*128*128*7*7*32*32*$H29/(I7*0.001)/1000000000000</f>
        <v>1.262827090213438E-2</v>
      </c>
      <c r="J29" s="7">
        <f>2*128*128*7*7*32*32*$H29/(J7*0.001)/1000000000000</f>
        <v>1.9820997554130357</v>
      </c>
      <c r="K29" s="7">
        <f>2*128*128*7*7*32*32*$H29/(K7*0.001)/1000000000000</f>
        <v>1.3384532632071373</v>
      </c>
      <c r="L29" s="7">
        <f>2*128*128*7*7*32*32*$H29/(L7*0.001)/1000000000000</f>
        <v>8.8014181046873353E-3</v>
      </c>
      <c r="M29" s="7">
        <f>2*128*128*7*7*32*32*$H29/(M7*0.001)/1000000000000</f>
        <v>1.9019371893884456</v>
      </c>
      <c r="N29" s="7">
        <f>2*128*128*7*7*32*32*$H29/(N7*0.001)/1000000000000</f>
        <v>1.3050046743088599</v>
      </c>
    </row>
    <row r="30" spans="8:14" x14ac:dyDescent="0.4">
      <c r="H30">
        <v>200</v>
      </c>
      <c r="I30" s="7">
        <f>2*128*128*7*7*32*32*$H30/(I8*0.001)/1000000000000</f>
        <v>1.2547747083710597E-2</v>
      </c>
      <c r="J30" s="7">
        <f>2*128*128*7*7*32*32*$H30/(J8*0.001)/1000000000000</f>
        <v>1.9806879946313103</v>
      </c>
      <c r="K30" s="7">
        <f>2*128*128*7*7*32*32*$H30/(K8*0.001)/1000000000000</f>
        <v>1.2876934363457198</v>
      </c>
      <c r="L30" s="7">
        <f>2*128*128*7*7*32*32*$H30/(L8*0.001)/1000000000000</f>
        <v>8.7712729377506411E-3</v>
      </c>
      <c r="M30" s="7">
        <f>2*128*128*7*7*32*32*$H30/(M8*0.001)/1000000000000</f>
        <v>1.9227320748146375</v>
      </c>
      <c r="N30" s="7">
        <f>2*128*128*7*7*32*32*$H30/(N8*0.001)/1000000000000</f>
        <v>1.2647992776369792</v>
      </c>
    </row>
    <row r="31" spans="8:14" x14ac:dyDescent="0.4">
      <c r="H31">
        <v>250</v>
      </c>
      <c r="I31" s="7">
        <f>2*128*128*7*7*32*32*$H31/(I9*0.001)/1000000000000</f>
        <v>1.263340802562531E-2</v>
      </c>
      <c r="J31" s="7">
        <f>2*128*128*7*7*32*32*$H31/(J9*0.001)/1000000000000</f>
        <v>1.980260880812398</v>
      </c>
      <c r="K31" s="7">
        <f>2*128*128*7*7*32*32*$H31/(K9*0.001)/1000000000000</f>
        <v>1.2592737625739121</v>
      </c>
      <c r="L31" s="7">
        <f>2*128*128*7*7*32*32*$H31/(L9*0.001)/1000000000000</f>
        <v>8.7943791203601452E-3</v>
      </c>
      <c r="M31" s="7">
        <f>2*128*128*7*7*32*32*$H31/(M9*0.001)/1000000000000</f>
        <v>1.9319031417713208</v>
      </c>
      <c r="N31" s="7">
        <f>2*128*128*7*7*32*32*$H31/(N9*0.001)/1000000000000</f>
        <v>1.2415623469679831</v>
      </c>
    </row>
    <row r="32" spans="8:14" x14ac:dyDescent="0.4">
      <c r="H32">
        <v>300</v>
      </c>
      <c r="I32" s="7">
        <f>2*128*128*7*7*32*32*$H32/(I10*0.001)/1000000000000</f>
        <v>1.2558978723736389E-2</v>
      </c>
      <c r="J32" s="7">
        <f>2*128*128*7*7*32*32*$H32/(J10*0.001)/1000000000000</f>
        <v>1.980006635707469</v>
      </c>
      <c r="K32" s="7">
        <f>2*128*128*7*7*32*32*$H32/(K10*0.001)/1000000000000</f>
        <v>1.2425393567890268</v>
      </c>
      <c r="L32" s="7">
        <f>2*128*128*7*7*32*32*$H32/(L10*0.001)/1000000000000</f>
        <v>8.7829912041979749E-3</v>
      </c>
      <c r="M32" s="7">
        <f>2*128*128*7*7*32*32*$H32/(M10*0.001)/1000000000000</f>
        <v>1.8929100745128706</v>
      </c>
      <c r="N32" s="7">
        <f>2*128*128*7*7*32*32*$H32/(N10*0.001)/1000000000000</f>
        <v>1.2095689444995432</v>
      </c>
    </row>
  </sheetData>
  <mergeCells count="10">
    <mergeCell ref="D2:H2"/>
    <mergeCell ref="I24:K24"/>
    <mergeCell ref="L24:N24"/>
    <mergeCell ref="I23:N23"/>
    <mergeCell ref="I1:N1"/>
    <mergeCell ref="I2:K2"/>
    <mergeCell ref="L2:N2"/>
    <mergeCell ref="J12:N12"/>
    <mergeCell ref="J13:K13"/>
    <mergeCell ref="M13:N1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5EBF-A3B0-411E-9A3A-3D90BC9C5B23}">
  <dimension ref="B1:V40"/>
  <sheetViews>
    <sheetView workbookViewId="0">
      <selection activeCell="F3" sqref="F3"/>
    </sheetView>
  </sheetViews>
  <sheetFormatPr defaultRowHeight="18.75" x14ac:dyDescent="0.4"/>
  <cols>
    <col min="2" max="2" width="11.625" bestFit="1" customWidth="1"/>
    <col min="4" max="8" width="11.5" customWidth="1"/>
    <col min="9" max="9" width="11.625" bestFit="1" customWidth="1"/>
    <col min="10" max="10" width="9.75" bestFit="1" customWidth="1"/>
    <col min="11" max="11" width="9.625" bestFit="1" customWidth="1"/>
    <col min="13" max="13" width="9.625" bestFit="1" customWidth="1"/>
    <col min="14" max="14" width="9.125" bestFit="1" customWidth="1"/>
  </cols>
  <sheetData>
    <row r="1" spans="2:22" x14ac:dyDescent="0.4">
      <c r="B1" s="1" t="s">
        <v>9</v>
      </c>
      <c r="C1" s="1"/>
      <c r="I1" s="3" t="s">
        <v>6</v>
      </c>
      <c r="J1" s="3"/>
      <c r="K1" s="3"/>
      <c r="L1" s="3"/>
      <c r="M1" s="3"/>
      <c r="N1" s="3"/>
    </row>
    <row r="2" spans="2:22" x14ac:dyDescent="0.4">
      <c r="B2" t="s">
        <v>62</v>
      </c>
      <c r="C2" t="s">
        <v>63</v>
      </c>
      <c r="D2" s="3" t="s">
        <v>71</v>
      </c>
      <c r="E2" s="3"/>
      <c r="F2" s="3"/>
      <c r="G2" s="3"/>
      <c r="H2" s="3"/>
      <c r="I2" s="3" t="s">
        <v>42</v>
      </c>
      <c r="J2" s="3"/>
      <c r="K2" s="3"/>
      <c r="L2" s="3" t="s">
        <v>38</v>
      </c>
      <c r="M2" s="3"/>
      <c r="N2" s="3"/>
    </row>
    <row r="3" spans="2:22" x14ac:dyDescent="0.4">
      <c r="D3" t="s">
        <v>72</v>
      </c>
      <c r="E3" t="s">
        <v>73</v>
      </c>
      <c r="F3" t="s">
        <v>68</v>
      </c>
      <c r="G3" t="s">
        <v>69</v>
      </c>
      <c r="H3" t="s">
        <v>70</v>
      </c>
      <c r="I3" t="s">
        <v>0</v>
      </c>
      <c r="J3" t="s">
        <v>36</v>
      </c>
      <c r="K3" t="s">
        <v>37</v>
      </c>
      <c r="L3" t="s">
        <v>0</v>
      </c>
      <c r="M3" t="s">
        <v>36</v>
      </c>
      <c r="N3" t="s">
        <v>37</v>
      </c>
      <c r="Q3" t="s">
        <v>66</v>
      </c>
    </row>
    <row r="4" spans="2:22" x14ac:dyDescent="0.4">
      <c r="B4">
        <v>100</v>
      </c>
      <c r="C4">
        <v>100</v>
      </c>
      <c r="D4" s="8">
        <v>1.02734375</v>
      </c>
      <c r="E4" s="8">
        <v>1.458007813</v>
      </c>
      <c r="F4" s="8">
        <v>8.02</v>
      </c>
      <c r="G4" s="8">
        <f>1016.5/1024</f>
        <v>0.99267578125</v>
      </c>
      <c r="H4" s="8">
        <f>274.62/1024</f>
        <v>0.26818359375</v>
      </c>
      <c r="I4" s="4">
        <v>0.84988975524902299</v>
      </c>
      <c r="J4" s="4">
        <v>1.4400651454925499</v>
      </c>
      <c r="K4" s="4">
        <v>12.229022741317699</v>
      </c>
      <c r="L4" s="4">
        <v>1.0504570007324201</v>
      </c>
      <c r="M4" s="4">
        <v>2.1956009864807098</v>
      </c>
      <c r="N4" s="4">
        <v>14.6336193084716</v>
      </c>
      <c r="O4" s="4"/>
      <c r="Q4">
        <f>I4/I$4</f>
        <v>1</v>
      </c>
      <c r="R4">
        <f t="shared" ref="R4:V12" si="0">J4/J$4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</row>
    <row r="5" spans="2:22" x14ac:dyDescent="0.4">
      <c r="B5">
        <v>100</v>
      </c>
      <c r="C5">
        <v>200</v>
      </c>
      <c r="D5" s="8">
        <v>2.0625</v>
      </c>
      <c r="E5" s="8">
        <v>2.911132813</v>
      </c>
      <c r="F5" s="8">
        <v>8.02</v>
      </c>
      <c r="G5" s="8">
        <f>1016.5/1024</f>
        <v>0.99267578125</v>
      </c>
      <c r="H5" s="8">
        <v>1.54</v>
      </c>
      <c r="I5" s="4">
        <v>1.7570331096649101</v>
      </c>
      <c r="J5" s="4">
        <v>5.8268561363220197</v>
      </c>
      <c r="K5" s="4">
        <v>53.878303527832003</v>
      </c>
      <c r="L5" s="4">
        <v>2.2545127868652299</v>
      </c>
      <c r="M5" s="4">
        <v>7.10577344894409</v>
      </c>
      <c r="N5">
        <v>59.522021293640101</v>
      </c>
      <c r="Q5">
        <f t="shared" ref="Q5:Q12" si="1">I5/I$4</f>
        <v>2.0673659128295863</v>
      </c>
      <c r="R5">
        <f t="shared" si="0"/>
        <v>4.0462448206320847</v>
      </c>
      <c r="S5">
        <f t="shared" si="0"/>
        <v>4.4057734348465623</v>
      </c>
      <c r="T5">
        <f t="shared" si="0"/>
        <v>2.1462209165089998</v>
      </c>
      <c r="U5">
        <f t="shared" si="0"/>
        <v>3.2363683076740686</v>
      </c>
      <c r="V5">
        <f t="shared" si="0"/>
        <v>4.0674846078018447</v>
      </c>
    </row>
    <row r="6" spans="2:22" x14ac:dyDescent="0.4">
      <c r="B6">
        <v>100</v>
      </c>
      <c r="C6">
        <v>300</v>
      </c>
      <c r="D6" s="8">
        <v>3.094726563</v>
      </c>
      <c r="E6" s="8">
        <v>4.368164063</v>
      </c>
      <c r="F6" s="8">
        <v>8.02</v>
      </c>
      <c r="G6" s="8">
        <f>1016.5/1024</f>
        <v>0.99267578125</v>
      </c>
      <c r="H6" s="8">
        <v>2.81</v>
      </c>
      <c r="I6" s="4">
        <v>2.3841803073882999</v>
      </c>
      <c r="J6" s="4">
        <v>9.42091560363769</v>
      </c>
      <c r="K6" s="4">
        <v>95.322821140289307</v>
      </c>
      <c r="L6" s="4">
        <v>3.1253633499145499</v>
      </c>
      <c r="M6" s="4">
        <v>10.0536680221557</v>
      </c>
      <c r="N6">
        <v>100.50311088562</v>
      </c>
      <c r="Q6">
        <f t="shared" si="1"/>
        <v>2.8052818529265835</v>
      </c>
      <c r="R6">
        <f t="shared" si="0"/>
        <v>6.5420065426383367</v>
      </c>
      <c r="S6">
        <f t="shared" si="0"/>
        <v>7.7948028355713159</v>
      </c>
      <c r="T6">
        <f t="shared" si="0"/>
        <v>2.9752415831732506</v>
      </c>
      <c r="U6">
        <f t="shared" si="0"/>
        <v>4.5790050578682546</v>
      </c>
      <c r="V6">
        <f t="shared" si="0"/>
        <v>6.8679599193507377</v>
      </c>
    </row>
    <row r="7" spans="2:22" x14ac:dyDescent="0.4">
      <c r="B7">
        <v>100</v>
      </c>
      <c r="C7">
        <v>400</v>
      </c>
      <c r="D7" s="8">
        <v>4.130859375</v>
      </c>
      <c r="E7" s="8">
        <v>5.825195313</v>
      </c>
      <c r="F7" s="8">
        <v>8.02</v>
      </c>
      <c r="G7" s="8">
        <f>1016.5/1024</f>
        <v>0.99267578125</v>
      </c>
      <c r="H7" s="8">
        <v>4.08</v>
      </c>
      <c r="I7" s="4">
        <v>2.8874435424804599</v>
      </c>
      <c r="J7" s="4">
        <v>13.0627851486206</v>
      </c>
      <c r="K7" s="4">
        <v>136.79587841033899</v>
      </c>
      <c r="L7" s="4">
        <v>3.9933104515075599</v>
      </c>
      <c r="M7" s="4">
        <v>14.058284759521401</v>
      </c>
      <c r="N7">
        <v>142.46906900405801</v>
      </c>
      <c r="Q7">
        <f t="shared" si="1"/>
        <v>3.3974330489893019</v>
      </c>
      <c r="R7">
        <f t="shared" si="0"/>
        <v>9.0709682055062135</v>
      </c>
      <c r="S7">
        <f t="shared" si="0"/>
        <v>11.186166000669239</v>
      </c>
      <c r="T7">
        <f t="shared" si="0"/>
        <v>3.8014982514498605</v>
      </c>
      <c r="U7">
        <f t="shared" si="0"/>
        <v>6.402932429928982</v>
      </c>
      <c r="V7">
        <f t="shared" si="0"/>
        <v>9.7357370040083477</v>
      </c>
    </row>
    <row r="8" spans="2:22" x14ac:dyDescent="0.4">
      <c r="B8">
        <v>100</v>
      </c>
      <c r="C8">
        <v>500</v>
      </c>
      <c r="D8" s="8">
        <v>5.162109375</v>
      </c>
      <c r="E8" s="8">
        <v>7.278320313</v>
      </c>
      <c r="F8" s="8">
        <v>8.02</v>
      </c>
      <c r="G8" s="8">
        <f>1016.5/1024</f>
        <v>0.99267578125</v>
      </c>
      <c r="H8" s="8">
        <v>5.35</v>
      </c>
      <c r="I8" s="4">
        <v>3.5520095825195299</v>
      </c>
      <c r="J8" s="4">
        <v>16.725712060928299</v>
      </c>
      <c r="K8" s="4">
        <v>178.28696966171199</v>
      </c>
      <c r="L8" s="4">
        <v>4.9360752105712802</v>
      </c>
      <c r="M8" s="4">
        <v>17.655680179595901</v>
      </c>
      <c r="N8">
        <v>184.23363924026401</v>
      </c>
      <c r="Q8">
        <f t="shared" si="1"/>
        <v>4.1793768669193678</v>
      </c>
      <c r="R8">
        <f t="shared" si="0"/>
        <v>11.614552378606144</v>
      </c>
      <c r="S8">
        <f t="shared" si="0"/>
        <v>14.579003852805105</v>
      </c>
      <c r="T8">
        <f t="shared" si="0"/>
        <v>4.6989788321936583</v>
      </c>
      <c r="U8">
        <f t="shared" si="0"/>
        <v>8.0413883434694018</v>
      </c>
      <c r="V8">
        <f t="shared" si="0"/>
        <v>12.589752087756491</v>
      </c>
    </row>
    <row r="9" spans="2:22" x14ac:dyDescent="0.4">
      <c r="B9">
        <v>100</v>
      </c>
      <c r="C9">
        <v>600</v>
      </c>
      <c r="D9" s="8">
        <v>6.196289063</v>
      </c>
      <c r="E9" s="8">
        <v>8.735351563</v>
      </c>
      <c r="F9" s="8">
        <v>8.02</v>
      </c>
      <c r="G9" s="8">
        <f>1016.5/1024</f>
        <v>0.99267578125</v>
      </c>
      <c r="H9" s="8">
        <v>6.62</v>
      </c>
      <c r="I9" s="4">
        <v>4.29976153373718</v>
      </c>
      <c r="J9" s="4">
        <v>20.369849681854198</v>
      </c>
      <c r="K9" s="4">
        <v>219.675253868103</v>
      </c>
      <c r="L9" s="4">
        <v>5.9829578399658203</v>
      </c>
      <c r="M9" s="4">
        <v>21.212938308715799</v>
      </c>
      <c r="N9">
        <v>225.47610425949</v>
      </c>
      <c r="Q9">
        <f t="shared" si="1"/>
        <v>5.0591991575158159</v>
      </c>
      <c r="R9">
        <f t="shared" si="0"/>
        <v>14.145089022960162</v>
      </c>
      <c r="S9">
        <f t="shared" si="0"/>
        <v>17.963434897041708</v>
      </c>
      <c r="T9">
        <f t="shared" si="0"/>
        <v>5.6955761499940181</v>
      </c>
      <c r="U9">
        <f t="shared" si="0"/>
        <v>9.6615634804927115</v>
      </c>
      <c r="V9">
        <f t="shared" si="0"/>
        <v>15.40808869675589</v>
      </c>
    </row>
    <row r="10" spans="2:22" x14ac:dyDescent="0.4">
      <c r="B10">
        <v>100</v>
      </c>
      <c r="C10">
        <v>700</v>
      </c>
      <c r="D10" s="8">
        <v>7.228515625</v>
      </c>
      <c r="E10" s="8">
        <v>10.19238281</v>
      </c>
      <c r="F10" s="8">
        <v>8.02</v>
      </c>
      <c r="G10" s="8">
        <f>1016.5/1024</f>
        <v>0.99267578125</v>
      </c>
      <c r="H10" s="8">
        <v>7.89</v>
      </c>
      <c r="I10" s="4">
        <v>4.9672989845275799</v>
      </c>
      <c r="J10" s="4">
        <v>23.994279623031598</v>
      </c>
      <c r="K10" s="4">
        <v>261.10144805908197</v>
      </c>
      <c r="L10" s="4">
        <v>6.9284572601318297</v>
      </c>
      <c r="M10" s="4">
        <v>24.888082027435299</v>
      </c>
      <c r="N10">
        <v>266.31314611434902</v>
      </c>
      <c r="Q10">
        <f t="shared" si="1"/>
        <v>5.8446392062604993</v>
      </c>
      <c r="R10">
        <f t="shared" si="0"/>
        <v>16.661940397720521</v>
      </c>
      <c r="S10">
        <f t="shared" si="0"/>
        <v>21.350965942430477</v>
      </c>
      <c r="T10">
        <f t="shared" si="0"/>
        <v>6.5956600368230545</v>
      </c>
      <c r="U10">
        <f t="shared" si="0"/>
        <v>11.335430335786089</v>
      </c>
      <c r="V10">
        <f t="shared" si="0"/>
        <v>18.198720391760961</v>
      </c>
    </row>
    <row r="11" spans="2:22" x14ac:dyDescent="0.4">
      <c r="B11">
        <v>100</v>
      </c>
      <c r="C11">
        <v>800</v>
      </c>
      <c r="D11" s="8">
        <v>8.255859375</v>
      </c>
      <c r="E11" s="8">
        <v>11.64550781</v>
      </c>
      <c r="F11" s="8">
        <v>8.02</v>
      </c>
      <c r="G11" s="8">
        <f>1016.5/1024</f>
        <v>0.99267578125</v>
      </c>
      <c r="H11" s="8">
        <v>9.15</v>
      </c>
      <c r="I11" s="4">
        <v>5.6718790531158403</v>
      </c>
      <c r="J11" s="4">
        <v>27.6269094944</v>
      </c>
      <c r="K11" s="4">
        <v>302.54091882705598</v>
      </c>
      <c r="L11" s="4">
        <v>7.9072227478027299</v>
      </c>
      <c r="M11" s="4">
        <v>28.427928924560501</v>
      </c>
      <c r="N11">
        <v>308.24111747741699</v>
      </c>
      <c r="Q11">
        <f t="shared" si="1"/>
        <v>6.673664458343711</v>
      </c>
      <c r="R11">
        <f t="shared" si="0"/>
        <v>19.184485910844458</v>
      </c>
      <c r="S11">
        <f t="shared" si="0"/>
        <v>24.739582649141155</v>
      </c>
      <c r="T11">
        <f t="shared" si="0"/>
        <v>7.527412109481399</v>
      </c>
      <c r="U11">
        <f t="shared" si="0"/>
        <v>12.947675419898188</v>
      </c>
      <c r="V11">
        <f t="shared" si="0"/>
        <v>21.063901621314699</v>
      </c>
    </row>
    <row r="12" spans="2:22" x14ac:dyDescent="0.4">
      <c r="B12">
        <v>100</v>
      </c>
      <c r="C12">
        <v>900</v>
      </c>
      <c r="D12" s="8">
        <v>9.284179688</v>
      </c>
      <c r="E12" s="8">
        <v>13.10253906</v>
      </c>
      <c r="F12" s="8">
        <v>8.02</v>
      </c>
      <c r="G12" s="8">
        <f>1016.5/1024</f>
        <v>0.99267578125</v>
      </c>
      <c r="H12" s="8">
        <v>10.42</v>
      </c>
      <c r="I12" s="4">
        <v>6.3694210052490199</v>
      </c>
      <c r="J12" s="4">
        <v>31.281277656555101</v>
      </c>
      <c r="K12" s="4">
        <v>344.04155540466297</v>
      </c>
      <c r="L12" s="4">
        <v>8.8553233146667392</v>
      </c>
      <c r="M12" s="4">
        <v>32.350016117095898</v>
      </c>
      <c r="N12">
        <v>350.02362537383999</v>
      </c>
      <c r="Q12">
        <f t="shared" si="1"/>
        <v>7.4944084993502953</v>
      </c>
      <c r="R12">
        <f t="shared" si="0"/>
        <v>21.722126776324323</v>
      </c>
      <c r="S12">
        <f t="shared" si="0"/>
        <v>28.133201048213266</v>
      </c>
      <c r="T12">
        <f t="shared" si="0"/>
        <v>8.4299722011395595</v>
      </c>
      <c r="U12">
        <f t="shared" si="0"/>
        <v>14.734014202165746</v>
      </c>
      <c r="V12">
        <f t="shared" si="0"/>
        <v>23.919142489322965</v>
      </c>
    </row>
    <row r="13" spans="2:22" x14ac:dyDescent="0.4">
      <c r="I13" s="4"/>
      <c r="J13" s="4"/>
      <c r="K13" s="4"/>
      <c r="L13" s="4"/>
      <c r="M13" s="4"/>
      <c r="N13" s="4"/>
    </row>
    <row r="14" spans="2:22" x14ac:dyDescent="0.4">
      <c r="I14" s="4"/>
      <c r="J14" s="4"/>
      <c r="K14" s="4"/>
      <c r="L14" s="4"/>
      <c r="M14" s="4"/>
      <c r="N14" s="4"/>
    </row>
    <row r="15" spans="2:22" x14ac:dyDescent="0.4">
      <c r="I15" s="2"/>
      <c r="J15" s="2"/>
      <c r="K15" s="2"/>
      <c r="L15" s="2"/>
      <c r="M15" s="2"/>
      <c r="N15" s="2"/>
    </row>
    <row r="16" spans="2:22" x14ac:dyDescent="0.4">
      <c r="F16" s="1"/>
      <c r="G16" s="1"/>
      <c r="H16" s="1" t="s">
        <v>9</v>
      </c>
      <c r="I16" s="1"/>
      <c r="J16" s="5" t="s">
        <v>65</v>
      </c>
      <c r="K16" s="5"/>
      <c r="L16" s="5"/>
      <c r="M16" s="5"/>
      <c r="N16" s="5"/>
    </row>
    <row r="17" spans="6:14" x14ac:dyDescent="0.4">
      <c r="H17" t="s">
        <v>62</v>
      </c>
      <c r="I17" t="s">
        <v>63</v>
      </c>
      <c r="J17" s="5" t="s">
        <v>42</v>
      </c>
      <c r="K17" s="5"/>
      <c r="L17" s="2"/>
      <c r="M17" s="5" t="s">
        <v>38</v>
      </c>
      <c r="N17" s="5"/>
    </row>
    <row r="18" spans="6:14" x14ac:dyDescent="0.4">
      <c r="J18" t="s">
        <v>36</v>
      </c>
      <c r="K18" t="s">
        <v>37</v>
      </c>
      <c r="L18" s="2"/>
      <c r="M18" t="s">
        <v>36</v>
      </c>
      <c r="N18" t="s">
        <v>37</v>
      </c>
    </row>
    <row r="19" spans="6:14" x14ac:dyDescent="0.4">
      <c r="H19">
        <v>100</v>
      </c>
      <c r="I19">
        <v>100</v>
      </c>
      <c r="J19" s="7">
        <f>I4/J4</f>
        <v>0.5901745194717094</v>
      </c>
      <c r="K19" s="7">
        <f>I4/K4</f>
        <v>6.9497765539149353E-2</v>
      </c>
      <c r="L19" s="7"/>
      <c r="M19" s="7">
        <f>L4/M4</f>
        <v>0.47843711457616855</v>
      </c>
      <c r="N19" s="7">
        <f>L4/N4</f>
        <v>7.1783813599981816E-2</v>
      </c>
    </row>
    <row r="20" spans="6:14" x14ac:dyDescent="0.4">
      <c r="H20">
        <v>100</v>
      </c>
      <c r="I20">
        <v>200</v>
      </c>
      <c r="J20" s="7">
        <f>I5/J5</f>
        <v>0.301540499466316</v>
      </c>
      <c r="K20" s="7">
        <f>I5/K5</f>
        <v>3.2611143904285642E-2</v>
      </c>
      <c r="L20" s="7"/>
      <c r="M20" s="7">
        <f>L5/M5</f>
        <v>0.31727901305384959</v>
      </c>
      <c r="N20" s="7">
        <f t="shared" ref="N20:N27" si="2">L5/N5</f>
        <v>3.787695272885707E-2</v>
      </c>
    </row>
    <row r="21" spans="6:14" x14ac:dyDescent="0.4">
      <c r="H21">
        <v>100</v>
      </c>
      <c r="I21">
        <v>300</v>
      </c>
      <c r="J21" s="7">
        <f>I6/J6</f>
        <v>0.25307309901679814</v>
      </c>
      <c r="K21" s="7">
        <f>I6/K6</f>
        <v>2.5011642320986641E-2</v>
      </c>
      <c r="L21" s="7"/>
      <c r="M21" s="7">
        <f>L6/M6</f>
        <v>0.31086796809155154</v>
      </c>
      <c r="N21" s="7">
        <f t="shared" si="2"/>
        <v>3.1097180200436236E-2</v>
      </c>
    </row>
    <row r="22" spans="6:14" x14ac:dyDescent="0.4">
      <c r="H22">
        <v>100</v>
      </c>
      <c r="I22">
        <v>400</v>
      </c>
      <c r="J22" s="7">
        <f>I7/J7</f>
        <v>0.22104348419030434</v>
      </c>
      <c r="K22" s="7">
        <f>I7/K7</f>
        <v>2.1107679383578767E-2</v>
      </c>
      <c r="L22" s="7"/>
      <c r="M22" s="7">
        <f>L7/M7</f>
        <v>0.28405388849468061</v>
      </c>
      <c r="N22" s="7">
        <f t="shared" si="2"/>
        <v>2.8029315271189261E-2</v>
      </c>
    </row>
    <row r="23" spans="6:14" x14ac:dyDescent="0.4">
      <c r="H23">
        <v>100</v>
      </c>
      <c r="I23">
        <v>500</v>
      </c>
      <c r="J23" s="7">
        <f>I8/J8</f>
        <v>0.21236821305904921</v>
      </c>
      <c r="K23" s="7">
        <f>I8/K8</f>
        <v>1.9922990386000945E-2</v>
      </c>
      <c r="L23" s="7"/>
      <c r="M23" s="7">
        <f>L8/M8</f>
        <v>0.27957434436741457</v>
      </c>
      <c r="N23" s="7">
        <f t="shared" si="2"/>
        <v>2.6792475201198259E-2</v>
      </c>
    </row>
    <row r="24" spans="6:14" x14ac:dyDescent="0.4">
      <c r="H24">
        <v>100</v>
      </c>
      <c r="I24">
        <v>600</v>
      </c>
      <c r="J24" s="7">
        <f>I9/J9</f>
        <v>0.21108459811401942</v>
      </c>
      <c r="K24" s="7">
        <f>I9/K9</f>
        <v>1.9573263069124911E-2</v>
      </c>
      <c r="L24" s="7"/>
      <c r="M24" s="7">
        <f>L9/M9</f>
        <v>0.28204286237459103</v>
      </c>
      <c r="N24" s="7">
        <f t="shared" si="2"/>
        <v>2.653477564558376E-2</v>
      </c>
    </row>
    <row r="25" spans="6:14" x14ac:dyDescent="0.4">
      <c r="H25">
        <v>100</v>
      </c>
      <c r="I25">
        <v>700</v>
      </c>
      <c r="J25" s="7">
        <f>I10/J10</f>
        <v>0.20702013407227177</v>
      </c>
      <c r="K25" s="7">
        <f>I10/K10</f>
        <v>1.9024402282914878E-2</v>
      </c>
      <c r="L25" s="7"/>
      <c r="M25" s="7">
        <f>L10/M10</f>
        <v>0.27838453973649985</v>
      </c>
      <c r="N25" s="7">
        <f t="shared" si="2"/>
        <v>2.601620446163368E-2</v>
      </c>
    </row>
    <row r="26" spans="6:14" x14ac:dyDescent="0.4">
      <c r="H26">
        <v>100</v>
      </c>
      <c r="I26">
        <v>800</v>
      </c>
      <c r="J26" s="7">
        <f t="shared" ref="J26:J27" si="3">I11/J11</f>
        <v>0.20530269787380798</v>
      </c>
      <c r="K26" s="7">
        <f t="shared" ref="K26:K27" si="4">I11/K11</f>
        <v>1.87474774490194E-2</v>
      </c>
      <c r="L26" s="7"/>
      <c r="M26" s="7">
        <f t="shared" ref="M26:M27" si="5">L11/M11</f>
        <v>0.2781498001063043</v>
      </c>
      <c r="N26" s="7">
        <f t="shared" si="2"/>
        <v>2.5652718925086446E-2</v>
      </c>
    </row>
    <row r="27" spans="6:14" x14ac:dyDescent="0.4">
      <c r="H27">
        <v>100</v>
      </c>
      <c r="I27">
        <v>900</v>
      </c>
      <c r="J27" s="7">
        <f t="shared" si="3"/>
        <v>0.20361767429004887</v>
      </c>
      <c r="K27" s="7">
        <f t="shared" si="4"/>
        <v>1.8513522291681548E-2</v>
      </c>
      <c r="L27" s="7"/>
      <c r="M27" s="7">
        <f t="shared" si="5"/>
        <v>0.27373474197396142</v>
      </c>
      <c r="N27" s="7">
        <f t="shared" si="2"/>
        <v>2.5299216032086066E-2</v>
      </c>
    </row>
    <row r="28" spans="6:14" x14ac:dyDescent="0.4">
      <c r="J28" s="2"/>
      <c r="K28" s="2"/>
      <c r="M28" s="2"/>
      <c r="N28" s="2"/>
    </row>
    <row r="29" spans="6:14" x14ac:dyDescent="0.4">
      <c r="F29" s="1"/>
      <c r="G29" s="1" t="s">
        <v>9</v>
      </c>
      <c r="H29" s="1"/>
      <c r="I29" s="5" t="s">
        <v>67</v>
      </c>
      <c r="J29" s="5"/>
      <c r="K29" s="5"/>
      <c r="L29" s="5"/>
      <c r="M29" s="5"/>
      <c r="N29" s="5"/>
    </row>
    <row r="30" spans="6:14" x14ac:dyDescent="0.4">
      <c r="G30" t="s">
        <v>62</v>
      </c>
      <c r="H30" t="s">
        <v>63</v>
      </c>
      <c r="I30" s="5" t="s">
        <v>42</v>
      </c>
      <c r="J30" s="5"/>
      <c r="K30" s="5"/>
      <c r="L30" s="5" t="s">
        <v>38</v>
      </c>
      <c r="M30" s="5"/>
      <c r="N30" s="5"/>
    </row>
    <row r="31" spans="6:14" x14ac:dyDescent="0.4">
      <c r="I31" t="s">
        <v>0</v>
      </c>
      <c r="J31" t="s">
        <v>36</v>
      </c>
      <c r="K31" t="s">
        <v>37</v>
      </c>
      <c r="L31" t="s">
        <v>0</v>
      </c>
      <c r="M31" t="s">
        <v>36</v>
      </c>
      <c r="N31" t="s">
        <v>37</v>
      </c>
    </row>
    <row r="32" spans="6:14" x14ac:dyDescent="0.4">
      <c r="G32">
        <v>100</v>
      </c>
      <c r="H32">
        <v>100</v>
      </c>
      <c r="I32" s="7">
        <f>2*$C4*$B4*$B4/(I4*0.001)/1000000000</f>
        <v>2.3532463918381832</v>
      </c>
      <c r="J32" s="7">
        <f t="shared" ref="J32:N32" si="6">2*$C4*$B4*$B4/(J4*0.001)/1000000000</f>
        <v>1.3888260585016339</v>
      </c>
      <c r="K32" s="7">
        <f t="shared" si="6"/>
        <v>0.16354536599581926</v>
      </c>
      <c r="L32" s="7">
        <f t="shared" si="6"/>
        <v>1.9039332391573582</v>
      </c>
      <c r="M32" s="7">
        <f t="shared" si="6"/>
        <v>0.91091232528810473</v>
      </c>
      <c r="N32" s="7">
        <f t="shared" si="6"/>
        <v>0.13667158874648139</v>
      </c>
    </row>
    <row r="33" spans="7:14" x14ac:dyDescent="0.4">
      <c r="G33">
        <v>100</v>
      </c>
      <c r="H33">
        <v>200</v>
      </c>
      <c r="I33" s="7">
        <f t="shared" ref="I33:N40" si="7">2*$C5*$B5*$B5/(I5*0.001)/1000000000</f>
        <v>2.2765649537263721</v>
      </c>
      <c r="J33" s="7">
        <f t="shared" si="7"/>
        <v>0.68647653321416091</v>
      </c>
      <c r="K33" s="7">
        <f t="shared" si="7"/>
        <v>7.4241387313424112E-2</v>
      </c>
      <c r="L33" s="7">
        <f t="shared" si="7"/>
        <v>1.7742192562863079</v>
      </c>
      <c r="M33" s="7">
        <f t="shared" si="7"/>
        <v>0.56292253457565489</v>
      </c>
      <c r="N33" s="7">
        <f t="shared" si="7"/>
        <v>6.7202018900984442E-2</v>
      </c>
    </row>
    <row r="34" spans="7:14" x14ac:dyDescent="0.4">
      <c r="G34">
        <v>100</v>
      </c>
      <c r="H34">
        <v>300</v>
      </c>
      <c r="I34" s="7">
        <f t="shared" si="7"/>
        <v>2.5165881881528391</v>
      </c>
      <c r="J34" s="7">
        <f t="shared" si="7"/>
        <v>0.63688077172490798</v>
      </c>
      <c r="K34" s="7">
        <f t="shared" si="7"/>
        <v>6.2944003631298637E-2</v>
      </c>
      <c r="L34" s="7">
        <f t="shared" si="7"/>
        <v>1.9197767837662922</v>
      </c>
      <c r="M34" s="7">
        <f t="shared" si="7"/>
        <v>0.59679710795876117</v>
      </c>
      <c r="N34" s="7">
        <f t="shared" si="7"/>
        <v>5.9699644589394307E-2</v>
      </c>
    </row>
    <row r="35" spans="7:14" x14ac:dyDescent="0.4">
      <c r="G35">
        <v>100</v>
      </c>
      <c r="H35">
        <v>400</v>
      </c>
      <c r="I35" s="7">
        <f t="shared" si="7"/>
        <v>2.7706169427394571</v>
      </c>
      <c r="J35" s="7">
        <f t="shared" si="7"/>
        <v>0.6124268223798186</v>
      </c>
      <c r="K35" s="7">
        <f t="shared" si="7"/>
        <v>5.8481294122055674E-2</v>
      </c>
      <c r="L35" s="7">
        <f t="shared" si="7"/>
        <v>2.0033503773741979</v>
      </c>
      <c r="M35" s="7">
        <f t="shared" si="7"/>
        <v>0.56905946471042679</v>
      </c>
      <c r="N35" s="7">
        <f t="shared" si="7"/>
        <v>5.6152539326077389E-2</v>
      </c>
    </row>
    <row r="36" spans="7:14" x14ac:dyDescent="0.4">
      <c r="G36">
        <v>100</v>
      </c>
      <c r="H36">
        <v>500</v>
      </c>
      <c r="I36" s="7">
        <f t="shared" si="7"/>
        <v>2.8153077202305146</v>
      </c>
      <c r="J36" s="7">
        <f t="shared" si="7"/>
        <v>0.59788186975669999</v>
      </c>
      <c r="K36" s="7">
        <f t="shared" si="7"/>
        <v>5.6089348643786771E-2</v>
      </c>
      <c r="L36" s="7">
        <f t="shared" si="7"/>
        <v>2.0259010597293234</v>
      </c>
      <c r="M36" s="7">
        <f t="shared" si="7"/>
        <v>0.56638996052707602</v>
      </c>
      <c r="N36" s="7">
        <f t="shared" si="7"/>
        <v>5.4278903902879178E-2</v>
      </c>
    </row>
    <row r="37" spans="7:14" x14ac:dyDescent="0.4">
      <c r="G37">
        <v>100</v>
      </c>
      <c r="H37">
        <v>600</v>
      </c>
      <c r="I37" s="7">
        <f t="shared" si="7"/>
        <v>2.7908524474774956</v>
      </c>
      <c r="J37" s="7">
        <f t="shared" si="7"/>
        <v>0.5891059672713147</v>
      </c>
      <c r="K37" s="7">
        <f t="shared" si="7"/>
        <v>5.4626089141588147E-2</v>
      </c>
      <c r="L37" s="7">
        <f t="shared" si="7"/>
        <v>2.0056969012618939</v>
      </c>
      <c r="M37" s="7">
        <f t="shared" si="7"/>
        <v>0.5656924950877521</v>
      </c>
      <c r="N37" s="7">
        <f t="shared" si="7"/>
        <v>5.3220717288026922E-2</v>
      </c>
    </row>
    <row r="38" spans="7:14" x14ac:dyDescent="0.4">
      <c r="G38">
        <v>100</v>
      </c>
      <c r="H38">
        <v>700</v>
      </c>
      <c r="I38" s="7">
        <f t="shared" si="7"/>
        <v>2.8184331250460217</v>
      </c>
      <c r="J38" s="7">
        <f t="shared" si="7"/>
        <v>0.58347240342075946</v>
      </c>
      <c r="K38" s="7">
        <f t="shared" si="7"/>
        <v>5.3619005578368462E-2</v>
      </c>
      <c r="L38" s="7">
        <f t="shared" si="7"/>
        <v>2.0206518528388262</v>
      </c>
      <c r="M38" s="7">
        <f t="shared" si="7"/>
        <v>0.56251823602024231</v>
      </c>
      <c r="N38" s="7">
        <f t="shared" si="7"/>
        <v>5.2569691749233843E-2</v>
      </c>
    </row>
    <row r="39" spans="7:14" x14ac:dyDescent="0.4">
      <c r="G39">
        <v>100</v>
      </c>
      <c r="H39">
        <v>800</v>
      </c>
      <c r="I39" s="7">
        <f t="shared" si="7"/>
        <v>2.8209346232815773</v>
      </c>
      <c r="J39" s="7">
        <f t="shared" si="7"/>
        <v>0.57914548868534188</v>
      </c>
      <c r="K39" s="7">
        <f t="shared" si="7"/>
        <v>5.2885408235129397E-2</v>
      </c>
      <c r="L39" s="7">
        <f t="shared" si="7"/>
        <v>2.0234664572268568</v>
      </c>
      <c r="M39" s="7">
        <f t="shared" si="7"/>
        <v>0.56282679059946195</v>
      </c>
      <c r="N39" s="7">
        <f t="shared" si="7"/>
        <v>5.1907416281581006E-2</v>
      </c>
    </row>
    <row r="40" spans="7:14" x14ac:dyDescent="0.4">
      <c r="G40">
        <v>100</v>
      </c>
      <c r="H40">
        <v>900</v>
      </c>
      <c r="I40" s="7">
        <f t="shared" si="7"/>
        <v>2.8260025495514043</v>
      </c>
      <c r="J40" s="7">
        <f t="shared" si="7"/>
        <v>0.57542406667740542</v>
      </c>
      <c r="K40" s="7">
        <f t="shared" si="7"/>
        <v>5.2319261197468811E-2</v>
      </c>
      <c r="L40" s="7">
        <f t="shared" si="7"/>
        <v>2.0326756415756471</v>
      </c>
      <c r="M40" s="7">
        <f t="shared" si="7"/>
        <v>0.55641394226346619</v>
      </c>
      <c r="N40" s="7">
        <f t="shared" si="7"/>
        <v>5.1425100179381428E-2</v>
      </c>
    </row>
  </sheetData>
  <mergeCells count="10">
    <mergeCell ref="D2:H2"/>
    <mergeCell ref="I30:K30"/>
    <mergeCell ref="L30:N30"/>
    <mergeCell ref="I29:N29"/>
    <mergeCell ref="I1:N1"/>
    <mergeCell ref="I2:K2"/>
    <mergeCell ref="L2:N2"/>
    <mergeCell ref="J16:N16"/>
    <mergeCell ref="J17:K17"/>
    <mergeCell ref="M17:N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EB68-BF15-48D4-9C4B-12E1F9D0042D}">
  <dimension ref="B1:V40"/>
  <sheetViews>
    <sheetView zoomScale="85" zoomScaleNormal="85" workbookViewId="0">
      <selection activeCell="G18" sqref="G18"/>
    </sheetView>
  </sheetViews>
  <sheetFormatPr defaultRowHeight="18.75" x14ac:dyDescent="0.4"/>
  <cols>
    <col min="2" max="2" width="11.625" bestFit="1" customWidth="1"/>
    <col min="4" max="8" width="11.5" customWidth="1"/>
    <col min="9" max="9" width="11.625" bestFit="1" customWidth="1"/>
    <col min="10" max="10" width="9.75" bestFit="1" customWidth="1"/>
    <col min="11" max="11" width="9.625" bestFit="1" customWidth="1"/>
    <col min="13" max="13" width="9.625" bestFit="1" customWidth="1"/>
    <col min="14" max="14" width="9.125" bestFit="1" customWidth="1"/>
  </cols>
  <sheetData>
    <row r="1" spans="2:22" x14ac:dyDescent="0.4">
      <c r="B1" s="1" t="s">
        <v>9</v>
      </c>
      <c r="C1" s="1"/>
      <c r="I1" s="3" t="s">
        <v>6</v>
      </c>
      <c r="J1" s="3"/>
      <c r="K1" s="3"/>
      <c r="L1" s="3"/>
      <c r="M1" s="3"/>
      <c r="N1" s="3"/>
    </row>
    <row r="2" spans="2:22" x14ac:dyDescent="0.4">
      <c r="B2" t="s">
        <v>62</v>
      </c>
      <c r="C2" t="s">
        <v>63</v>
      </c>
      <c r="D2" s="3" t="s">
        <v>71</v>
      </c>
      <c r="E2" s="3"/>
      <c r="F2" s="3"/>
      <c r="G2" s="3"/>
      <c r="H2" s="3"/>
      <c r="I2" s="3" t="s">
        <v>42</v>
      </c>
      <c r="J2" s="3"/>
      <c r="K2" s="3"/>
      <c r="L2" s="3" t="s">
        <v>38</v>
      </c>
      <c r="M2" s="3"/>
      <c r="N2" s="3"/>
    </row>
    <row r="3" spans="2:22" x14ac:dyDescent="0.4">
      <c r="D3" t="s">
        <v>72</v>
      </c>
      <c r="E3" t="s">
        <v>73</v>
      </c>
      <c r="F3" t="s">
        <v>68</v>
      </c>
      <c r="G3" t="s">
        <v>69</v>
      </c>
      <c r="H3" t="s">
        <v>70</v>
      </c>
      <c r="I3" t="s">
        <v>0</v>
      </c>
      <c r="J3" t="s">
        <v>36</v>
      </c>
      <c r="K3" t="s">
        <v>37</v>
      </c>
      <c r="L3" t="s">
        <v>0</v>
      </c>
      <c r="M3" t="s">
        <v>36</v>
      </c>
      <c r="N3" t="s">
        <v>37</v>
      </c>
      <c r="Q3" t="s">
        <v>66</v>
      </c>
    </row>
    <row r="4" spans="2:22" x14ac:dyDescent="0.4">
      <c r="B4">
        <v>100</v>
      </c>
      <c r="C4">
        <v>100</v>
      </c>
      <c r="D4" s="8">
        <v>1.02734375</v>
      </c>
      <c r="E4" s="8">
        <v>1.458007813</v>
      </c>
      <c r="F4" s="8">
        <v>8.02</v>
      </c>
      <c r="G4" s="8">
        <f>1016.5/1024</f>
        <v>0.99267578125</v>
      </c>
      <c r="H4" s="8">
        <f>274.62/1024</f>
        <v>0.26818359375</v>
      </c>
      <c r="I4" s="4">
        <v>0.84988975524902299</v>
      </c>
      <c r="J4" s="4">
        <v>1.4400651454925499</v>
      </c>
      <c r="K4" s="4">
        <v>12.229022741317699</v>
      </c>
      <c r="L4" s="4">
        <v>1.0504570007324201</v>
      </c>
      <c r="M4" s="4">
        <v>2.1956009864807098</v>
      </c>
      <c r="N4" s="4">
        <v>14.6336193084716</v>
      </c>
      <c r="O4" s="4"/>
      <c r="Q4">
        <f>I4/I$4</f>
        <v>1</v>
      </c>
      <c r="R4">
        <f t="shared" ref="R4:V10" si="0">J4/J$4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</row>
    <row r="5" spans="2:22" x14ac:dyDescent="0.4">
      <c r="B5">
        <v>150</v>
      </c>
      <c r="C5">
        <v>100</v>
      </c>
      <c r="D5" s="8">
        <v>2.227539063</v>
      </c>
      <c r="E5" s="8">
        <v>3.102539063</v>
      </c>
      <c r="F5">
        <v>8.02</v>
      </c>
      <c r="G5">
        <v>1.49</v>
      </c>
      <c r="H5">
        <v>1.34</v>
      </c>
      <c r="I5" s="4">
        <v>1.3570466041564899</v>
      </c>
      <c r="J5" s="4">
        <v>5.0970396995544398</v>
      </c>
      <c r="K5" s="4">
        <v>45.207707405090297</v>
      </c>
      <c r="L5" s="4">
        <v>1.88975477218627</v>
      </c>
      <c r="M5" s="4">
        <v>5.9410386085510201</v>
      </c>
      <c r="N5" s="4">
        <v>50.290063858032198</v>
      </c>
      <c r="Q5">
        <f t="shared" ref="Q5:Q12" si="1">I5/I$4</f>
        <v>1.5967325123937597</v>
      </c>
      <c r="R5">
        <f t="shared" si="0"/>
        <v>3.5394507779792721</v>
      </c>
      <c r="S5">
        <f t="shared" si="0"/>
        <v>3.6967555266987002</v>
      </c>
      <c r="T5">
        <f t="shared" si="0"/>
        <v>1.7989834623108403</v>
      </c>
      <c r="U5">
        <f t="shared" si="0"/>
        <v>2.7058826467708079</v>
      </c>
      <c r="V5">
        <f t="shared" si="0"/>
        <v>3.436611462819632</v>
      </c>
    </row>
    <row r="6" spans="2:22" x14ac:dyDescent="0.4">
      <c r="B6">
        <v>200</v>
      </c>
      <c r="C6">
        <v>100</v>
      </c>
      <c r="D6" s="8">
        <v>3.896484375</v>
      </c>
      <c r="E6" s="8">
        <v>5.286132813</v>
      </c>
      <c r="F6">
        <v>8.02</v>
      </c>
      <c r="G6">
        <v>2</v>
      </c>
      <c r="H6">
        <v>2.94</v>
      </c>
      <c r="I6" s="4">
        <v>2.9254336357116699</v>
      </c>
      <c r="J6" s="4">
        <v>9.5561399459838796</v>
      </c>
      <c r="K6" s="4">
        <v>92.994143009185706</v>
      </c>
      <c r="L6" s="4">
        <v>3.6059765815734801</v>
      </c>
      <c r="M6" s="4">
        <v>10.5276079177856</v>
      </c>
      <c r="N6" s="4">
        <v>98.659139156341496</v>
      </c>
      <c r="Q6">
        <f t="shared" si="1"/>
        <v>3.4421330739002727</v>
      </c>
      <c r="R6">
        <f t="shared" si="0"/>
        <v>6.6359080878354035</v>
      </c>
      <c r="S6">
        <f t="shared" si="0"/>
        <v>7.6043805769524164</v>
      </c>
      <c r="T6">
        <f t="shared" si="0"/>
        <v>3.4327693366403866</v>
      </c>
      <c r="U6">
        <f t="shared" si="0"/>
        <v>4.7948639040557719</v>
      </c>
      <c r="V6">
        <f t="shared" si="0"/>
        <v>6.741950646428692</v>
      </c>
    </row>
    <row r="7" spans="2:22" x14ac:dyDescent="0.4">
      <c r="B7">
        <v>250</v>
      </c>
      <c r="C7">
        <v>100</v>
      </c>
      <c r="D7" s="8">
        <v>6.041015625</v>
      </c>
      <c r="E7" s="8">
        <v>6.547851563</v>
      </c>
      <c r="F7">
        <v>8.02</v>
      </c>
      <c r="G7">
        <v>2</v>
      </c>
      <c r="H7">
        <v>4.2</v>
      </c>
      <c r="I7" s="4">
        <v>4.0721483230590803</v>
      </c>
      <c r="J7" s="4">
        <v>13.0342383384704</v>
      </c>
      <c r="K7" s="4">
        <v>128.88896703719999</v>
      </c>
      <c r="L7" s="4">
        <v>5.1755018234252903</v>
      </c>
      <c r="M7" s="4">
        <v>14.676955699920599</v>
      </c>
      <c r="N7" s="4">
        <v>137.34618997573801</v>
      </c>
      <c r="Q7">
        <f t="shared" si="1"/>
        <v>4.7913841741343441</v>
      </c>
      <c r="R7">
        <f t="shared" si="0"/>
        <v>9.0511449285943648</v>
      </c>
      <c r="S7">
        <f t="shared" si="0"/>
        <v>10.539596643460978</v>
      </c>
      <c r="T7">
        <f t="shared" si="0"/>
        <v>4.9269049754694629</v>
      </c>
      <c r="U7">
        <f t="shared" si="0"/>
        <v>6.6847099223825879</v>
      </c>
      <c r="V7">
        <f t="shared" si="0"/>
        <v>9.3856609961300865</v>
      </c>
    </row>
    <row r="8" spans="2:22" x14ac:dyDescent="0.4">
      <c r="B8">
        <v>300</v>
      </c>
      <c r="C8">
        <v>100</v>
      </c>
      <c r="D8" s="8">
        <v>8.653320313</v>
      </c>
      <c r="E8" s="8">
        <v>9.606445313</v>
      </c>
      <c r="F8">
        <v>8.02</v>
      </c>
      <c r="G8">
        <v>2.5</v>
      </c>
      <c r="H8">
        <v>6.69</v>
      </c>
      <c r="I8" s="4">
        <v>6.6586418151855398</v>
      </c>
      <c r="J8" s="4">
        <v>18.743968963623001</v>
      </c>
      <c r="K8" s="4">
        <v>201.55630731582599</v>
      </c>
      <c r="L8" s="4">
        <v>8.0907902717590297</v>
      </c>
      <c r="M8" s="4">
        <v>19.818470478057801</v>
      </c>
      <c r="N8" s="4">
        <v>207.50951051711999</v>
      </c>
      <c r="Q8">
        <f t="shared" si="1"/>
        <v>7.8347124130641115</v>
      </c>
      <c r="R8">
        <f t="shared" si="0"/>
        <v>13.016056268212743</v>
      </c>
      <c r="S8">
        <f t="shared" si="0"/>
        <v>16.48180002436629</v>
      </c>
      <c r="T8">
        <f t="shared" si="0"/>
        <v>7.702162264726506</v>
      </c>
      <c r="U8">
        <f t="shared" si="0"/>
        <v>9.0264445134106435</v>
      </c>
      <c r="V8">
        <f t="shared" si="0"/>
        <v>14.18032724118974</v>
      </c>
    </row>
    <row r="9" spans="2:22" x14ac:dyDescent="0.4">
      <c r="B9">
        <v>350</v>
      </c>
      <c r="C9">
        <v>100</v>
      </c>
      <c r="D9" s="8">
        <v>11.73828125</v>
      </c>
      <c r="E9" s="8">
        <v>13.38769531</v>
      </c>
      <c r="F9">
        <v>8.02</v>
      </c>
      <c r="G9">
        <v>3.01</v>
      </c>
      <c r="H9">
        <v>9.91</v>
      </c>
      <c r="I9" s="4">
        <v>9.3401699066162092</v>
      </c>
      <c r="J9" s="4">
        <v>26.901760101318299</v>
      </c>
      <c r="K9" s="4">
        <v>294.85029411315901</v>
      </c>
      <c r="L9" s="4">
        <v>11.3039903640747</v>
      </c>
      <c r="M9" s="4">
        <v>27.818641662597599</v>
      </c>
      <c r="N9" s="4">
        <v>300.389002799987</v>
      </c>
      <c r="Q9">
        <f t="shared" si="1"/>
        <v>10.989860565950087</v>
      </c>
      <c r="R9">
        <f t="shared" si="0"/>
        <v>18.680932724135204</v>
      </c>
      <c r="S9">
        <f t="shared" si="0"/>
        <v>24.110699632355772</v>
      </c>
      <c r="T9">
        <f t="shared" si="0"/>
        <v>10.761021494638154</v>
      </c>
      <c r="U9">
        <f t="shared" si="0"/>
        <v>12.670171781616665</v>
      </c>
      <c r="V9">
        <f t="shared" si="0"/>
        <v>20.527321127322736</v>
      </c>
    </row>
    <row r="10" spans="2:22" x14ac:dyDescent="0.4">
      <c r="B10">
        <v>400</v>
      </c>
      <c r="C10">
        <v>100</v>
      </c>
      <c r="D10" s="8">
        <v>15.29003906</v>
      </c>
      <c r="E10" s="8">
        <v>17.637695310000002</v>
      </c>
      <c r="F10">
        <v>8.02</v>
      </c>
      <c r="G10">
        <v>3.46</v>
      </c>
      <c r="H10">
        <v>13.64</v>
      </c>
      <c r="I10" s="4">
        <v>11.040343761443999</v>
      </c>
      <c r="J10" s="4">
        <v>36.365046024322503</v>
      </c>
      <c r="K10" s="4">
        <v>402.90985107421801</v>
      </c>
      <c r="L10" s="4">
        <v>12.812972545623699</v>
      </c>
      <c r="M10" s="4">
        <v>37.609704017639103</v>
      </c>
      <c r="N10" s="4">
        <v>408.27249002456603</v>
      </c>
      <c r="Q10">
        <f t="shared" si="1"/>
        <v>12.990324560635644</v>
      </c>
      <c r="R10">
        <f t="shared" si="0"/>
        <v>25.252361768595165</v>
      </c>
      <c r="S10">
        <f t="shared" si="0"/>
        <v>32.94701952862701</v>
      </c>
      <c r="T10">
        <f t="shared" si="0"/>
        <v>12.197522161011817</v>
      </c>
      <c r="U10">
        <f t="shared" si="0"/>
        <v>17.129571470052504</v>
      </c>
      <c r="V10">
        <f t="shared" si="0"/>
        <v>27.899624926569707</v>
      </c>
    </row>
    <row r="11" spans="2:22" x14ac:dyDescent="0.4">
      <c r="I11" s="4"/>
      <c r="J11" s="4"/>
      <c r="K11" s="4"/>
      <c r="L11" s="4"/>
      <c r="M11" s="4"/>
      <c r="N11" s="4"/>
    </row>
    <row r="12" spans="2:22" x14ac:dyDescent="0.4">
      <c r="I12" s="4"/>
      <c r="J12" s="4"/>
      <c r="K12" s="4"/>
      <c r="L12" s="4"/>
      <c r="M12" s="4"/>
      <c r="N12" s="4"/>
    </row>
    <row r="13" spans="2:22" x14ac:dyDescent="0.4">
      <c r="I13" s="4"/>
      <c r="J13" s="4"/>
      <c r="K13" s="4"/>
      <c r="L13" s="4"/>
      <c r="M13" s="4"/>
      <c r="N13" s="4"/>
    </row>
    <row r="14" spans="2:22" x14ac:dyDescent="0.4">
      <c r="I14" s="4"/>
      <c r="J14" s="4"/>
      <c r="K14" s="4"/>
      <c r="L14" s="4"/>
      <c r="M14" s="4"/>
      <c r="N14" s="4"/>
    </row>
    <row r="15" spans="2:22" x14ac:dyDescent="0.4">
      <c r="I15" s="2"/>
      <c r="J15" s="2"/>
      <c r="K15" s="2"/>
      <c r="L15" s="2"/>
      <c r="M15" s="2"/>
      <c r="N15" s="2"/>
    </row>
    <row r="16" spans="2:22" x14ac:dyDescent="0.4">
      <c r="H16" s="1" t="s">
        <v>9</v>
      </c>
      <c r="I16" s="1"/>
      <c r="J16" s="5" t="s">
        <v>65</v>
      </c>
      <c r="K16" s="5"/>
      <c r="L16" s="5"/>
      <c r="M16" s="5"/>
      <c r="N16" s="5"/>
    </row>
    <row r="17" spans="6:14" x14ac:dyDescent="0.4">
      <c r="H17" t="s">
        <v>62</v>
      </c>
      <c r="I17" t="s">
        <v>63</v>
      </c>
      <c r="J17" s="5" t="s">
        <v>42</v>
      </c>
      <c r="K17" s="5"/>
      <c r="L17" s="2"/>
      <c r="M17" s="5" t="s">
        <v>38</v>
      </c>
      <c r="N17" s="5"/>
    </row>
    <row r="18" spans="6:14" x14ac:dyDescent="0.4">
      <c r="J18" t="s">
        <v>36</v>
      </c>
      <c r="K18" t="s">
        <v>37</v>
      </c>
      <c r="L18" s="2"/>
      <c r="M18" t="s">
        <v>36</v>
      </c>
      <c r="N18" t="s">
        <v>37</v>
      </c>
    </row>
    <row r="19" spans="6:14" x14ac:dyDescent="0.4">
      <c r="H19">
        <v>100</v>
      </c>
      <c r="I19">
        <v>100</v>
      </c>
      <c r="J19" s="7">
        <f>I4/J4</f>
        <v>0.5901745194717094</v>
      </c>
      <c r="K19" s="7">
        <f>I4/K4</f>
        <v>6.9497765539149353E-2</v>
      </c>
      <c r="L19" s="7"/>
      <c r="M19" s="7">
        <f>L4/M4</f>
        <v>0.47843711457616855</v>
      </c>
      <c r="N19" s="7">
        <f>L4/N4</f>
        <v>7.1783813599981816E-2</v>
      </c>
    </row>
    <row r="20" spans="6:14" x14ac:dyDescent="0.4">
      <c r="H20">
        <v>150</v>
      </c>
      <c r="I20">
        <v>100</v>
      </c>
      <c r="J20" s="7">
        <f>I5/J5</f>
        <v>0.2662421099594568</v>
      </c>
      <c r="K20" s="7">
        <f>I5/K5</f>
        <v>3.001803634934359E-2</v>
      </c>
      <c r="L20" s="7"/>
      <c r="M20" s="7">
        <f>L5/M5</f>
        <v>0.31808491691441282</v>
      </c>
      <c r="N20" s="7">
        <f>L5/N5</f>
        <v>3.7577100270164865E-2</v>
      </c>
    </row>
    <row r="21" spans="6:14" x14ac:dyDescent="0.4">
      <c r="H21">
        <v>200</v>
      </c>
      <c r="I21">
        <v>100</v>
      </c>
      <c r="J21" s="7">
        <f>I6/J6</f>
        <v>0.30613130952954809</v>
      </c>
      <c r="K21" s="7">
        <f>I6/K6</f>
        <v>3.1458256843365971E-2</v>
      </c>
      <c r="L21" s="7"/>
      <c r="M21" s="7">
        <f>L6/M6</f>
        <v>0.34252572946618332</v>
      </c>
      <c r="N21" s="7">
        <f>L6/N6</f>
        <v>3.6549848421637068E-2</v>
      </c>
    </row>
    <row r="22" spans="6:14" x14ac:dyDescent="0.4">
      <c r="H22">
        <v>250</v>
      </c>
      <c r="I22">
        <v>100</v>
      </c>
      <c r="J22" s="7">
        <f>I7/J7</f>
        <v>0.31241935411294286</v>
      </c>
      <c r="K22" s="7">
        <f>I7/K7</f>
        <v>3.1594235074316135E-2</v>
      </c>
      <c r="L22" s="7"/>
      <c r="M22" s="7">
        <f>L7/M7</f>
        <v>0.352627747146044</v>
      </c>
      <c r="N22" s="7">
        <f>L7/N7</f>
        <v>3.7682165223072696E-2</v>
      </c>
    </row>
    <row r="23" spans="6:14" x14ac:dyDescent="0.4">
      <c r="H23">
        <v>300</v>
      </c>
      <c r="I23">
        <v>100</v>
      </c>
      <c r="J23" s="7">
        <f>I8/J8</f>
        <v>0.35524182888416916</v>
      </c>
      <c r="K23" s="7">
        <f>I8/K8</f>
        <v>3.3036137166136258E-2</v>
      </c>
      <c r="L23" s="7"/>
      <c r="M23" s="7">
        <f>L8/M8</f>
        <v>0.408244939018721</v>
      </c>
      <c r="N23" s="7">
        <f>L8/N8</f>
        <v>3.8989973286508821E-2</v>
      </c>
    </row>
    <row r="24" spans="6:14" x14ac:dyDescent="0.4">
      <c r="H24">
        <v>350</v>
      </c>
      <c r="I24">
        <v>100</v>
      </c>
      <c r="J24" s="7">
        <f>I9/J9</f>
        <v>0.34719549469770572</v>
      </c>
      <c r="K24" s="7">
        <f>I9/K9</f>
        <v>3.1677668610469813E-2</v>
      </c>
      <c r="L24" s="7"/>
      <c r="M24" s="7">
        <f>L9/M9</f>
        <v>0.40634587774546199</v>
      </c>
      <c r="N24" s="7">
        <f>L9/N9</f>
        <v>3.763117244209311E-2</v>
      </c>
    </row>
    <row r="25" spans="6:14" x14ac:dyDescent="0.4">
      <c r="H25">
        <v>400</v>
      </c>
      <c r="I25">
        <v>100</v>
      </c>
      <c r="J25" s="7">
        <f>I10/J10</f>
        <v>0.30359768427241213</v>
      </c>
      <c r="K25" s="7">
        <f>I10/K10</f>
        <v>2.7401523521970957E-2</v>
      </c>
      <c r="L25" s="7"/>
      <c r="M25" s="7">
        <f>L10/M10</f>
        <v>0.3406826211558156</v>
      </c>
      <c r="N25" s="7">
        <f>L10/N10</f>
        <v>3.1383384525498485E-2</v>
      </c>
    </row>
    <row r="26" spans="6:14" x14ac:dyDescent="0.4">
      <c r="J26" s="7"/>
      <c r="K26" s="7"/>
      <c r="L26" s="7"/>
      <c r="M26" s="7"/>
      <c r="N26" s="7"/>
    </row>
    <row r="27" spans="6:14" x14ac:dyDescent="0.4">
      <c r="J27" s="7"/>
      <c r="K27" s="7"/>
      <c r="L27" s="7"/>
      <c r="M27" s="7"/>
      <c r="N27" s="7"/>
    </row>
    <row r="28" spans="6:14" x14ac:dyDescent="0.4">
      <c r="J28" s="2"/>
      <c r="K28" s="2"/>
      <c r="M28" s="2"/>
      <c r="N28" s="2"/>
    </row>
    <row r="29" spans="6:14" x14ac:dyDescent="0.4">
      <c r="F29" s="1"/>
      <c r="G29" s="1" t="s">
        <v>9</v>
      </c>
      <c r="H29" s="1"/>
      <c r="I29" s="5" t="s">
        <v>64</v>
      </c>
      <c r="J29" s="5"/>
      <c r="K29" s="5"/>
      <c r="L29" s="5"/>
      <c r="M29" s="5"/>
      <c r="N29" s="5"/>
    </row>
    <row r="30" spans="6:14" x14ac:dyDescent="0.4">
      <c r="G30" t="s">
        <v>62</v>
      </c>
      <c r="H30" t="s">
        <v>63</v>
      </c>
      <c r="I30" s="5" t="s">
        <v>42</v>
      </c>
      <c r="J30" s="5"/>
      <c r="K30" s="5"/>
      <c r="L30" s="5" t="s">
        <v>38</v>
      </c>
      <c r="M30" s="5"/>
      <c r="N30" s="5"/>
    </row>
    <row r="31" spans="6:14" x14ac:dyDescent="0.4">
      <c r="I31" t="s">
        <v>0</v>
      </c>
      <c r="J31" t="s">
        <v>36</v>
      </c>
      <c r="K31" t="s">
        <v>37</v>
      </c>
      <c r="L31" t="s">
        <v>0</v>
      </c>
      <c r="M31" t="s">
        <v>36</v>
      </c>
      <c r="N31" t="s">
        <v>37</v>
      </c>
    </row>
    <row r="32" spans="6:14" x14ac:dyDescent="0.4">
      <c r="G32">
        <v>100</v>
      </c>
      <c r="H32">
        <v>100</v>
      </c>
      <c r="I32" s="7">
        <f>2*$C4*$B4*$B4/(I4*0.001)/1000000000</f>
        <v>2.3532463918381832</v>
      </c>
      <c r="J32" s="7">
        <f t="shared" ref="J32:N32" si="2">2*$C4*$B4*$B4/(J4*0.001)/1000000000</f>
        <v>1.3888260585016339</v>
      </c>
      <c r="K32" s="7">
        <f t="shared" si="2"/>
        <v>0.16354536599581926</v>
      </c>
      <c r="L32" s="7">
        <f t="shared" si="2"/>
        <v>1.9039332391573582</v>
      </c>
      <c r="M32" s="7">
        <f t="shared" si="2"/>
        <v>0.91091232528810473</v>
      </c>
      <c r="N32" s="7">
        <f t="shared" si="2"/>
        <v>0.13667158874648139</v>
      </c>
    </row>
    <row r="33" spans="7:14" x14ac:dyDescent="0.4">
      <c r="G33">
        <v>150</v>
      </c>
      <c r="H33">
        <v>100</v>
      </c>
      <c r="I33" s="7">
        <f t="shared" ref="I33:N38" si="3">2*$C5*$B5*$B5/(I5*0.001)/1000000000</f>
        <v>3.3160246569402823</v>
      </c>
      <c r="J33" s="7">
        <f t="shared" si="3"/>
        <v>0.88286540134136482</v>
      </c>
      <c r="K33" s="7">
        <f t="shared" si="3"/>
        <v>9.9540548687353014E-2</v>
      </c>
      <c r="L33" s="7">
        <f t="shared" si="3"/>
        <v>2.3812613500078212</v>
      </c>
      <c r="M33" s="7">
        <f t="shared" si="3"/>
        <v>0.75744331866874026</v>
      </c>
      <c r="N33" s="7">
        <f t="shared" si="3"/>
        <v>8.9480896518712064E-2</v>
      </c>
    </row>
    <row r="34" spans="7:14" x14ac:dyDescent="0.4">
      <c r="G34">
        <v>200</v>
      </c>
      <c r="H34">
        <v>100</v>
      </c>
      <c r="I34" s="7">
        <f t="shared" si="3"/>
        <v>2.7346373208886146</v>
      </c>
      <c r="J34" s="7">
        <f t="shared" si="3"/>
        <v>0.83715810413200653</v>
      </c>
      <c r="K34" s="7">
        <f t="shared" si="3"/>
        <v>8.6026923213968237E-2</v>
      </c>
      <c r="L34" s="7">
        <f t="shared" si="3"/>
        <v>2.2185390889336203</v>
      </c>
      <c r="M34" s="7">
        <f t="shared" si="3"/>
        <v>0.75990671978623003</v>
      </c>
      <c r="N34" s="7">
        <f t="shared" si="3"/>
        <v>8.1087267418000625E-2</v>
      </c>
    </row>
    <row r="35" spans="7:14" x14ac:dyDescent="0.4">
      <c r="G35">
        <v>250</v>
      </c>
      <c r="H35">
        <v>100</v>
      </c>
      <c r="I35" s="7">
        <f t="shared" si="3"/>
        <v>3.0696327855292229</v>
      </c>
      <c r="J35" s="7">
        <f t="shared" si="3"/>
        <v>0.95901269221895358</v>
      </c>
      <c r="K35" s="7">
        <f t="shared" si="3"/>
        <v>9.6982699817838136E-2</v>
      </c>
      <c r="L35" s="7">
        <f t="shared" si="3"/>
        <v>2.4152247311405937</v>
      </c>
      <c r="M35" s="7">
        <f t="shared" si="3"/>
        <v>0.85167525579351744</v>
      </c>
      <c r="N35" s="7">
        <f t="shared" si="3"/>
        <v>9.1010897369691174E-2</v>
      </c>
    </row>
    <row r="36" spans="7:14" x14ac:dyDescent="0.4">
      <c r="G36">
        <v>300</v>
      </c>
      <c r="H36">
        <v>100</v>
      </c>
      <c r="I36" s="7">
        <f t="shared" si="3"/>
        <v>2.7032539817579058</v>
      </c>
      <c r="J36" s="7">
        <f t="shared" si="3"/>
        <v>0.96030888841809092</v>
      </c>
      <c r="K36" s="7">
        <f t="shared" si="3"/>
        <v>8.9305069336258175E-2</v>
      </c>
      <c r="L36" s="7">
        <f t="shared" si="3"/>
        <v>2.2247517727445176</v>
      </c>
      <c r="M36" s="7">
        <f t="shared" si="3"/>
        <v>0.90824365179587707</v>
      </c>
      <c r="N36" s="7">
        <f t="shared" si="3"/>
        <v>8.6743012188421884E-2</v>
      </c>
    </row>
    <row r="37" spans="7:14" x14ac:dyDescent="0.4">
      <c r="G37">
        <v>350</v>
      </c>
      <c r="H37">
        <v>100</v>
      </c>
      <c r="I37" s="7">
        <f t="shared" si="3"/>
        <v>2.6230786211549706</v>
      </c>
      <c r="J37" s="7">
        <f t="shared" si="3"/>
        <v>0.91072107950287595</v>
      </c>
      <c r="K37" s="7">
        <f t="shared" si="3"/>
        <v>8.3093015300155268E-2</v>
      </c>
      <c r="L37" s="7">
        <f t="shared" si="3"/>
        <v>2.1673762282975435</v>
      </c>
      <c r="M37" s="7">
        <f t="shared" si="3"/>
        <v>0.88070439589221416</v>
      </c>
      <c r="N37" s="7">
        <f t="shared" si="3"/>
        <v>8.1560908593958231E-2</v>
      </c>
    </row>
    <row r="38" spans="7:14" x14ac:dyDescent="0.4">
      <c r="G38">
        <v>400</v>
      </c>
      <c r="H38">
        <v>100</v>
      </c>
      <c r="I38" s="7">
        <f t="shared" si="3"/>
        <v>2.8984604729205121</v>
      </c>
      <c r="J38" s="7">
        <f t="shared" si="3"/>
        <v>0.87996588753378813</v>
      </c>
      <c r="K38" s="7">
        <f t="shared" si="3"/>
        <v>7.9422232826234479E-2</v>
      </c>
      <c r="L38" s="7">
        <f t="shared" si="3"/>
        <v>2.4974688649379551</v>
      </c>
      <c r="M38" s="7">
        <f t="shared" si="3"/>
        <v>0.85084423916210206</v>
      </c>
      <c r="N38" s="7">
        <f t="shared" si="3"/>
        <v>7.8379025728808074E-2</v>
      </c>
    </row>
    <row r="39" spans="7:14" x14ac:dyDescent="0.4">
      <c r="I39" s="7"/>
      <c r="J39" s="7"/>
      <c r="K39" s="7"/>
      <c r="L39" s="7"/>
      <c r="M39" s="7"/>
      <c r="N39" s="7"/>
    </row>
    <row r="40" spans="7:14" x14ac:dyDescent="0.4">
      <c r="I40" s="7"/>
      <c r="J40" s="7"/>
      <c r="K40" s="7"/>
      <c r="L40" s="7"/>
      <c r="M40" s="7"/>
      <c r="N40" s="7"/>
    </row>
  </sheetData>
  <mergeCells count="10">
    <mergeCell ref="I29:N29"/>
    <mergeCell ref="I30:K30"/>
    <mergeCell ref="L30:N30"/>
    <mergeCell ref="D2:H2"/>
    <mergeCell ref="I1:N1"/>
    <mergeCell ref="I2:K2"/>
    <mergeCell ref="L2:N2"/>
    <mergeCell ref="J16:N16"/>
    <mergeCell ref="J17:K17"/>
    <mergeCell ref="M17:N1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9153-D7E5-4713-B79C-6B9BE7230A60}">
  <dimension ref="C1:O14"/>
  <sheetViews>
    <sheetView zoomScale="85" zoomScaleNormal="85" workbookViewId="0">
      <selection activeCell="F15" sqref="F15"/>
    </sheetView>
  </sheetViews>
  <sheetFormatPr defaultRowHeight="18.75" x14ac:dyDescent="0.4"/>
  <cols>
    <col min="2" max="2" width="11.625" bestFit="1" customWidth="1"/>
    <col min="4" max="8" width="11.5" customWidth="1"/>
    <col min="9" max="9" width="11.625" bestFit="1" customWidth="1"/>
    <col min="10" max="10" width="9.75" bestFit="1" customWidth="1"/>
    <col min="11" max="11" width="9.625" bestFit="1" customWidth="1"/>
    <col min="13" max="13" width="9.625" bestFit="1" customWidth="1"/>
    <col min="14" max="14" width="9.125" bestFit="1" customWidth="1"/>
  </cols>
  <sheetData>
    <row r="1" spans="3:15" x14ac:dyDescent="0.4">
      <c r="C1" s="1"/>
      <c r="I1" s="3" t="s">
        <v>6</v>
      </c>
      <c r="J1" s="3"/>
      <c r="K1" s="3"/>
      <c r="L1" s="3"/>
      <c r="M1" s="3"/>
      <c r="N1" s="3"/>
    </row>
    <row r="2" spans="3:15" x14ac:dyDescent="0.4">
      <c r="C2" s="1" t="s">
        <v>77</v>
      </c>
      <c r="D2" s="3" t="s">
        <v>71</v>
      </c>
      <c r="E2" s="3"/>
      <c r="F2" s="3"/>
      <c r="G2" s="3"/>
      <c r="H2" s="3"/>
      <c r="I2" s="3" t="s">
        <v>42</v>
      </c>
      <c r="J2" s="3"/>
      <c r="K2" s="3"/>
      <c r="L2" s="3" t="s">
        <v>38</v>
      </c>
      <c r="M2" s="3"/>
      <c r="N2" s="3"/>
    </row>
    <row r="3" spans="3:15" x14ac:dyDescent="0.4">
      <c r="D3" t="s">
        <v>72</v>
      </c>
      <c r="E3" t="s">
        <v>73</v>
      </c>
      <c r="F3" t="s">
        <v>68</v>
      </c>
      <c r="G3" t="s">
        <v>69</v>
      </c>
      <c r="H3" t="s">
        <v>70</v>
      </c>
      <c r="I3" t="s">
        <v>0</v>
      </c>
      <c r="J3" t="s">
        <v>36</v>
      </c>
      <c r="K3" t="s">
        <v>37</v>
      </c>
      <c r="L3" t="s">
        <v>0</v>
      </c>
      <c r="M3" t="s">
        <v>36</v>
      </c>
      <c r="N3" t="s">
        <v>37</v>
      </c>
    </row>
    <row r="4" spans="3:15" x14ac:dyDescent="0.4">
      <c r="C4" t="s">
        <v>74</v>
      </c>
      <c r="D4" s="8">
        <v>4.08</v>
      </c>
      <c r="E4" s="8">
        <v>4.32</v>
      </c>
      <c r="F4" s="8">
        <v>7.14</v>
      </c>
      <c r="G4" s="8">
        <v>4.21</v>
      </c>
      <c r="H4">
        <v>0</v>
      </c>
      <c r="I4" s="4">
        <v>107.374637126922</v>
      </c>
      <c r="J4" s="4">
        <v>2.4105975627899099</v>
      </c>
      <c r="K4" s="4">
        <v>8.4861431121826101</v>
      </c>
      <c r="L4" s="4">
        <v>159.430852174758</v>
      </c>
      <c r="M4" s="4">
        <v>3.5071063041686998</v>
      </c>
      <c r="N4" s="4">
        <v>10.9686965942382</v>
      </c>
      <c r="O4" s="4"/>
    </row>
    <row r="5" spans="3:15" x14ac:dyDescent="0.4">
      <c r="C5" t="s">
        <v>75</v>
      </c>
      <c r="D5" s="8">
        <v>3.41</v>
      </c>
      <c r="E5">
        <v>3.89</v>
      </c>
      <c r="F5">
        <v>6.91</v>
      </c>
      <c r="G5">
        <v>3.75</v>
      </c>
      <c r="H5">
        <v>0</v>
      </c>
      <c r="I5" s="4">
        <v>89.730705499649005</v>
      </c>
      <c r="J5" s="4">
        <v>2.5258221626281698</v>
      </c>
      <c r="K5" s="4">
        <v>9.9732136726379395</v>
      </c>
      <c r="L5" s="4">
        <v>133.72306823730401</v>
      </c>
      <c r="M5" s="4">
        <v>3.49211120605468</v>
      </c>
      <c r="N5" s="4">
        <v>14.4614701271057</v>
      </c>
    </row>
    <row r="6" spans="3:15" x14ac:dyDescent="0.4">
      <c r="C6" t="s">
        <v>76</v>
      </c>
      <c r="D6" s="8">
        <v>3.99</v>
      </c>
      <c r="E6" s="8">
        <v>4.45</v>
      </c>
      <c r="F6">
        <v>7.62</v>
      </c>
      <c r="G6">
        <v>4.2300000000000004</v>
      </c>
      <c r="H6">
        <v>0</v>
      </c>
      <c r="I6" s="4">
        <v>149.27970886230401</v>
      </c>
      <c r="J6" s="4">
        <v>11.523659229278501</v>
      </c>
      <c r="K6" s="4">
        <v>32.788287639617899</v>
      </c>
      <c r="L6" s="4">
        <v>222.38059043884201</v>
      </c>
      <c r="M6" s="4">
        <v>16.179076671600299</v>
      </c>
      <c r="N6" s="4">
        <v>49.788038253784102</v>
      </c>
    </row>
    <row r="7" spans="3:15" x14ac:dyDescent="0.4">
      <c r="D7" s="8"/>
      <c r="E7" s="8"/>
      <c r="I7" s="4"/>
      <c r="J7" s="4"/>
      <c r="K7" s="4"/>
      <c r="L7" s="4"/>
      <c r="M7" s="4"/>
      <c r="N7" s="4"/>
    </row>
    <row r="8" spans="3:15" x14ac:dyDescent="0.4">
      <c r="I8" s="2"/>
      <c r="J8" s="2"/>
      <c r="K8" s="2"/>
      <c r="L8" s="2"/>
      <c r="M8" s="2"/>
      <c r="N8" s="2"/>
    </row>
    <row r="9" spans="3:15" x14ac:dyDescent="0.4">
      <c r="H9" s="1"/>
      <c r="I9" s="1"/>
      <c r="J9" s="5" t="s">
        <v>65</v>
      </c>
      <c r="K9" s="5"/>
      <c r="L9" s="5"/>
      <c r="M9" s="5"/>
      <c r="N9" s="5"/>
    </row>
    <row r="10" spans="3:15" x14ac:dyDescent="0.4">
      <c r="I10" s="1" t="s">
        <v>77</v>
      </c>
      <c r="J10" s="5" t="s">
        <v>42</v>
      </c>
      <c r="K10" s="5"/>
      <c r="L10" s="2"/>
      <c r="M10" s="5" t="s">
        <v>38</v>
      </c>
      <c r="N10" s="5"/>
    </row>
    <row r="11" spans="3:15" x14ac:dyDescent="0.4">
      <c r="J11" t="s">
        <v>36</v>
      </c>
      <c r="K11" t="s">
        <v>37</v>
      </c>
      <c r="L11" s="2"/>
      <c r="M11" t="s">
        <v>36</v>
      </c>
      <c r="N11" t="s">
        <v>37</v>
      </c>
    </row>
    <row r="12" spans="3:15" x14ac:dyDescent="0.4">
      <c r="I12" t="s">
        <v>74</v>
      </c>
      <c r="J12" s="7">
        <f>I4/J4</f>
        <v>44.542746904071265</v>
      </c>
      <c r="K12" s="7">
        <f>I4/K4</f>
        <v>12.652937348272644</v>
      </c>
      <c r="L12" s="7"/>
      <c r="M12" s="7">
        <f>L4/M4</f>
        <v>45.459372584529739</v>
      </c>
      <c r="N12" s="7">
        <f>L4/N4</f>
        <v>14.535077235932135</v>
      </c>
    </row>
    <row r="13" spans="3:15" x14ac:dyDescent="0.4">
      <c r="I13" t="s">
        <v>75</v>
      </c>
      <c r="J13" s="7">
        <f>I5/J5</f>
        <v>35.525345698242809</v>
      </c>
      <c r="K13" s="7">
        <f>I5/K5</f>
        <v>8.9971706658436617</v>
      </c>
      <c r="L13" s="7"/>
      <c r="M13" s="7">
        <f>L5/M5</f>
        <v>38.292900869093955</v>
      </c>
      <c r="N13" s="7">
        <f>L5/N5</f>
        <v>9.246851603742666</v>
      </c>
    </row>
    <row r="14" spans="3:15" x14ac:dyDescent="0.4">
      <c r="I14" t="s">
        <v>76</v>
      </c>
      <c r="J14" s="7">
        <f>I6/J6</f>
        <v>12.954193272482811</v>
      </c>
      <c r="K14" s="7">
        <f>I6/K6</f>
        <v>4.5528363817917166</v>
      </c>
      <c r="L14" s="7"/>
      <c r="M14" s="7">
        <f>L6/M6</f>
        <v>13.744949415388731</v>
      </c>
      <c r="N14" s="7">
        <f>L6/N6</f>
        <v>4.4665465488980205</v>
      </c>
    </row>
  </sheetData>
  <mergeCells count="7">
    <mergeCell ref="I1:N1"/>
    <mergeCell ref="D2:H2"/>
    <mergeCell ref="I2:K2"/>
    <mergeCell ref="L2:N2"/>
    <mergeCell ref="J9:N9"/>
    <mergeCell ref="J10:K10"/>
    <mergeCell ref="M10:N10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D087-DF19-478C-9727-F2D0B5A9D919}">
  <dimension ref="A1"/>
  <sheetViews>
    <sheetView workbookViewId="0">
      <selection activeCell="L25" sqref="L25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InOut_stride</vt:lpstr>
      <vt:lpstr>InOut_padding</vt:lpstr>
      <vt:lpstr>InOut_padding_stride</vt:lpstr>
      <vt:lpstr>InOut_MobileNetV2</vt:lpstr>
      <vt:lpstr>Ops_conv</vt:lpstr>
      <vt:lpstr>Ops_dense_layers</vt:lpstr>
      <vt:lpstr>Ops_dense_units</vt:lpstr>
      <vt:lpstr>Ops_etc</vt:lpstr>
      <vt:lpstr>old→</vt:lpstr>
      <vt:lpstr>SimpleModel</vt:lpstr>
      <vt:lpstr>Reshape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2019-06-22T10:41:15Z</dcterms:modified>
</cp:coreProperties>
</file>