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6"/>
  </bookViews>
  <sheets>
    <sheet name="仙侣" sheetId="1" r:id="rId1"/>
    <sheet name="绝技" sheetId="2" r:id="rId2"/>
    <sheet name="职业" sheetId="3" r:id="rId3"/>
    <sheet name="装备" sheetId="5" r:id="rId4"/>
    <sheet name="战魂" sheetId="7" r:id="rId5"/>
    <sheet name="伤害模拟器" sheetId="4" r:id="rId6"/>
    <sheet name="伤害模拟" sheetId="8" r:id="rId7"/>
    <sheet name="BUFF" sheetId="6" r:id="rId8"/>
  </sheets>
  <definedNames>
    <definedName name="_xlnm._FilterDatabase" localSheetId="0" hidden="1">仙侣!$B$2:$S$2</definedName>
    <definedName name="_xlnm._FilterDatabase" localSheetId="2" hidden="1">职业!$B$2:$J$6</definedName>
    <definedName name="Eval">EVALUATE</definedName>
  </definedNames>
  <calcPr calcId="125725"/>
</workbook>
</file>

<file path=xl/calcChain.xml><?xml version="1.0" encoding="utf-8"?>
<calcChain xmlns="http://schemas.openxmlformats.org/spreadsheetml/2006/main">
  <c r="D35" i="8"/>
  <c r="G3"/>
  <c r="I2"/>
  <c r="B2"/>
  <c r="N28"/>
  <c r="N27"/>
  <c r="N23"/>
  <c r="N24" s="1"/>
  <c r="N22"/>
  <c r="N18"/>
  <c r="N19" s="1"/>
  <c r="N17"/>
  <c r="N13"/>
  <c r="N12"/>
  <c r="K28"/>
  <c r="K29" s="1"/>
  <c r="N3" s="1"/>
  <c r="K27"/>
  <c r="K23"/>
  <c r="K24" s="1"/>
  <c r="K22"/>
  <c r="K18"/>
  <c r="K19" s="1"/>
  <c r="K17"/>
  <c r="K14"/>
  <c r="K13"/>
  <c r="K12"/>
  <c r="K9"/>
  <c r="K11" s="1"/>
  <c r="K7"/>
  <c r="K8" s="1"/>
  <c r="K6"/>
  <c r="N29"/>
  <c r="N14"/>
  <c r="G13"/>
  <c r="G14" s="1"/>
  <c r="G12"/>
  <c r="G28"/>
  <c r="G29" s="1"/>
  <c r="G27"/>
  <c r="G23"/>
  <c r="G24" s="1"/>
  <c r="G22"/>
  <c r="G18"/>
  <c r="G19" s="1"/>
  <c r="G17"/>
  <c r="D28"/>
  <c r="D29" s="1"/>
  <c r="D27"/>
  <c r="D23"/>
  <c r="D24" s="1"/>
  <c r="D22"/>
  <c r="D18"/>
  <c r="D19" s="1"/>
  <c r="D17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3"/>
  <c r="D14" i="8"/>
  <c r="D13"/>
  <c r="G4" s="1"/>
  <c r="D12"/>
  <c r="D9"/>
  <c r="D10" s="1"/>
  <c r="D7"/>
  <c r="D8" s="1"/>
  <c r="D6"/>
  <c r="J7" i="4"/>
  <c r="J8"/>
  <c r="N4" i="1"/>
  <c r="O4"/>
  <c r="P4"/>
  <c r="Q4"/>
  <c r="R4"/>
  <c r="S4"/>
  <c r="N5"/>
  <c r="O5"/>
  <c r="P5"/>
  <c r="Q5"/>
  <c r="R5"/>
  <c r="S5"/>
  <c r="N6"/>
  <c r="O6"/>
  <c r="P6"/>
  <c r="Q6"/>
  <c r="R6"/>
  <c r="S6"/>
  <c r="N7"/>
  <c r="O7"/>
  <c r="P7"/>
  <c r="Q7"/>
  <c r="R7"/>
  <c r="S7"/>
  <c r="N8"/>
  <c r="O8"/>
  <c r="P8"/>
  <c r="Q8"/>
  <c r="R8"/>
  <c r="S8"/>
  <c r="N9"/>
  <c r="O9"/>
  <c r="P9"/>
  <c r="Q9"/>
  <c r="R9"/>
  <c r="S9"/>
  <c r="N10"/>
  <c r="O10"/>
  <c r="P10"/>
  <c r="Q10"/>
  <c r="R10"/>
  <c r="S10"/>
  <c r="N11"/>
  <c r="O11"/>
  <c r="P11"/>
  <c r="Q11"/>
  <c r="R11"/>
  <c r="S11"/>
  <c r="N12"/>
  <c r="O12"/>
  <c r="P12"/>
  <c r="Q12"/>
  <c r="R12"/>
  <c r="S12"/>
  <c r="N13"/>
  <c r="O13"/>
  <c r="P13"/>
  <c r="Q13"/>
  <c r="R13"/>
  <c r="S13"/>
  <c r="N14"/>
  <c r="O14"/>
  <c r="P14"/>
  <c r="Q14"/>
  <c r="R14"/>
  <c r="S14"/>
  <c r="N15"/>
  <c r="O15"/>
  <c r="P15"/>
  <c r="Q15"/>
  <c r="R15"/>
  <c r="S15"/>
  <c r="N16"/>
  <c r="O16"/>
  <c r="P16"/>
  <c r="Q16"/>
  <c r="R16"/>
  <c r="S16"/>
  <c r="N17"/>
  <c r="O17"/>
  <c r="P17"/>
  <c r="Q17"/>
  <c r="R17"/>
  <c r="S17"/>
  <c r="N18"/>
  <c r="O18"/>
  <c r="P18"/>
  <c r="Q18"/>
  <c r="R18"/>
  <c r="S18"/>
  <c r="N19"/>
  <c r="O19"/>
  <c r="P19"/>
  <c r="Q19"/>
  <c r="R19"/>
  <c r="S19"/>
  <c r="N20"/>
  <c r="O20"/>
  <c r="P20"/>
  <c r="Q20"/>
  <c r="R20"/>
  <c r="S20"/>
  <c r="N21"/>
  <c r="O21"/>
  <c r="P21"/>
  <c r="Q21"/>
  <c r="R21"/>
  <c r="S21"/>
  <c r="N22"/>
  <c r="O22"/>
  <c r="P22"/>
  <c r="Q22"/>
  <c r="R22"/>
  <c r="S22"/>
  <c r="N23"/>
  <c r="O23"/>
  <c r="P23"/>
  <c r="Q23"/>
  <c r="R23"/>
  <c r="S23"/>
  <c r="N24"/>
  <c r="O24"/>
  <c r="P24"/>
  <c r="Q24"/>
  <c r="R24"/>
  <c r="S24"/>
  <c r="N25"/>
  <c r="O25"/>
  <c r="P25"/>
  <c r="Q25"/>
  <c r="R25"/>
  <c r="S25"/>
  <c r="N26"/>
  <c r="O26"/>
  <c r="P26"/>
  <c r="Q26"/>
  <c r="R26"/>
  <c r="S26"/>
  <c r="N27"/>
  <c r="O27"/>
  <c r="P27"/>
  <c r="Q27"/>
  <c r="R27"/>
  <c r="S27"/>
  <c r="N28"/>
  <c r="O28"/>
  <c r="P28"/>
  <c r="Q28"/>
  <c r="R28"/>
  <c r="S28"/>
  <c r="N29"/>
  <c r="O29"/>
  <c r="P29"/>
  <c r="Q29"/>
  <c r="R29"/>
  <c r="S29"/>
  <c r="N30"/>
  <c r="O30"/>
  <c r="P30"/>
  <c r="Q30"/>
  <c r="R30"/>
  <c r="S30"/>
  <c r="N31"/>
  <c r="O31"/>
  <c r="P31"/>
  <c r="Q31"/>
  <c r="R31"/>
  <c r="S31"/>
  <c r="N32"/>
  <c r="O32"/>
  <c r="P32"/>
  <c r="Q32"/>
  <c r="R32"/>
  <c r="S32"/>
  <c r="N33"/>
  <c r="O33"/>
  <c r="P33"/>
  <c r="Q33"/>
  <c r="R33"/>
  <c r="S33"/>
  <c r="N34"/>
  <c r="O34"/>
  <c r="P34"/>
  <c r="Q34"/>
  <c r="R34"/>
  <c r="S34"/>
  <c r="N35"/>
  <c r="O35"/>
  <c r="P35"/>
  <c r="Q35"/>
  <c r="R35"/>
  <c r="S35"/>
  <c r="N36"/>
  <c r="O36"/>
  <c r="P36"/>
  <c r="Q36"/>
  <c r="R36"/>
  <c r="S36"/>
  <c r="N37"/>
  <c r="O37"/>
  <c r="P37"/>
  <c r="Q37"/>
  <c r="R37"/>
  <c r="S37"/>
  <c r="N38"/>
  <c r="O38"/>
  <c r="P38"/>
  <c r="Q38"/>
  <c r="R38"/>
  <c r="S38"/>
  <c r="N39"/>
  <c r="O39"/>
  <c r="P39"/>
  <c r="Q39"/>
  <c r="R39"/>
  <c r="S39"/>
  <c r="N40"/>
  <c r="O40"/>
  <c r="P40"/>
  <c r="Q40"/>
  <c r="R40"/>
  <c r="S40"/>
  <c r="N41"/>
  <c r="O41"/>
  <c r="P41"/>
  <c r="Q41"/>
  <c r="R41"/>
  <c r="S41"/>
  <c r="N42"/>
  <c r="O42"/>
  <c r="P42"/>
  <c r="Q42"/>
  <c r="R42"/>
  <c r="S42"/>
  <c r="N43"/>
  <c r="O43"/>
  <c r="P43"/>
  <c r="Q43"/>
  <c r="R43"/>
  <c r="S43"/>
  <c r="N44"/>
  <c r="O44"/>
  <c r="P44"/>
  <c r="Q44"/>
  <c r="R44"/>
  <c r="S44"/>
  <c r="N45"/>
  <c r="O45"/>
  <c r="P45"/>
  <c r="Q45"/>
  <c r="R45"/>
  <c r="S45"/>
  <c r="N46"/>
  <c r="O46"/>
  <c r="P46"/>
  <c r="Q46"/>
  <c r="R46"/>
  <c r="S46"/>
  <c r="N47"/>
  <c r="O47"/>
  <c r="P47"/>
  <c r="Q47"/>
  <c r="R47"/>
  <c r="S47"/>
  <c r="N48"/>
  <c r="O48"/>
  <c r="P48"/>
  <c r="Q48"/>
  <c r="R48"/>
  <c r="S48"/>
  <c r="N49"/>
  <c r="O49"/>
  <c r="P49"/>
  <c r="Q49"/>
  <c r="R49"/>
  <c r="S49"/>
  <c r="N50"/>
  <c r="O50"/>
  <c r="P50"/>
  <c r="Q50"/>
  <c r="R50"/>
  <c r="S50"/>
  <c r="N51"/>
  <c r="O51"/>
  <c r="P51"/>
  <c r="Q51"/>
  <c r="R51"/>
  <c r="S51"/>
  <c r="N52"/>
  <c r="O52"/>
  <c r="P52"/>
  <c r="Q52"/>
  <c r="R52"/>
  <c r="S52"/>
  <c r="N53"/>
  <c r="O53"/>
  <c r="P53"/>
  <c r="Q53"/>
  <c r="R53"/>
  <c r="S53"/>
  <c r="N54"/>
  <c r="O54"/>
  <c r="P54"/>
  <c r="Q54"/>
  <c r="R54"/>
  <c r="S54"/>
  <c r="N55"/>
  <c r="O55"/>
  <c r="P55"/>
  <c r="Q55"/>
  <c r="R55"/>
  <c r="S55"/>
  <c r="N56"/>
  <c r="O56"/>
  <c r="P56"/>
  <c r="Q56"/>
  <c r="R56"/>
  <c r="S56"/>
  <c r="N57"/>
  <c r="O57"/>
  <c r="P57"/>
  <c r="Q57"/>
  <c r="R57"/>
  <c r="S57"/>
  <c r="N58"/>
  <c r="O58"/>
  <c r="P58"/>
  <c r="Q58"/>
  <c r="R58"/>
  <c r="S58"/>
  <c r="N59"/>
  <c r="O59"/>
  <c r="P59"/>
  <c r="Q59"/>
  <c r="R59"/>
  <c r="S59"/>
  <c r="N60"/>
  <c r="O60"/>
  <c r="P60"/>
  <c r="Q60"/>
  <c r="R60"/>
  <c r="S60"/>
  <c r="N61"/>
  <c r="O61"/>
  <c r="P61"/>
  <c r="Q61"/>
  <c r="R61"/>
  <c r="S61"/>
  <c r="N62"/>
  <c r="O62"/>
  <c r="P62"/>
  <c r="Q62"/>
  <c r="R62"/>
  <c r="S62"/>
  <c r="N63"/>
  <c r="O63"/>
  <c r="P63"/>
  <c r="Q63"/>
  <c r="R63"/>
  <c r="S63"/>
  <c r="N64"/>
  <c r="O64"/>
  <c r="P64"/>
  <c r="Q64"/>
  <c r="R64"/>
  <c r="S64"/>
  <c r="N65"/>
  <c r="O65"/>
  <c r="P65"/>
  <c r="Q65"/>
  <c r="R65"/>
  <c r="S65"/>
  <c r="N66"/>
  <c r="O66"/>
  <c r="P66"/>
  <c r="Q66"/>
  <c r="R66"/>
  <c r="S66"/>
  <c r="N67"/>
  <c r="O67"/>
  <c r="P67"/>
  <c r="Q67"/>
  <c r="R67"/>
  <c r="S67"/>
  <c r="N68"/>
  <c r="O68"/>
  <c r="P68"/>
  <c r="Q68"/>
  <c r="R68"/>
  <c r="S68"/>
  <c r="N69"/>
  <c r="O69"/>
  <c r="P69"/>
  <c r="Q69"/>
  <c r="R69"/>
  <c r="S69"/>
  <c r="N70"/>
  <c r="O70"/>
  <c r="P70"/>
  <c r="Q70"/>
  <c r="R70"/>
  <c r="S70"/>
  <c r="N71"/>
  <c r="O71"/>
  <c r="P71"/>
  <c r="Q71"/>
  <c r="R71"/>
  <c r="S71"/>
  <c r="N72"/>
  <c r="O72"/>
  <c r="P72"/>
  <c r="Q72"/>
  <c r="R72"/>
  <c r="S72"/>
  <c r="N73"/>
  <c r="O73"/>
  <c r="P73"/>
  <c r="Q73"/>
  <c r="R73"/>
  <c r="S73"/>
  <c r="N74"/>
  <c r="O74"/>
  <c r="P74"/>
  <c r="Q74"/>
  <c r="R74"/>
  <c r="S74"/>
  <c r="N75"/>
  <c r="O75"/>
  <c r="P75"/>
  <c r="Q75"/>
  <c r="R75"/>
  <c r="S75"/>
  <c r="N76"/>
  <c r="O76"/>
  <c r="P76"/>
  <c r="Q76"/>
  <c r="R76"/>
  <c r="S76"/>
  <c r="N77"/>
  <c r="O77"/>
  <c r="P77"/>
  <c r="Q77"/>
  <c r="R77"/>
  <c r="S77"/>
  <c r="N78"/>
  <c r="O78"/>
  <c r="P78"/>
  <c r="Q78"/>
  <c r="R78"/>
  <c r="S78"/>
  <c r="N79"/>
  <c r="O79"/>
  <c r="P79"/>
  <c r="Q79"/>
  <c r="R79"/>
  <c r="S79"/>
  <c r="N80"/>
  <c r="O80"/>
  <c r="P80"/>
  <c r="Q80"/>
  <c r="R80"/>
  <c r="S80"/>
  <c r="N81"/>
  <c r="O81"/>
  <c r="P81"/>
  <c r="Q81"/>
  <c r="R81"/>
  <c r="S81"/>
  <c r="N82"/>
  <c r="O82"/>
  <c r="P82"/>
  <c r="Q82"/>
  <c r="R82"/>
  <c r="S82"/>
  <c r="N83"/>
  <c r="O83"/>
  <c r="P83"/>
  <c r="Q83"/>
  <c r="R83"/>
  <c r="S83"/>
  <c r="N84"/>
  <c r="O84"/>
  <c r="P84"/>
  <c r="Q84"/>
  <c r="R84"/>
  <c r="S84"/>
  <c r="N85"/>
  <c r="O85"/>
  <c r="P85"/>
  <c r="Q85"/>
  <c r="R85"/>
  <c r="S85"/>
  <c r="N86"/>
  <c r="O86"/>
  <c r="P86"/>
  <c r="Q86"/>
  <c r="R86"/>
  <c r="S86"/>
  <c r="N87"/>
  <c r="O87"/>
  <c r="P87"/>
  <c r="Q87"/>
  <c r="R87"/>
  <c r="S87"/>
  <c r="N88"/>
  <c r="O88"/>
  <c r="P88"/>
  <c r="Q88"/>
  <c r="R88"/>
  <c r="S88"/>
  <c r="N89"/>
  <c r="O89"/>
  <c r="P89"/>
  <c r="Q89"/>
  <c r="R89"/>
  <c r="S89"/>
  <c r="N90"/>
  <c r="O90"/>
  <c r="P90"/>
  <c r="Q90"/>
  <c r="R90"/>
  <c r="S90"/>
  <c r="N91"/>
  <c r="O91"/>
  <c r="P91"/>
  <c r="Q91"/>
  <c r="R91"/>
  <c r="S91"/>
  <c r="N92"/>
  <c r="O92"/>
  <c r="P92"/>
  <c r="Q92"/>
  <c r="R92"/>
  <c r="S92"/>
  <c r="N93"/>
  <c r="O93"/>
  <c r="P93"/>
  <c r="Q93"/>
  <c r="R93"/>
  <c r="S93"/>
  <c r="N94"/>
  <c r="O94"/>
  <c r="P94"/>
  <c r="Q94"/>
  <c r="R94"/>
  <c r="S94"/>
  <c r="N95"/>
  <c r="O95"/>
  <c r="P95"/>
  <c r="Q95"/>
  <c r="R95"/>
  <c r="S95"/>
  <c r="N96"/>
  <c r="O96"/>
  <c r="P96"/>
  <c r="Q96"/>
  <c r="R96"/>
  <c r="S96"/>
  <c r="N97"/>
  <c r="O97"/>
  <c r="P97"/>
  <c r="Q97"/>
  <c r="R97"/>
  <c r="S97"/>
  <c r="N98"/>
  <c r="O98"/>
  <c r="P98"/>
  <c r="Q98"/>
  <c r="R98"/>
  <c r="S98"/>
  <c r="N99"/>
  <c r="O99"/>
  <c r="P99"/>
  <c r="Q99"/>
  <c r="R99"/>
  <c r="S99"/>
  <c r="N100"/>
  <c r="O100"/>
  <c r="P100"/>
  <c r="Q100"/>
  <c r="R100"/>
  <c r="S100"/>
  <c r="N101"/>
  <c r="O101"/>
  <c r="P101"/>
  <c r="Q101"/>
  <c r="R101"/>
  <c r="S101"/>
  <c r="N102"/>
  <c r="O102"/>
  <c r="P102"/>
  <c r="Q102"/>
  <c r="R102"/>
  <c r="S102"/>
  <c r="N103"/>
  <c r="O103"/>
  <c r="P103"/>
  <c r="Q103"/>
  <c r="R103"/>
  <c r="S103"/>
  <c r="N104"/>
  <c r="O104"/>
  <c r="P104"/>
  <c r="Q104"/>
  <c r="R104"/>
  <c r="S104"/>
  <c r="N105"/>
  <c r="O105"/>
  <c r="P105"/>
  <c r="Q105"/>
  <c r="R105"/>
  <c r="S105"/>
  <c r="N106"/>
  <c r="O106"/>
  <c r="P106"/>
  <c r="Q106"/>
  <c r="R106"/>
  <c r="S106"/>
  <c r="N107"/>
  <c r="O107"/>
  <c r="P107"/>
  <c r="Q107"/>
  <c r="R107"/>
  <c r="S107"/>
  <c r="N108"/>
  <c r="O108"/>
  <c r="P108"/>
  <c r="Q108"/>
  <c r="R108"/>
  <c r="S108"/>
  <c r="N109"/>
  <c r="O109"/>
  <c r="P109"/>
  <c r="Q109"/>
  <c r="R109"/>
  <c r="S109"/>
  <c r="N110"/>
  <c r="O110"/>
  <c r="P110"/>
  <c r="Q110"/>
  <c r="R110"/>
  <c r="S110"/>
  <c r="N111"/>
  <c r="O111"/>
  <c r="P111"/>
  <c r="Q111"/>
  <c r="R111"/>
  <c r="S111"/>
  <c r="N112"/>
  <c r="O112"/>
  <c r="P112"/>
  <c r="Q112"/>
  <c r="R112"/>
  <c r="S112"/>
  <c r="N113"/>
  <c r="O113"/>
  <c r="P113"/>
  <c r="Q113"/>
  <c r="R113"/>
  <c r="S113"/>
  <c r="N114"/>
  <c r="O114"/>
  <c r="P114"/>
  <c r="Q114"/>
  <c r="R114"/>
  <c r="S114"/>
  <c r="N115"/>
  <c r="O115"/>
  <c r="P115"/>
  <c r="Q115"/>
  <c r="R115"/>
  <c r="S115"/>
  <c r="N116"/>
  <c r="O116"/>
  <c r="P116"/>
  <c r="Q116"/>
  <c r="R116"/>
  <c r="S116"/>
  <c r="N117"/>
  <c r="O117"/>
  <c r="P117"/>
  <c r="Q117"/>
  <c r="R117"/>
  <c r="S117"/>
  <c r="N118"/>
  <c r="O118"/>
  <c r="P118"/>
  <c r="Q118"/>
  <c r="R118"/>
  <c r="S118"/>
  <c r="N119"/>
  <c r="O119"/>
  <c r="P119"/>
  <c r="Q119"/>
  <c r="R119"/>
  <c r="S119"/>
  <c r="N120"/>
  <c r="O120"/>
  <c r="P120"/>
  <c r="Q120"/>
  <c r="R120"/>
  <c r="S120"/>
  <c r="N121"/>
  <c r="O121"/>
  <c r="P121"/>
  <c r="Q121"/>
  <c r="R121"/>
  <c r="S121"/>
  <c r="N122"/>
  <c r="O122"/>
  <c r="P122"/>
  <c r="Q122"/>
  <c r="R122"/>
  <c r="S122"/>
  <c r="N123"/>
  <c r="O123"/>
  <c r="P123"/>
  <c r="Q123"/>
  <c r="R123"/>
  <c r="S123"/>
  <c r="N124"/>
  <c r="O124"/>
  <c r="P124"/>
  <c r="Q124"/>
  <c r="R124"/>
  <c r="S124"/>
  <c r="N125"/>
  <c r="O125"/>
  <c r="P125"/>
  <c r="Q125"/>
  <c r="R125"/>
  <c r="S125"/>
  <c r="N126"/>
  <c r="O126"/>
  <c r="P126"/>
  <c r="Q126"/>
  <c r="R126"/>
  <c r="S126"/>
  <c r="N127"/>
  <c r="O127"/>
  <c r="P127"/>
  <c r="Q127"/>
  <c r="R127"/>
  <c r="S127"/>
  <c r="N128"/>
  <c r="O128"/>
  <c r="P128"/>
  <c r="Q128"/>
  <c r="R128"/>
  <c r="S128"/>
  <c r="N129"/>
  <c r="O129"/>
  <c r="P129"/>
  <c r="Q129"/>
  <c r="R129"/>
  <c r="S129"/>
  <c r="N130"/>
  <c r="O130"/>
  <c r="P130"/>
  <c r="Q130"/>
  <c r="R130"/>
  <c r="S130"/>
  <c r="N131"/>
  <c r="O131"/>
  <c r="P131"/>
  <c r="Q131"/>
  <c r="R131"/>
  <c r="S131"/>
  <c r="N132"/>
  <c r="O132"/>
  <c r="P132"/>
  <c r="Q132"/>
  <c r="R132"/>
  <c r="S132"/>
  <c r="N133"/>
  <c r="O133"/>
  <c r="P133"/>
  <c r="Q133"/>
  <c r="R133"/>
  <c r="S133"/>
  <c r="N134"/>
  <c r="O134"/>
  <c r="P134"/>
  <c r="Q134"/>
  <c r="R134"/>
  <c r="S134"/>
  <c r="N135"/>
  <c r="O135"/>
  <c r="P135"/>
  <c r="Q135"/>
  <c r="R135"/>
  <c r="S135"/>
  <c r="N136"/>
  <c r="O136"/>
  <c r="P136"/>
  <c r="Q136"/>
  <c r="R136"/>
  <c r="S136"/>
  <c r="N137"/>
  <c r="O137"/>
  <c r="P137"/>
  <c r="Q137"/>
  <c r="R137"/>
  <c r="S137"/>
  <c r="N138"/>
  <c r="O138"/>
  <c r="P138"/>
  <c r="Q138"/>
  <c r="R138"/>
  <c r="S138"/>
  <c r="N139"/>
  <c r="O139"/>
  <c r="P139"/>
  <c r="Q139"/>
  <c r="R139"/>
  <c r="S139"/>
  <c r="N140"/>
  <c r="O140"/>
  <c r="P140"/>
  <c r="Q140"/>
  <c r="R140"/>
  <c r="S140"/>
  <c r="N141"/>
  <c r="O141"/>
  <c r="P141"/>
  <c r="Q141"/>
  <c r="R141"/>
  <c r="S141"/>
  <c r="N142"/>
  <c r="O142"/>
  <c r="P142"/>
  <c r="Q142"/>
  <c r="R142"/>
  <c r="S142"/>
  <c r="N143"/>
  <c r="O143"/>
  <c r="P143"/>
  <c r="Q143"/>
  <c r="R143"/>
  <c r="S143"/>
  <c r="N144"/>
  <c r="O144"/>
  <c r="P144"/>
  <c r="Q144"/>
  <c r="R144"/>
  <c r="S144"/>
  <c r="N145"/>
  <c r="O145"/>
  <c r="P145"/>
  <c r="Q145"/>
  <c r="R145"/>
  <c r="S145"/>
  <c r="N146"/>
  <c r="O146"/>
  <c r="P146"/>
  <c r="Q146"/>
  <c r="R146"/>
  <c r="S146"/>
  <c r="N147"/>
  <c r="O147"/>
  <c r="P147"/>
  <c r="Q147"/>
  <c r="R147"/>
  <c r="S147"/>
  <c r="N148"/>
  <c r="O148"/>
  <c r="P148"/>
  <c r="Q148"/>
  <c r="R148"/>
  <c r="S148"/>
  <c r="N149"/>
  <c r="O149"/>
  <c r="P149"/>
  <c r="Q149"/>
  <c r="R149"/>
  <c r="S149"/>
  <c r="N150"/>
  <c r="O150"/>
  <c r="P150"/>
  <c r="Q150"/>
  <c r="R150"/>
  <c r="S150"/>
  <c r="N151"/>
  <c r="O151"/>
  <c r="P151"/>
  <c r="Q151"/>
  <c r="R151"/>
  <c r="S151"/>
  <c r="N152"/>
  <c r="O152"/>
  <c r="P152"/>
  <c r="Q152"/>
  <c r="R152"/>
  <c r="S152"/>
  <c r="N153"/>
  <c r="O153"/>
  <c r="P153"/>
  <c r="Q153"/>
  <c r="R153"/>
  <c r="S153"/>
  <c r="N154"/>
  <c r="O154"/>
  <c r="P154"/>
  <c r="Q154"/>
  <c r="R154"/>
  <c r="S154"/>
  <c r="N155"/>
  <c r="O155"/>
  <c r="P155"/>
  <c r="Q155"/>
  <c r="R155"/>
  <c r="S155"/>
  <c r="N156"/>
  <c r="O156"/>
  <c r="P156"/>
  <c r="Q156"/>
  <c r="R156"/>
  <c r="S156"/>
  <c r="N157"/>
  <c r="O157"/>
  <c r="P157"/>
  <c r="Q157"/>
  <c r="R157"/>
  <c r="S157"/>
  <c r="N158"/>
  <c r="O158"/>
  <c r="P158"/>
  <c r="Q158"/>
  <c r="R158"/>
  <c r="S158"/>
  <c r="N159"/>
  <c r="O159"/>
  <c r="P159"/>
  <c r="Q159"/>
  <c r="R159"/>
  <c r="S159"/>
  <c r="N160"/>
  <c r="O160"/>
  <c r="P160"/>
  <c r="Q160"/>
  <c r="R160"/>
  <c r="S160"/>
  <c r="N161"/>
  <c r="O161"/>
  <c r="P161"/>
  <c r="Q161"/>
  <c r="R161"/>
  <c r="S161"/>
  <c r="N162"/>
  <c r="O162"/>
  <c r="P162"/>
  <c r="Q162"/>
  <c r="R162"/>
  <c r="S162"/>
  <c r="N163"/>
  <c r="O163"/>
  <c r="P163"/>
  <c r="Q163"/>
  <c r="R163"/>
  <c r="S163"/>
  <c r="N164"/>
  <c r="O164"/>
  <c r="P164"/>
  <c r="Q164"/>
  <c r="R164"/>
  <c r="S164"/>
  <c r="N165"/>
  <c r="O165"/>
  <c r="P165"/>
  <c r="Q165"/>
  <c r="R165"/>
  <c r="S165"/>
  <c r="N166"/>
  <c r="O166"/>
  <c r="P166"/>
  <c r="Q166"/>
  <c r="R166"/>
  <c r="S166"/>
  <c r="N167"/>
  <c r="O167"/>
  <c r="P167"/>
  <c r="Q167"/>
  <c r="R167"/>
  <c r="S167"/>
  <c r="N168"/>
  <c r="O168"/>
  <c r="P168"/>
  <c r="Q168"/>
  <c r="R168"/>
  <c r="S168"/>
  <c r="N169"/>
  <c r="O169"/>
  <c r="P169"/>
  <c r="Q169"/>
  <c r="R169"/>
  <c r="S169"/>
  <c r="N170"/>
  <c r="O170"/>
  <c r="P170"/>
  <c r="Q170"/>
  <c r="R170"/>
  <c r="S170"/>
  <c r="N171"/>
  <c r="O171"/>
  <c r="P171"/>
  <c r="Q171"/>
  <c r="R171"/>
  <c r="S171"/>
  <c r="N172"/>
  <c r="O172"/>
  <c r="P172"/>
  <c r="Q172"/>
  <c r="R172"/>
  <c r="S172"/>
  <c r="N173"/>
  <c r="O173"/>
  <c r="P173"/>
  <c r="Q173"/>
  <c r="R173"/>
  <c r="S173"/>
  <c r="S3"/>
  <c r="R3"/>
  <c r="Q3"/>
  <c r="P3"/>
  <c r="O3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3"/>
  <c r="G11" i="7"/>
  <c r="G19"/>
  <c r="G27"/>
  <c r="H11"/>
  <c r="H4"/>
  <c r="H5"/>
  <c r="H6"/>
  <c r="H7"/>
  <c r="H8"/>
  <c r="H9"/>
  <c r="H10"/>
  <c r="H3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E32" i="5"/>
  <c r="G32" s="1"/>
  <c r="E33"/>
  <c r="E34"/>
  <c r="G34" s="1"/>
  <c r="E35"/>
  <c r="G35" s="1"/>
  <c r="E36"/>
  <c r="G36" s="1"/>
  <c r="E37"/>
  <c r="G37" s="1"/>
  <c r="E31"/>
  <c r="E25"/>
  <c r="E26"/>
  <c r="G26" s="1"/>
  <c r="E27"/>
  <c r="E28"/>
  <c r="G28" s="1"/>
  <c r="E29"/>
  <c r="E30"/>
  <c r="G30" s="1"/>
  <c r="E24"/>
  <c r="E18"/>
  <c r="E19"/>
  <c r="E20"/>
  <c r="E21"/>
  <c r="G21" s="1"/>
  <c r="E22"/>
  <c r="E23"/>
  <c r="G23" s="1"/>
  <c r="E17"/>
  <c r="G17" s="1"/>
  <c r="E11"/>
  <c r="E12"/>
  <c r="G12" s="1"/>
  <c r="E13"/>
  <c r="E14"/>
  <c r="G14" s="1"/>
  <c r="E15"/>
  <c r="G15" s="1"/>
  <c r="E16"/>
  <c r="E10"/>
  <c r="R4" i="4"/>
  <c r="F4" s="1"/>
  <c r="S4"/>
  <c r="T4" s="1"/>
  <c r="S3"/>
  <c r="G3" s="1"/>
  <c r="R3"/>
  <c r="H4"/>
  <c r="Q4" s="1"/>
  <c r="I4"/>
  <c r="M4" s="1"/>
  <c r="J4"/>
  <c r="O4" s="1"/>
  <c r="I3"/>
  <c r="L3" s="1"/>
  <c r="J3"/>
  <c r="N3" s="1"/>
  <c r="H3"/>
  <c r="P3" s="1"/>
  <c r="E4"/>
  <c r="E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3"/>
  <c r="G165"/>
  <c r="G166"/>
  <c r="G167"/>
  <c r="G168"/>
  <c r="G169"/>
  <c r="G170"/>
  <c r="G171"/>
  <c r="G172"/>
  <c r="G173"/>
  <c r="G4"/>
  <c r="G5"/>
  <c r="G6"/>
  <c r="G11"/>
  <c r="G12"/>
  <c r="G10"/>
  <c r="G13"/>
  <c r="G7"/>
  <c r="G9"/>
  <c r="G14"/>
  <c r="G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4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3"/>
  <c r="E7" i="3"/>
  <c r="F7"/>
  <c r="G7"/>
  <c r="H7"/>
  <c r="I7"/>
  <c r="D7"/>
  <c r="J3"/>
  <c r="J4"/>
  <c r="J5"/>
  <c r="J6"/>
  <c r="K8" i="4"/>
  <c r="K7"/>
  <c r="I8"/>
  <c r="I7"/>
  <c r="E8"/>
  <c r="E7"/>
  <c r="G33" i="5"/>
  <c r="G31"/>
  <c r="G4"/>
  <c r="G5"/>
  <c r="G6"/>
  <c r="G7"/>
  <c r="G8"/>
  <c r="G9"/>
  <c r="G10"/>
  <c r="G11"/>
  <c r="G13"/>
  <c r="G16"/>
  <c r="G18"/>
  <c r="G19"/>
  <c r="G20"/>
  <c r="G22"/>
  <c r="G24"/>
  <c r="G25"/>
  <c r="G27"/>
  <c r="G29"/>
  <c r="G3"/>
  <c r="E36" i="8" l="1"/>
  <c r="E37"/>
  <c r="E35"/>
  <c r="N9"/>
  <c r="K10"/>
  <c r="G9"/>
  <c r="G7"/>
  <c r="G5"/>
  <c r="N5"/>
  <c r="D32" s="1"/>
  <c r="N7"/>
  <c r="G6"/>
  <c r="G8"/>
  <c r="N4"/>
  <c r="N6"/>
  <c r="N8"/>
  <c r="D11"/>
  <c r="Q3" i="4"/>
  <c r="K3"/>
  <c r="M3"/>
  <c r="O3"/>
  <c r="D12"/>
  <c r="K4"/>
  <c r="P4"/>
  <c r="N4"/>
  <c r="L4"/>
  <c r="F3"/>
  <c r="T3"/>
  <c r="F12" s="1"/>
  <c r="G4"/>
  <c r="J7" i="3"/>
  <c r="D33" i="8" l="1"/>
  <c r="E33" s="1"/>
  <c r="E32"/>
  <c r="D34"/>
  <c r="E34" s="1"/>
  <c r="F14" i="4"/>
  <c r="D14"/>
  <c r="E14" s="1"/>
  <c r="G12"/>
  <c r="G14" l="1"/>
  <c r="G15" s="1"/>
  <c r="E12"/>
  <c r="E13" s="1"/>
  <c r="F15"/>
  <c r="E15"/>
  <c r="D15"/>
  <c r="D13"/>
  <c r="G13"/>
  <c r="F13"/>
</calcChain>
</file>

<file path=xl/sharedStrings.xml><?xml version="1.0" encoding="utf-8"?>
<sst xmlns="http://schemas.openxmlformats.org/spreadsheetml/2006/main" count="752" uniqueCount="429">
  <si>
    <t>ID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</si>
  <si>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</si>
  <si>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</si>
  <si>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</si>
  <si>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</si>
  <si>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</si>
  <si>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系数</t>
    <phoneticPr fontId="1" type="noConversion"/>
  </si>
  <si>
    <t>兵种</t>
    <phoneticPr fontId="1" type="noConversion"/>
  </si>
  <si>
    <t>武将ID</t>
    <phoneticPr fontId="1" type="noConversion"/>
  </si>
  <si>
    <t>武将</t>
    <phoneticPr fontId="1" type="noConversion"/>
  </si>
  <si>
    <t>无</t>
    <phoneticPr fontId="1" type="noConversion"/>
  </si>
  <si>
    <t>备注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</si>
  <si>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</si>
  <si>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</si>
  <si>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</si>
  <si>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</si>
  <si>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</si>
  <si>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</si>
  <si>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</si>
  <si>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</si>
  <si>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</si>
  <si>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</si>
  <si>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</si>
  <si>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</si>
  <si>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A攻击B</t>
    <phoneticPr fontId="1" type="noConversion"/>
  </si>
  <si>
    <t>公式</t>
    <phoneticPr fontId="1" type="noConversion"/>
  </si>
  <si>
    <t>最小值</t>
    <phoneticPr fontId="1" type="noConversion"/>
  </si>
  <si>
    <t>二级属性</t>
    <phoneticPr fontId="1" type="noConversion"/>
  </si>
  <si>
    <t>生命</t>
    <phoneticPr fontId="1" type="noConversion"/>
  </si>
  <si>
    <t>绝技攻击</t>
    <phoneticPr fontId="1" type="noConversion"/>
  </si>
  <si>
    <t>绝技防御</t>
    <phoneticPr fontId="1" type="noConversion"/>
  </si>
  <si>
    <t>天赋总和</t>
    <phoneticPr fontId="1" type="noConversion"/>
  </si>
  <si>
    <t>物理攻击</t>
    <phoneticPr fontId="1" type="noConversion"/>
  </si>
  <si>
    <t>武将等级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</si>
  <si>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</si>
  <si>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</si>
  <si>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</si>
  <si>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武器ID</t>
    <phoneticPr fontId="1" type="noConversion"/>
  </si>
  <si>
    <t>武器等级</t>
    <phoneticPr fontId="1" type="noConversion"/>
  </si>
  <si>
    <t>武器</t>
    <phoneticPr fontId="1" type="noConversion"/>
  </si>
  <si>
    <t>防具ID</t>
    <phoneticPr fontId="1" type="noConversion"/>
  </si>
  <si>
    <t>防具等级</t>
    <phoneticPr fontId="1" type="noConversion"/>
  </si>
  <si>
    <t>防具</t>
    <phoneticPr fontId="1" type="noConversion"/>
  </si>
  <si>
    <t>攻击加成</t>
    <phoneticPr fontId="1" type="noConversion"/>
  </si>
  <si>
    <t>防御加成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</si>
  <si>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</si>
  <si>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</si>
  <si>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</si>
  <si>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</si>
  <si>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</si>
  <si>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</si>
  <si>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金箍乱舞</t>
    <phoneticPr fontId="1" type="noConversion"/>
  </si>
  <si>
    <t>孙悟空</t>
    <phoneticPr fontId="1" type="noConversion"/>
  </si>
  <si>
    <t>代表人物</t>
    <phoneticPr fontId="1" type="noConversion"/>
  </si>
  <si>
    <t>杨戬</t>
    <phoneticPr fontId="1" type="noConversion"/>
  </si>
  <si>
    <t>武力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</si>
  <si>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</si>
  <si>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</si>
  <si>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</si>
  <si>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战神</t>
    <phoneticPr fontId="1" type="noConversion"/>
  </si>
  <si>
    <t>金刚</t>
    <phoneticPr fontId="1" type="noConversion"/>
  </si>
  <si>
    <t>飞将</t>
    <phoneticPr fontId="1" type="noConversion"/>
  </si>
  <si>
    <t>术士</t>
    <phoneticPr fontId="1" type="noConversion"/>
  </si>
  <si>
    <t>哪咤</t>
    <phoneticPr fontId="1" type="noConversion"/>
  </si>
  <si>
    <t>唐三藏</t>
    <phoneticPr fontId="1" type="noConversion"/>
  </si>
  <si>
    <t>全体攻击，增加暴击，附加额外伤害，保留100气势</t>
    <phoneticPr fontId="1" type="noConversion"/>
  </si>
  <si>
    <t>额外伤害：系数提升至0.6
增加暴击：50%</t>
    <phoneticPr fontId="1" type="noConversion"/>
  </si>
  <si>
    <t>单体攻击，增加暴击，概率连击，保留100气势</t>
    <phoneticPr fontId="1" type="noConversion"/>
  </si>
  <si>
    <t>天地无用</t>
    <phoneticPr fontId="1" type="noConversion"/>
  </si>
  <si>
    <t>增加暴击：50%
连击概率：50%</t>
    <phoneticPr fontId="1" type="noConversion"/>
  </si>
  <si>
    <t>物理防御</t>
    <phoneticPr fontId="1" type="noConversion"/>
  </si>
  <si>
    <t>法术攻击</t>
    <phoneticPr fontId="1" type="noConversion"/>
  </si>
  <si>
    <t>法术防御</t>
    <phoneticPr fontId="1" type="noConversion"/>
  </si>
  <si>
    <t>武力</t>
    <phoneticPr fontId="1" type="noConversion"/>
  </si>
  <si>
    <t>法术攻击</t>
    <phoneticPr fontId="1" type="noConversion"/>
  </si>
  <si>
    <t>葫芦娃</t>
    <phoneticPr fontId="1" type="noConversion"/>
  </si>
  <si>
    <t>普渡众生</t>
    <phoneticPr fontId="1" type="noConversion"/>
  </si>
  <si>
    <t>命力</t>
    <phoneticPr fontId="1" type="noConversion"/>
  </si>
  <si>
    <t>法力</t>
    <phoneticPr fontId="1" type="noConversion"/>
  </si>
  <si>
    <t>六耳猕猴</t>
    <phoneticPr fontId="1" type="noConversion"/>
  </si>
  <si>
    <t>钟馗</t>
    <phoneticPr fontId="1" type="noConversion"/>
  </si>
  <si>
    <t>九灵元圣</t>
    <phoneticPr fontId="1" type="noConversion"/>
  </si>
  <si>
    <t>六耳猕猴</t>
    <phoneticPr fontId="1" type="noConversion"/>
  </si>
  <si>
    <t>飞蓬</t>
    <phoneticPr fontId="1" type="noConversion"/>
  </si>
  <si>
    <t>李天王</t>
    <phoneticPr fontId="1" type="noConversion"/>
  </si>
  <si>
    <t>雷震子</t>
    <phoneticPr fontId="1" type="noConversion"/>
  </si>
  <si>
    <t>重楼</t>
    <phoneticPr fontId="1" type="noConversion"/>
  </si>
  <si>
    <t>后羿</t>
    <phoneticPr fontId="1" type="noConversion"/>
  </si>
  <si>
    <t>嫦娥</t>
    <phoneticPr fontId="1" type="noConversion"/>
  </si>
  <si>
    <t>斩妖伏魔</t>
    <phoneticPr fontId="1" type="noConversion"/>
  </si>
  <si>
    <t>震天咆哮</t>
    <phoneticPr fontId="1" type="noConversion"/>
  </si>
  <si>
    <t>天雷空破</t>
    <phoneticPr fontId="1" type="noConversion"/>
  </si>
  <si>
    <t>天魔附体</t>
    <phoneticPr fontId="1" type="noConversion"/>
  </si>
  <si>
    <t>恸天贯日</t>
    <phoneticPr fontId="1" type="noConversion"/>
  </si>
  <si>
    <t>日月无光</t>
    <phoneticPr fontId="1" type="noConversion"/>
  </si>
  <si>
    <t>混沌镇压</t>
    <phoneticPr fontId="1" type="noConversion"/>
  </si>
  <si>
    <t>全体攻击，增加暴击，附加额外伤害，保留50气势</t>
    <phoneticPr fontId="1" type="noConversion"/>
  </si>
  <si>
    <t>单体攻击，并对相邻敌人产生溅射伤害</t>
    <phoneticPr fontId="1" type="noConversion"/>
  </si>
  <si>
    <t>相邻敌人：横竖斜距离一格
溅射伤害：60%</t>
    <phoneticPr fontId="1" type="noConversion"/>
  </si>
  <si>
    <t>神鬼乱舞</t>
    <phoneticPr fontId="1" type="noConversion"/>
  </si>
  <si>
    <t>万剑归宗</t>
    <phoneticPr fontId="1" type="noConversion"/>
  </si>
  <si>
    <t>单体攻击，增加格挡和暴击，保留50气势</t>
    <phoneticPr fontId="1" type="noConversion"/>
  </si>
  <si>
    <t>增加格挡：40%
增加暴击：50%</t>
    <phoneticPr fontId="1" type="noConversion"/>
  </si>
  <si>
    <t>眩晕概率：50%</t>
    <phoneticPr fontId="1" type="noConversion"/>
  </si>
  <si>
    <t>钟馗</t>
    <phoneticPr fontId="1" type="noConversion"/>
  </si>
  <si>
    <t>嫦娥</t>
    <phoneticPr fontId="1" type="noConversion"/>
  </si>
  <si>
    <t>无相化法</t>
    <phoneticPr fontId="1" type="noConversion"/>
  </si>
  <si>
    <t>单体攻击，增加暴击，保留100气势</t>
    <phoneticPr fontId="1" type="noConversion"/>
  </si>
  <si>
    <t>增加暴击：50%</t>
    <phoneticPr fontId="1" type="noConversion"/>
  </si>
  <si>
    <t>纵向攻击，增加暴击，保留100气势</t>
    <phoneticPr fontId="1" type="noConversion"/>
  </si>
  <si>
    <t>转换比率：100%</t>
    <phoneticPr fontId="1" type="noConversion"/>
  </si>
  <si>
    <t>所受绝技伤害转换为生命提升</t>
    <phoneticPr fontId="1" type="noConversion"/>
  </si>
  <si>
    <t>单体攻击，概率眩晕并降低敌方50气势，保留50气势</t>
    <phoneticPr fontId="1" type="noConversion"/>
  </si>
  <si>
    <t>猪八戒</t>
    <phoneticPr fontId="1" type="noConversion"/>
  </si>
  <si>
    <t>吕洞宾</t>
    <phoneticPr fontId="1" type="noConversion"/>
  </si>
  <si>
    <t>木吒</t>
    <phoneticPr fontId="1" type="noConversion"/>
  </si>
  <si>
    <t>木吒</t>
    <phoneticPr fontId="1" type="noConversion"/>
  </si>
  <si>
    <t>牛魔王</t>
    <phoneticPr fontId="1" type="noConversion"/>
  </si>
  <si>
    <t>红孩儿</t>
    <phoneticPr fontId="1" type="noConversion"/>
  </si>
  <si>
    <t>金吒</t>
    <phoneticPr fontId="1" type="noConversion"/>
  </si>
  <si>
    <t>巨灵神</t>
    <phoneticPr fontId="1" type="noConversion"/>
  </si>
  <si>
    <t>蝎子女王</t>
    <phoneticPr fontId="1" type="noConversion"/>
  </si>
  <si>
    <t>黑熊王</t>
    <phoneticPr fontId="1" type="noConversion"/>
  </si>
  <si>
    <t>麒麟</t>
    <phoneticPr fontId="1" type="noConversion"/>
  </si>
  <si>
    <t>万妖女皇</t>
    <phoneticPr fontId="1" type="noConversion"/>
  </si>
  <si>
    <t>龟丞相</t>
    <phoneticPr fontId="1" type="noConversion"/>
  </si>
  <si>
    <t>飞卫</t>
    <phoneticPr fontId="1" type="noConversion"/>
  </si>
  <si>
    <t>九天玄女</t>
    <phoneticPr fontId="1" type="noConversion"/>
  </si>
  <si>
    <t>赛太岁</t>
    <phoneticPr fontId="1" type="noConversion"/>
  </si>
  <si>
    <t>铁扇公主</t>
    <phoneticPr fontId="1" type="noConversion"/>
  </si>
  <si>
    <t>黄飞虎</t>
    <phoneticPr fontId="1" type="noConversion"/>
  </si>
  <si>
    <t>巨型号角</t>
    <phoneticPr fontId="1" type="noConversion"/>
  </si>
  <si>
    <t>三昧真火</t>
    <phoneticPr fontId="1" type="noConversion"/>
  </si>
  <si>
    <t>天神守护</t>
    <phoneticPr fontId="1" type="noConversion"/>
  </si>
  <si>
    <t>倒打一耙</t>
    <phoneticPr fontId="1" type="noConversion"/>
  </si>
  <si>
    <t>固若金汤</t>
    <phoneticPr fontId="1" type="noConversion"/>
  </si>
  <si>
    <t>流星火雨</t>
    <phoneticPr fontId="1" type="noConversion"/>
  </si>
  <si>
    <t>千钧怒击</t>
    <phoneticPr fontId="1" type="noConversion"/>
  </si>
  <si>
    <t>寒毒穿心</t>
    <phoneticPr fontId="1" type="noConversion"/>
  </si>
  <si>
    <t>千丝万缕</t>
    <phoneticPr fontId="1" type="noConversion"/>
  </si>
  <si>
    <t>妖魂冲霄</t>
    <phoneticPr fontId="1" type="noConversion"/>
  </si>
  <si>
    <t>麒麟冲破</t>
    <phoneticPr fontId="1" type="noConversion"/>
  </si>
  <si>
    <t>风卷残云</t>
    <phoneticPr fontId="1" type="noConversion"/>
  </si>
  <si>
    <t>五气连波</t>
    <phoneticPr fontId="1" type="noConversion"/>
  </si>
  <si>
    <t>混元归一</t>
    <phoneticPr fontId="1" type="noConversion"/>
  </si>
  <si>
    <t>醉生梦死</t>
    <phoneticPr fontId="1" type="noConversion"/>
  </si>
  <si>
    <t>开山裂地</t>
    <phoneticPr fontId="1" type="noConversion"/>
  </si>
  <si>
    <t>沉香</t>
    <phoneticPr fontId="1" type="noConversion"/>
  </si>
  <si>
    <t>孙悟空</t>
    <phoneticPr fontId="1" type="noConversion"/>
  </si>
  <si>
    <t>杨戬</t>
    <phoneticPr fontId="1" type="noConversion"/>
  </si>
  <si>
    <t>葫芦娃</t>
    <phoneticPr fontId="1" type="noConversion"/>
  </si>
  <si>
    <t>哪咤</t>
    <phoneticPr fontId="1" type="noConversion"/>
  </si>
  <si>
    <t>唐三藏</t>
    <phoneticPr fontId="1" type="noConversion"/>
  </si>
  <si>
    <t>牛魔王</t>
    <phoneticPr fontId="1" type="noConversion"/>
  </si>
  <si>
    <t>红孩儿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</si>
  <si>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</si>
  <si>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</si>
  <si>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</si>
  <si>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</si>
  <si>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</si>
  <si>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蝎子女王</t>
    <phoneticPr fontId="1" type="noConversion"/>
  </si>
  <si>
    <t>麒麟</t>
    <phoneticPr fontId="1" type="noConversion"/>
  </si>
  <si>
    <t>万妖女皇</t>
    <phoneticPr fontId="1" type="noConversion"/>
  </si>
  <si>
    <t>盘丝大仙</t>
    <phoneticPr fontId="1" type="noConversion"/>
  </si>
  <si>
    <t>九天玄女</t>
    <phoneticPr fontId="1" type="noConversion"/>
  </si>
  <si>
    <t>铁扇公主</t>
    <phoneticPr fontId="1" type="noConversion"/>
  </si>
  <si>
    <t>黄飞虎</t>
    <phoneticPr fontId="1" type="noConversion"/>
  </si>
  <si>
    <t>吕洞宾</t>
    <phoneticPr fontId="1" type="noConversion"/>
  </si>
  <si>
    <t>黄眉怪</t>
    <phoneticPr fontId="1" type="noConversion"/>
  </si>
  <si>
    <t>金角大王</t>
    <phoneticPr fontId="1" type="noConversion"/>
  </si>
  <si>
    <t>土行孙</t>
    <phoneticPr fontId="1" type="noConversion"/>
  </si>
  <si>
    <t>沙僧</t>
    <phoneticPr fontId="1" type="noConversion"/>
  </si>
  <si>
    <t>银角大王</t>
    <phoneticPr fontId="1" type="noConversion"/>
  </si>
  <si>
    <t>魏征</t>
    <phoneticPr fontId="1" type="noConversion"/>
  </si>
  <si>
    <t>赵公明</t>
    <phoneticPr fontId="1" type="noConversion"/>
  </si>
  <si>
    <t>黄天化</t>
    <phoneticPr fontId="1" type="noConversion"/>
  </si>
  <si>
    <t>何仙姑</t>
    <phoneticPr fontId="1" type="noConversion"/>
  </si>
  <si>
    <t>牡丹仙子</t>
    <phoneticPr fontId="1" type="noConversion"/>
  </si>
  <si>
    <t>小龙女</t>
    <phoneticPr fontId="1" type="noConversion"/>
  </si>
  <si>
    <t>九头蛇</t>
    <phoneticPr fontId="1" type="noConversion"/>
  </si>
  <si>
    <t>百眼魔君</t>
    <phoneticPr fontId="1" type="noConversion"/>
  </si>
  <si>
    <t>白晶晶</t>
    <phoneticPr fontId="1" type="noConversion"/>
  </si>
  <si>
    <t>春三十娘</t>
    <phoneticPr fontId="1" type="noConversion"/>
  </si>
  <si>
    <t>纵向攻击，增加暴击，概率眩晕</t>
    <phoneticPr fontId="1" type="noConversion"/>
  </si>
  <si>
    <t>增加暴击：50%
眩晕概率：30%</t>
    <phoneticPr fontId="1" type="noConversion"/>
  </si>
  <si>
    <t>横向攻击，增加命中和破击</t>
    <phoneticPr fontId="1" type="noConversion"/>
  </si>
  <si>
    <t>增加命中：30%
增加破击：40%</t>
    <phoneticPr fontId="1" type="noConversion"/>
  </si>
  <si>
    <t>水木天华</t>
    <phoneticPr fontId="1" type="noConversion"/>
  </si>
  <si>
    <t>单体攻击，增加破击，保留50气势</t>
    <phoneticPr fontId="1" type="noConversion"/>
  </si>
  <si>
    <t>增加破击：40%</t>
    <phoneticPr fontId="1" type="noConversion"/>
  </si>
  <si>
    <t>单体攻击，增加格挡和韧性</t>
    <phoneticPr fontId="1" type="noConversion"/>
  </si>
  <si>
    <t>增加格挡：40%
增加韧性：50%</t>
    <phoneticPr fontId="1" type="noConversion"/>
  </si>
  <si>
    <t>攻击最后一人，增加格挡，概率眩晕</t>
    <phoneticPr fontId="1" type="noConversion"/>
  </si>
  <si>
    <t>增加格挡：40%
眩晕概率：50%</t>
    <phoneticPr fontId="1" type="noConversion"/>
  </si>
  <si>
    <t>守护状态：期间不获得气势</t>
    <phoneticPr fontId="1" type="noConversion"/>
  </si>
  <si>
    <t>进入守护状态，所受伤害均为1，持续2回合</t>
    <phoneticPr fontId="1" type="noConversion"/>
  </si>
  <si>
    <t>单体攻击，对左右敌人产生溅射伤害</t>
    <phoneticPr fontId="1" type="noConversion"/>
  </si>
  <si>
    <t>左右敌人：横排距离一格
溅射伤害：60%</t>
    <phoneticPr fontId="1" type="noConversion"/>
  </si>
  <si>
    <t>全体攻击，敌中毒，每回合损失生命，持续3回合</t>
    <phoneticPr fontId="1" type="noConversion"/>
  </si>
  <si>
    <t>损失生命：10%</t>
    <phoneticPr fontId="1" type="noConversion"/>
  </si>
  <si>
    <t>纵向攻击，保留100气势</t>
    <phoneticPr fontId="1" type="noConversion"/>
  </si>
  <si>
    <t>横向攻击，降低敌方75气势</t>
    <phoneticPr fontId="1" type="noConversion"/>
  </si>
  <si>
    <t>全体攻击，降低敌方攻击</t>
    <phoneticPr fontId="1" type="noConversion"/>
  </si>
  <si>
    <t>降低攻击：30%</t>
    <phoneticPr fontId="1" type="noConversion"/>
  </si>
  <si>
    <t>攻击最高气势者，眩晕并降敌气势为0，同时恢复己方全体生命</t>
    <phoneticPr fontId="1" type="noConversion"/>
  </si>
  <si>
    <t>眩晕概率：100%</t>
    <phoneticPr fontId="1" type="noConversion"/>
  </si>
  <si>
    <t>单体攻击，降低敌方气势为0</t>
    <phoneticPr fontId="1" type="noConversion"/>
  </si>
  <si>
    <t>单体攻击，增加破击和暴击</t>
    <phoneticPr fontId="1" type="noConversion"/>
  </si>
  <si>
    <t>增加破击：40%
增加暴击：50%</t>
    <phoneticPr fontId="1" type="noConversion"/>
  </si>
  <si>
    <t>ID</t>
    <phoneticPr fontId="1" type="noConversion"/>
  </si>
  <si>
    <t>HeroHpPlus</t>
  </si>
  <si>
    <t>HeroXpPlus</t>
  </si>
  <si>
    <t>HeroPhysicAttackPlus</t>
  </si>
  <si>
    <t>HeroMagicAttackPlus</t>
  </si>
  <si>
    <t>HeroMagicDefencePlus</t>
  </si>
  <si>
    <t>HeroSkillAttackPlus</t>
  </si>
  <si>
    <t>HeroPhysicDefencePlus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</si>
  <si>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</si>
  <si>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</si>
  <si>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</si>
  <si>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</si>
  <si>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</si>
  <si>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</si>
  <si>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</si>
  <si>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</si>
  <si>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</si>
  <si>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</si>
  <si>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</si>
  <si>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</si>
  <si>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</si>
  <si>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BattlePhysicAttackPlus</t>
  </si>
  <si>
    <t>BattlePhysicAttackMinus</t>
  </si>
  <si>
    <t>BattlePhysicDefencePlus</t>
  </si>
  <si>
    <t>BattlePhysicDefenceMinus</t>
  </si>
  <si>
    <t>BattleMagicAttackPlus</t>
  </si>
  <si>
    <t>BattleMagicAttackMinus</t>
  </si>
  <si>
    <t>BattleMagicDefencePlus</t>
  </si>
  <si>
    <t>BattleMagicDefenceMinus</t>
  </si>
  <si>
    <t>BattleSkillAttackPlus</t>
  </si>
  <si>
    <t>BattleSkillAttackMinus</t>
  </si>
  <si>
    <t>BattleSkillDefencePlus</t>
  </si>
  <si>
    <t>BattleSkillDefenceMinus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</si>
  <si>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</si>
  <si>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</si>
  <si>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</si>
  <si>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</si>
  <si>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</si>
  <si>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</si>
  <si>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</si>
  <si>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</si>
  <si>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</si>
  <si>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</si>
  <si>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</si>
  <si>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</si>
  <si>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</si>
  <si>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</si>
  <si>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描述</t>
    <phoneticPr fontId="1" type="noConversion"/>
  </si>
  <si>
    <t>场景</t>
    <phoneticPr fontId="1" type="noConversion"/>
  </si>
  <si>
    <t>常驻</t>
    <phoneticPr fontId="1" type="noConversion"/>
  </si>
  <si>
    <t>战斗</t>
    <phoneticPr fontId="1" type="noConversion"/>
  </si>
  <si>
    <t>提升生命上限</t>
    <phoneticPr fontId="1" type="noConversion"/>
  </si>
  <si>
    <t>提升初始气势</t>
    <phoneticPr fontId="1" type="noConversion"/>
  </si>
  <si>
    <t>提升物理攻击</t>
    <phoneticPr fontId="1" type="noConversion"/>
  </si>
  <si>
    <t>提升物理防御</t>
    <phoneticPr fontId="1" type="noConversion"/>
  </si>
  <si>
    <t>提升法术攻击</t>
    <phoneticPr fontId="1" type="noConversion"/>
  </si>
  <si>
    <t>提升法术防御</t>
    <phoneticPr fontId="1" type="noConversion"/>
  </si>
  <si>
    <t>提升绝技攻击</t>
    <phoneticPr fontId="1" type="noConversion"/>
  </si>
  <si>
    <t>提升绝技防御</t>
    <phoneticPr fontId="1" type="noConversion"/>
  </si>
  <si>
    <t>数值</t>
    <phoneticPr fontId="1" type="noConversion"/>
  </si>
  <si>
    <t>绝对值</t>
    <phoneticPr fontId="1" type="noConversion"/>
  </si>
  <si>
    <t>百分比</t>
    <phoneticPr fontId="1" type="noConversion"/>
  </si>
  <si>
    <t>提升命中概率</t>
    <phoneticPr fontId="1" type="noConversion"/>
  </si>
  <si>
    <t>提升闪避概率</t>
    <phoneticPr fontId="1" type="noConversion"/>
  </si>
  <si>
    <t>提升破击概率</t>
    <phoneticPr fontId="1" type="noConversion"/>
  </si>
  <si>
    <t>提升格挡概率</t>
    <phoneticPr fontId="1" type="noConversion"/>
  </si>
  <si>
    <t>提升暴击概率</t>
    <phoneticPr fontId="1" type="noConversion"/>
  </si>
  <si>
    <t>提升韧性概率</t>
    <phoneticPr fontId="1" type="noConversion"/>
  </si>
  <si>
    <t>通用伤害计算</t>
    <phoneticPr fontId="1" type="noConversion"/>
  </si>
  <si>
    <t>通用治疗计算</t>
    <phoneticPr fontId="1" type="noConversion"/>
  </si>
  <si>
    <t>无</t>
    <phoneticPr fontId="1" type="noConversion"/>
  </si>
  <si>
    <t>提升气势</t>
    <phoneticPr fontId="1" type="noConversion"/>
  </si>
  <si>
    <t>降低气势</t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</si>
  <si>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100</t>
    </r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</si>
  <si>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0</t>
    </r>
    <phoneticPr fontId="1" type="noConversion"/>
  </si>
  <si>
    <t>降低物理攻击</t>
    <phoneticPr fontId="1" type="noConversion"/>
  </si>
  <si>
    <t>降低物理防御</t>
    <phoneticPr fontId="1" type="noConversion"/>
  </si>
  <si>
    <t>降低法术攻击</t>
    <phoneticPr fontId="1" type="noConversion"/>
  </si>
  <si>
    <t>降低法术防御</t>
    <phoneticPr fontId="1" type="noConversion"/>
  </si>
  <si>
    <t>降低绝技攻击</t>
    <phoneticPr fontId="1" type="noConversion"/>
  </si>
  <si>
    <t>降低绝技防御</t>
    <phoneticPr fontId="1" type="noConversion"/>
  </si>
  <si>
    <t>降低命中概率</t>
    <phoneticPr fontId="1" type="noConversion"/>
  </si>
  <si>
    <t>降低破击概率</t>
    <phoneticPr fontId="1" type="noConversion"/>
  </si>
  <si>
    <t>降低闪避概率</t>
    <phoneticPr fontId="1" type="noConversion"/>
  </si>
  <si>
    <t>降低格挡概率</t>
    <phoneticPr fontId="1" type="noConversion"/>
  </si>
  <si>
    <t>提升暴击概率</t>
    <phoneticPr fontId="1" type="noConversion"/>
  </si>
  <si>
    <t>降低韧性概率</t>
    <phoneticPr fontId="1" type="noConversion"/>
  </si>
  <si>
    <t>概率眩晕</t>
    <phoneticPr fontId="1" type="noConversion"/>
  </si>
  <si>
    <t>概率连击</t>
    <phoneticPr fontId="1" type="noConversion"/>
  </si>
  <si>
    <t>风火乾坤</t>
    <phoneticPr fontId="1" type="noConversion"/>
  </si>
  <si>
    <t>日月轮斩</t>
    <phoneticPr fontId="1" type="noConversion"/>
  </si>
  <si>
    <t>紫霞</t>
    <phoneticPr fontId="1" type="noConversion"/>
  </si>
  <si>
    <t>青霞</t>
    <phoneticPr fontId="1" type="noConversion"/>
  </si>
  <si>
    <t>物理伤害</t>
    <phoneticPr fontId="1" type="noConversion"/>
  </si>
  <si>
    <t>法术伤害</t>
    <phoneticPr fontId="1" type="noConversion"/>
  </si>
  <si>
    <t>Max((A.法术攻击 + A.绝技攻击 - B.绝技防御) * 绝技系数, 0) + (A.等级 + 10)</t>
    <phoneticPr fontId="1" type="noConversion"/>
  </si>
  <si>
    <t>绝技系数</t>
    <phoneticPr fontId="1" type="noConversion"/>
  </si>
  <si>
    <t>职业ID</t>
    <phoneticPr fontId="1" type="noConversion"/>
  </si>
  <si>
    <t>绝技ID</t>
    <phoneticPr fontId="1" type="noConversion"/>
  </si>
  <si>
    <t>绝技</t>
    <phoneticPr fontId="1" type="noConversion"/>
  </si>
  <si>
    <t>伏魔护符</t>
    <phoneticPr fontId="1" type="noConversion"/>
  </si>
  <si>
    <t>伏魔法冠</t>
    <phoneticPr fontId="1" type="noConversion"/>
  </si>
  <si>
    <t>伏魔法袍</t>
    <phoneticPr fontId="1" type="noConversion"/>
  </si>
  <si>
    <t>伏魔战靴</t>
    <phoneticPr fontId="1" type="noConversion"/>
  </si>
  <si>
    <t>伏魔法宝</t>
    <phoneticPr fontId="1" type="noConversion"/>
  </si>
  <si>
    <t>绝技攻击</t>
    <phoneticPr fontId="1" type="noConversion"/>
  </si>
  <si>
    <t>绝技防御</t>
    <phoneticPr fontId="1" type="noConversion"/>
  </si>
  <si>
    <t>碧血护符</t>
    <phoneticPr fontId="1" type="noConversion"/>
  </si>
  <si>
    <t>碧血法冠</t>
    <phoneticPr fontId="1" type="noConversion"/>
  </si>
  <si>
    <t>碧血法袍</t>
    <phoneticPr fontId="1" type="noConversion"/>
  </si>
  <si>
    <t>碧血战靴</t>
    <phoneticPr fontId="1" type="noConversion"/>
  </si>
  <si>
    <t>碧血法宝</t>
    <phoneticPr fontId="1" type="noConversion"/>
  </si>
  <si>
    <t>青龙护符</t>
    <phoneticPr fontId="1" type="noConversion"/>
  </si>
  <si>
    <t>青龙法冠</t>
    <phoneticPr fontId="1" type="noConversion"/>
  </si>
  <si>
    <t>青龙法袍</t>
    <phoneticPr fontId="1" type="noConversion"/>
  </si>
  <si>
    <t>青龙战靴</t>
    <phoneticPr fontId="1" type="noConversion"/>
  </si>
  <si>
    <t>青龙法宝</t>
    <phoneticPr fontId="1" type="noConversion"/>
  </si>
  <si>
    <t>赤霄护符</t>
    <phoneticPr fontId="1" type="noConversion"/>
  </si>
  <si>
    <t>赤霄法冠</t>
    <phoneticPr fontId="1" type="noConversion"/>
  </si>
  <si>
    <t>赤霄法袍</t>
    <phoneticPr fontId="1" type="noConversion"/>
  </si>
  <si>
    <t>赤霄战靴</t>
    <phoneticPr fontId="1" type="noConversion"/>
  </si>
  <si>
    <t>赤霄法宝</t>
    <phoneticPr fontId="1" type="noConversion"/>
  </si>
  <si>
    <t>乾坤护符</t>
    <phoneticPr fontId="1" type="noConversion"/>
  </si>
  <si>
    <t>乾坤法冠</t>
    <phoneticPr fontId="1" type="noConversion"/>
  </si>
  <si>
    <t>乾坤法袍</t>
    <phoneticPr fontId="1" type="noConversion"/>
  </si>
  <si>
    <t>乾坤战靴</t>
    <phoneticPr fontId="1" type="noConversion"/>
  </si>
  <si>
    <t>乾坤法宝</t>
    <phoneticPr fontId="1" type="noConversion"/>
  </si>
  <si>
    <t>气势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</si>
  <si>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</si>
  <si>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</si>
  <si>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</si>
  <si>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生命</t>
    <phoneticPr fontId="1" type="noConversion"/>
  </si>
  <si>
    <t>气势</t>
    <phoneticPr fontId="1" type="noConversion"/>
  </si>
  <si>
    <t>命中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</si>
  <si>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</si>
  <si>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</si>
  <si>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</si>
  <si>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</si>
  <si>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</si>
  <si>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</si>
  <si>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</si>
  <si>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</si>
  <si>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</si>
  <si>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</si>
  <si>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</si>
  <si>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</si>
  <si>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</si>
  <si>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</si>
  <si>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</si>
  <si>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</si>
  <si>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</si>
  <si>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</si>
  <si>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</si>
  <si>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</si>
  <si>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</si>
  <si>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</si>
  <si>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</si>
  <si>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</si>
  <si>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</si>
  <si>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</si>
  <si>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</si>
  <si>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</si>
  <si>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</si>
  <si>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</si>
  <si>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</si>
  <si>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</si>
  <si>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</si>
  <si>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</si>
  <si>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</si>
  <si>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</si>
  <si>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</si>
  <si>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</si>
  <si>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(命力 * 5 + 100）* （等级 + 10）*0.1</t>
    <phoneticPr fontId="1" type="noConversion"/>
  </si>
  <si>
    <t>命力 * （等级 + 10） * 0.1</t>
    <phoneticPr fontId="1" type="noConversion"/>
  </si>
  <si>
    <t>命力 * （等级 + 10） * 0.07</t>
    <phoneticPr fontId="1" type="noConversion"/>
  </si>
  <si>
    <t>武力 * （等级 + 10） * 0.1</t>
    <phoneticPr fontId="1" type="noConversion"/>
  </si>
  <si>
    <t>武力 * （等级 + 10） * 0.07</t>
    <phoneticPr fontId="1" type="noConversion"/>
  </si>
  <si>
    <t>法力 * （等级 + 10） * 0.1</t>
    <phoneticPr fontId="1" type="noConversion"/>
  </si>
  <si>
    <t>法力 * （等级 + 10） * 0.07</t>
    <phoneticPr fontId="1" type="noConversion"/>
  </si>
  <si>
    <t>Max(A.物理攻击 - B.物理防御, 0) + (A.等级 + 10)</t>
    <phoneticPr fontId="1" type="noConversion"/>
  </si>
  <si>
    <t>Max((A.物理攻击 + A.绝技攻击 - B.绝技防御) * 绝技系数, 0) + (A.等级 + 10)</t>
    <phoneticPr fontId="1" type="noConversion"/>
  </si>
  <si>
    <t>Max(A.法术攻击 - B.法术防御, 0) + (A.等级 + 10)</t>
    <phoneticPr fontId="1" type="noConversion"/>
  </si>
  <si>
    <t>加成</t>
    <phoneticPr fontId="1" type="noConversion"/>
  </si>
  <si>
    <t>单体攻击，增加防御、格挡和韧性，保留50气势</t>
    <phoneticPr fontId="1" type="noConversion"/>
  </si>
  <si>
    <t>横向攻击，增加破击和暴击，概率眩晕，保留50气势</t>
    <phoneticPr fontId="1" type="noConversion"/>
  </si>
  <si>
    <t>攻击最后一人，增加破击和暴击，概率眩晕</t>
    <phoneticPr fontId="1" type="noConversion"/>
  </si>
  <si>
    <t>增加破击：40%
增加暴击：50%
眩晕概率：50%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</si>
  <si>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</si>
  <si>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</si>
  <si>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</si>
  <si>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</si>
  <si>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统计</t>
    <phoneticPr fontId="1" type="noConversion"/>
  </si>
  <si>
    <t>伏魔法杖</t>
    <phoneticPr fontId="1" type="noConversion"/>
  </si>
  <si>
    <t>碧血法杖</t>
    <phoneticPr fontId="1" type="noConversion"/>
  </si>
  <si>
    <t>青龙法杖</t>
    <phoneticPr fontId="1" type="noConversion"/>
  </si>
  <si>
    <t>赤霄法杖</t>
    <phoneticPr fontId="1" type="noConversion"/>
  </si>
  <si>
    <t>伏魔宝刀</t>
    <phoneticPr fontId="1" type="noConversion"/>
  </si>
  <si>
    <t>乾坤法杖</t>
    <phoneticPr fontId="1" type="noConversion"/>
  </si>
  <si>
    <t>乾坤宝刀</t>
    <phoneticPr fontId="1" type="noConversion"/>
  </si>
  <si>
    <t>赤霄宝刀</t>
    <phoneticPr fontId="1" type="noConversion"/>
  </si>
  <si>
    <t>青龙宝刀</t>
    <phoneticPr fontId="1" type="noConversion"/>
  </si>
  <si>
    <t>碧血宝刀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</si>
  <si>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</si>
  <si>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</si>
  <si>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</si>
  <si>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</si>
  <si>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</si>
  <si>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</si>
  <si>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</si>
  <si>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</si>
  <si>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</si>
  <si>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无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</si>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</sst>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47CFFF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3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4" fillId="3" borderId="1" xfId="1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176" fontId="13" fillId="6" borderId="3" xfId="1" applyNumberFormat="1" applyFont="1" applyFill="1" applyBorder="1" applyAlignment="1">
      <alignment horizontal="center" vertical="center" wrapText="1"/>
    </xf>
    <xf numFmtId="176" fontId="16" fillId="8" borderId="1" xfId="1" applyNumberFormat="1" applyFont="1" applyFill="1" applyBorder="1" applyAlignment="1" applyProtection="1">
      <alignment horizontal="center" wrapText="1"/>
      <protection locked="0"/>
    </xf>
    <xf numFmtId="0" fontId="10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wrapText="1"/>
    </xf>
    <xf numFmtId="0" fontId="2" fillId="9" borderId="1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right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178" fontId="10" fillId="4" borderId="2" xfId="1" applyNumberFormat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4" fillId="3" borderId="1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9" fillId="5" borderId="12" xfId="1" applyFont="1" applyFill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4" borderId="12" xfId="1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wrapText="1"/>
    </xf>
    <xf numFmtId="0" fontId="6" fillId="4" borderId="12" xfId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47CFFF"/>
      <color rgb="FF7FB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77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J21" sqref="J21"/>
    </sheetView>
  </sheetViews>
  <sheetFormatPr defaultRowHeight="13.5"/>
  <cols>
    <col min="1" max="1" width="2.5" customWidth="1"/>
    <col min="2" max="2" width="12" style="14" bestFit="1" customWidth="1"/>
    <col min="3" max="4" width="12" style="14" customWidth="1"/>
    <col min="5" max="7" width="9.75" customWidth="1"/>
    <col min="8" max="10" width="9.75" style="14" bestFit="1" customWidth="1"/>
    <col min="11" max="13" width="9.75" bestFit="1" customWidth="1"/>
    <col min="14" max="15" width="13.75" bestFit="1" customWidth="1"/>
    <col min="16" max="17" width="13.75" customWidth="1"/>
    <col min="18" max="19" width="13.75" bestFit="1" customWidth="1"/>
  </cols>
  <sheetData>
    <row r="2" spans="2:19">
      <c r="B2" s="22" t="s">
        <v>8</v>
      </c>
      <c r="C2" s="22" t="s">
        <v>58</v>
      </c>
      <c r="D2" s="22" t="s">
        <v>49</v>
      </c>
      <c r="E2" s="22" t="s">
        <v>57</v>
      </c>
      <c r="F2" s="22" t="s">
        <v>56</v>
      </c>
      <c r="G2" s="22" t="s">
        <v>50</v>
      </c>
      <c r="H2" s="22" t="s">
        <v>77</v>
      </c>
      <c r="I2" s="22" t="s">
        <v>55</v>
      </c>
      <c r="J2" s="22" t="s">
        <v>78</v>
      </c>
      <c r="K2" s="22" t="s">
        <v>400</v>
      </c>
      <c r="L2" s="22" t="s">
        <v>2</v>
      </c>
      <c r="M2" s="22" t="s">
        <v>4</v>
      </c>
      <c r="N2" s="22" t="s">
        <v>32</v>
      </c>
      <c r="O2" s="22" t="s">
        <v>70</v>
      </c>
      <c r="P2" s="22" t="s">
        <v>71</v>
      </c>
      <c r="Q2" s="22" t="s">
        <v>72</v>
      </c>
      <c r="R2" s="22" t="s">
        <v>29</v>
      </c>
      <c r="S2" s="22" t="s">
        <v>30</v>
      </c>
    </row>
    <row r="3" spans="2:19">
      <c r="B3" s="13">
        <v>1</v>
      </c>
      <c r="C3" s="20">
        <v>1</v>
      </c>
      <c r="D3" s="20">
        <v>1</v>
      </c>
      <c r="E3" s="34" t="s">
        <v>52</v>
      </c>
      <c r="F3" s="31" t="str">
        <f>VLOOKUP(C3,职业!B:C,2,0)</f>
        <v>战神</v>
      </c>
      <c r="G3" s="31" t="str">
        <f>VLOOKUP(D3,绝技!B:C,2,0)</f>
        <v>金箍乱舞</v>
      </c>
      <c r="H3" s="20">
        <v>98</v>
      </c>
      <c r="I3" s="20">
        <v>100</v>
      </c>
      <c r="J3" s="20">
        <v>68</v>
      </c>
      <c r="K3" s="13">
        <f>IF(C3&lt;&gt;4,H3+I3,H3+J3)</f>
        <v>198</v>
      </c>
      <c r="L3" s="24">
        <v>1</v>
      </c>
      <c r="M3" s="33">
        <f>INT((100+H3*5) * (10+L3)*0.1)</f>
        <v>649</v>
      </c>
      <c r="N3" s="33">
        <f>INT(I3*(10+L3)*0.1)</f>
        <v>110</v>
      </c>
      <c r="O3" s="1">
        <f>INT(I3*(L3+10)*0.07)</f>
        <v>77</v>
      </c>
      <c r="P3" s="1">
        <f>INT(J3*(L3+10)*0.1)</f>
        <v>74</v>
      </c>
      <c r="Q3" s="1">
        <f>INT(J3*(L3+10)*0.07)</f>
        <v>52</v>
      </c>
      <c r="R3" s="1">
        <f>INT(H3*(L3+10)*0.1)</f>
        <v>107</v>
      </c>
      <c r="S3" s="1">
        <f>INT(H3*(L3+10)*0.07)</f>
        <v>75</v>
      </c>
    </row>
    <row r="4" spans="2:19">
      <c r="B4" s="13">
        <v>2</v>
      </c>
      <c r="C4" s="20">
        <v>1</v>
      </c>
      <c r="D4" s="20">
        <v>2</v>
      </c>
      <c r="E4" s="34" t="s">
        <v>54</v>
      </c>
      <c r="F4" s="34" t="str">
        <f>VLOOKUP(C4,职业!B:C,2,0)</f>
        <v>战神</v>
      </c>
      <c r="G4" s="31" t="str">
        <f>VLOOKUP(D4,绝技!B:C,2,0)</f>
        <v>日月轮斩</v>
      </c>
      <c r="H4" s="20">
        <v>97</v>
      </c>
      <c r="I4" s="20">
        <v>99</v>
      </c>
      <c r="J4" s="20">
        <v>76</v>
      </c>
      <c r="K4" s="13">
        <f t="shared" ref="K4:K67" si="0">IF(C4&lt;&gt;4,H4+I4,H4+J4)</f>
        <v>196</v>
      </c>
      <c r="L4" s="24">
        <v>1</v>
      </c>
      <c r="M4" s="33">
        <f t="shared" ref="M4:M67" si="1">INT((100+H4*5) * (10+L4)*0.1)</f>
        <v>643</v>
      </c>
      <c r="N4" s="33">
        <f t="shared" ref="N4:N67" si="2">INT(I4*(10+L4)*0.1)</f>
        <v>108</v>
      </c>
      <c r="O4" s="1">
        <f t="shared" ref="O4:O67" si="3">INT(I4*(L4+10)*0.07)</f>
        <v>76</v>
      </c>
      <c r="P4" s="1">
        <f t="shared" ref="P4:P67" si="4">INT(J4*(L4+10)*0.1)</f>
        <v>83</v>
      </c>
      <c r="Q4" s="1">
        <f t="shared" ref="Q4:Q67" si="5">INT(J4*(L4+10)*0.07)</f>
        <v>58</v>
      </c>
      <c r="R4" s="1">
        <f t="shared" ref="R4:R67" si="6">INT(H4*(L4+10)*0.1)</f>
        <v>106</v>
      </c>
      <c r="S4" s="1">
        <f t="shared" ref="S4:S67" si="7">INT(H4*(L4+10)*0.07)</f>
        <v>74</v>
      </c>
    </row>
    <row r="5" spans="2:19">
      <c r="B5" s="13">
        <v>3</v>
      </c>
      <c r="C5" s="20">
        <v>2</v>
      </c>
      <c r="D5" s="20">
        <v>3</v>
      </c>
      <c r="E5" s="38" t="s">
        <v>75</v>
      </c>
      <c r="F5" s="34" t="str">
        <f>VLOOKUP(C5,职业!B:C,2,0)</f>
        <v>金刚</v>
      </c>
      <c r="G5" s="31" t="str">
        <f>VLOOKUP(D5,绝技!B:C,2,0)</f>
        <v>天地无用</v>
      </c>
      <c r="H5" s="20">
        <v>100</v>
      </c>
      <c r="I5" s="20">
        <v>94</v>
      </c>
      <c r="J5" s="20">
        <v>55</v>
      </c>
      <c r="K5" s="13">
        <f t="shared" si="0"/>
        <v>194</v>
      </c>
      <c r="L5" s="24">
        <v>1</v>
      </c>
      <c r="M5" s="33">
        <f t="shared" si="1"/>
        <v>660</v>
      </c>
      <c r="N5" s="33">
        <f t="shared" si="2"/>
        <v>103</v>
      </c>
      <c r="O5" s="1">
        <f t="shared" si="3"/>
        <v>72</v>
      </c>
      <c r="P5" s="1">
        <f t="shared" si="4"/>
        <v>60</v>
      </c>
      <c r="Q5" s="1">
        <f t="shared" si="5"/>
        <v>42</v>
      </c>
      <c r="R5" s="1">
        <f t="shared" si="6"/>
        <v>110</v>
      </c>
      <c r="S5" s="1">
        <f t="shared" si="7"/>
        <v>77</v>
      </c>
    </row>
    <row r="6" spans="2:19">
      <c r="B6" s="13">
        <v>4</v>
      </c>
      <c r="C6" s="20">
        <v>3</v>
      </c>
      <c r="D6" s="20">
        <v>4</v>
      </c>
      <c r="E6" s="34" t="s">
        <v>63</v>
      </c>
      <c r="F6" s="34" t="str">
        <f>VLOOKUP(C6,职业!B:C,2,0)</f>
        <v>飞将</v>
      </c>
      <c r="G6" s="31" t="str">
        <f>VLOOKUP(D6,绝技!B:C,2,0)</f>
        <v>风火乾坤</v>
      </c>
      <c r="H6" s="20">
        <v>96</v>
      </c>
      <c r="I6" s="20">
        <v>95</v>
      </c>
      <c r="J6" s="20">
        <v>63</v>
      </c>
      <c r="K6" s="13">
        <f t="shared" si="0"/>
        <v>191</v>
      </c>
      <c r="L6" s="24">
        <v>1</v>
      </c>
      <c r="M6" s="33">
        <f t="shared" si="1"/>
        <v>638</v>
      </c>
      <c r="N6" s="33">
        <f t="shared" si="2"/>
        <v>104</v>
      </c>
      <c r="O6" s="1">
        <f t="shared" si="3"/>
        <v>73</v>
      </c>
      <c r="P6" s="1">
        <f t="shared" si="4"/>
        <v>69</v>
      </c>
      <c r="Q6" s="1">
        <f t="shared" si="5"/>
        <v>48</v>
      </c>
      <c r="R6" s="1">
        <f t="shared" si="6"/>
        <v>105</v>
      </c>
      <c r="S6" s="1">
        <f t="shared" si="7"/>
        <v>73</v>
      </c>
    </row>
    <row r="7" spans="2:19">
      <c r="B7" s="13">
        <v>5</v>
      </c>
      <c r="C7" s="20">
        <v>4</v>
      </c>
      <c r="D7" s="20">
        <v>5</v>
      </c>
      <c r="E7" s="38" t="s">
        <v>64</v>
      </c>
      <c r="F7" s="34" t="str">
        <f>VLOOKUP(C7,职业!B:C,2,0)</f>
        <v>术士</v>
      </c>
      <c r="G7" s="31" t="str">
        <f>VLOOKUP(D7,绝技!B:C,2,0)</f>
        <v>普渡众生</v>
      </c>
      <c r="H7" s="20">
        <v>90</v>
      </c>
      <c r="I7" s="20">
        <v>55</v>
      </c>
      <c r="J7" s="20">
        <v>100</v>
      </c>
      <c r="K7" s="13">
        <f t="shared" si="0"/>
        <v>190</v>
      </c>
      <c r="L7" s="24">
        <v>1</v>
      </c>
      <c r="M7" s="33">
        <f t="shared" si="1"/>
        <v>605</v>
      </c>
      <c r="N7" s="33">
        <f t="shared" si="2"/>
        <v>60</v>
      </c>
      <c r="O7" s="1">
        <f t="shared" si="3"/>
        <v>42</v>
      </c>
      <c r="P7" s="1">
        <f t="shared" si="4"/>
        <v>110</v>
      </c>
      <c r="Q7" s="1">
        <f t="shared" si="5"/>
        <v>77</v>
      </c>
      <c r="R7" s="1">
        <f t="shared" si="6"/>
        <v>99</v>
      </c>
      <c r="S7" s="1">
        <f t="shared" si="7"/>
        <v>69</v>
      </c>
    </row>
    <row r="8" spans="2:19">
      <c r="B8" s="13">
        <v>6</v>
      </c>
      <c r="C8" s="20">
        <v>1</v>
      </c>
      <c r="D8" s="20">
        <v>6</v>
      </c>
      <c r="E8" s="38" t="s">
        <v>82</v>
      </c>
      <c r="F8" s="34" t="str">
        <f>VLOOKUP(C8,职业!B:C,2,0)</f>
        <v>战神</v>
      </c>
      <c r="G8" s="31" t="str">
        <f>VLOOKUP(D8,绝技!B:C,2,0)</f>
        <v>神鬼乱舞</v>
      </c>
      <c r="H8" s="20">
        <v>86</v>
      </c>
      <c r="I8" s="20">
        <v>93</v>
      </c>
      <c r="J8" s="20">
        <v>44</v>
      </c>
      <c r="K8" s="13">
        <f t="shared" si="0"/>
        <v>179</v>
      </c>
      <c r="L8" s="24">
        <v>1</v>
      </c>
      <c r="M8" s="33">
        <f t="shared" si="1"/>
        <v>583</v>
      </c>
      <c r="N8" s="33">
        <f t="shared" si="2"/>
        <v>102</v>
      </c>
      <c r="O8" s="1">
        <f t="shared" si="3"/>
        <v>71</v>
      </c>
      <c r="P8" s="1">
        <f t="shared" si="4"/>
        <v>48</v>
      </c>
      <c r="Q8" s="1">
        <f t="shared" si="5"/>
        <v>33</v>
      </c>
      <c r="R8" s="1">
        <f t="shared" si="6"/>
        <v>94</v>
      </c>
      <c r="S8" s="1">
        <f t="shared" si="7"/>
        <v>66</v>
      </c>
    </row>
    <row r="9" spans="2:19">
      <c r="B9" s="13">
        <v>7</v>
      </c>
      <c r="C9" s="20">
        <v>1</v>
      </c>
      <c r="D9" s="20">
        <v>7</v>
      </c>
      <c r="E9" s="38" t="s">
        <v>83</v>
      </c>
      <c r="F9" s="34" t="str">
        <f>VLOOKUP(C9,职业!B:C,2,0)</f>
        <v>战神</v>
      </c>
      <c r="G9" s="31" t="str">
        <f>VLOOKUP(D9,绝技!B:C,2,0)</f>
        <v>万剑归宗</v>
      </c>
      <c r="H9" s="20">
        <v>92</v>
      </c>
      <c r="I9" s="20">
        <v>86</v>
      </c>
      <c r="J9" s="20">
        <v>60</v>
      </c>
      <c r="K9" s="13">
        <f t="shared" si="0"/>
        <v>178</v>
      </c>
      <c r="L9" s="24">
        <v>1</v>
      </c>
      <c r="M9" s="33">
        <f t="shared" si="1"/>
        <v>616</v>
      </c>
      <c r="N9" s="33">
        <f t="shared" si="2"/>
        <v>94</v>
      </c>
      <c r="O9" s="1">
        <f t="shared" si="3"/>
        <v>66</v>
      </c>
      <c r="P9" s="1">
        <f t="shared" si="4"/>
        <v>66</v>
      </c>
      <c r="Q9" s="1">
        <f t="shared" si="5"/>
        <v>46</v>
      </c>
      <c r="R9" s="1">
        <f t="shared" si="6"/>
        <v>101</v>
      </c>
      <c r="S9" s="1">
        <f t="shared" si="7"/>
        <v>70</v>
      </c>
    </row>
    <row r="10" spans="2:19">
      <c r="B10" s="13">
        <v>8</v>
      </c>
      <c r="C10" s="20">
        <v>2</v>
      </c>
      <c r="D10" s="20">
        <v>8</v>
      </c>
      <c r="E10" s="38" t="s">
        <v>80</v>
      </c>
      <c r="F10" s="34" t="str">
        <f>VLOOKUP(C10,职业!B:C,2,0)</f>
        <v>金刚</v>
      </c>
      <c r="G10" s="31" t="str">
        <f>VLOOKUP(D10,绝技!B:C,2,0)</f>
        <v>斩妖伏魔</v>
      </c>
      <c r="H10" s="20">
        <v>94</v>
      </c>
      <c r="I10" s="20">
        <v>89</v>
      </c>
      <c r="J10" s="20">
        <v>74</v>
      </c>
      <c r="K10" s="13">
        <f t="shared" si="0"/>
        <v>183</v>
      </c>
      <c r="L10" s="24">
        <v>1</v>
      </c>
      <c r="M10" s="33">
        <f t="shared" si="1"/>
        <v>627</v>
      </c>
      <c r="N10" s="33">
        <f t="shared" si="2"/>
        <v>97</v>
      </c>
      <c r="O10" s="1">
        <f t="shared" si="3"/>
        <v>68</v>
      </c>
      <c r="P10" s="1">
        <f t="shared" si="4"/>
        <v>81</v>
      </c>
      <c r="Q10" s="1">
        <f t="shared" si="5"/>
        <v>56</v>
      </c>
      <c r="R10" s="1">
        <f t="shared" si="6"/>
        <v>103</v>
      </c>
      <c r="S10" s="1">
        <f t="shared" si="7"/>
        <v>72</v>
      </c>
    </row>
    <row r="11" spans="2:19">
      <c r="B11" s="13">
        <v>9</v>
      </c>
      <c r="C11" s="20">
        <v>2</v>
      </c>
      <c r="D11" s="20">
        <v>9</v>
      </c>
      <c r="E11" s="38" t="s">
        <v>81</v>
      </c>
      <c r="F11" s="34" t="str">
        <f>VLOOKUP(C11,职业!B:C,2,0)</f>
        <v>金刚</v>
      </c>
      <c r="G11" s="31" t="str">
        <f>VLOOKUP(D11,绝技!B:C,2,0)</f>
        <v>震天咆哮</v>
      </c>
      <c r="H11" s="20">
        <v>94</v>
      </c>
      <c r="I11" s="20">
        <v>92</v>
      </c>
      <c r="J11" s="20">
        <v>39</v>
      </c>
      <c r="K11" s="13">
        <f t="shared" si="0"/>
        <v>186</v>
      </c>
      <c r="L11" s="24">
        <v>1</v>
      </c>
      <c r="M11" s="33">
        <f t="shared" si="1"/>
        <v>627</v>
      </c>
      <c r="N11" s="33">
        <f t="shared" si="2"/>
        <v>101</v>
      </c>
      <c r="O11" s="1">
        <f t="shared" si="3"/>
        <v>70</v>
      </c>
      <c r="P11" s="1">
        <f t="shared" si="4"/>
        <v>42</v>
      </c>
      <c r="Q11" s="1">
        <f t="shared" si="5"/>
        <v>30</v>
      </c>
      <c r="R11" s="1">
        <f t="shared" si="6"/>
        <v>103</v>
      </c>
      <c r="S11" s="1">
        <f t="shared" si="7"/>
        <v>72</v>
      </c>
    </row>
    <row r="12" spans="2:19">
      <c r="B12" s="13">
        <v>10</v>
      </c>
      <c r="C12" s="20">
        <v>2</v>
      </c>
      <c r="D12" s="20">
        <v>10</v>
      </c>
      <c r="E12" s="38" t="s">
        <v>84</v>
      </c>
      <c r="F12" s="34" t="str">
        <f>VLOOKUP(C12,职业!B:C,2,0)</f>
        <v>金刚</v>
      </c>
      <c r="G12" s="31" t="str">
        <f>VLOOKUP(D12,绝技!B:C,2,0)</f>
        <v>混沌镇压</v>
      </c>
      <c r="H12" s="20">
        <v>98</v>
      </c>
      <c r="I12" s="20">
        <v>85</v>
      </c>
      <c r="J12" s="20">
        <v>72</v>
      </c>
      <c r="K12" s="13">
        <f t="shared" si="0"/>
        <v>183</v>
      </c>
      <c r="L12" s="24">
        <v>1</v>
      </c>
      <c r="M12" s="33">
        <f t="shared" si="1"/>
        <v>649</v>
      </c>
      <c r="N12" s="33">
        <f t="shared" si="2"/>
        <v>93</v>
      </c>
      <c r="O12" s="1">
        <f t="shared" si="3"/>
        <v>65</v>
      </c>
      <c r="P12" s="1">
        <f t="shared" si="4"/>
        <v>79</v>
      </c>
      <c r="Q12" s="1">
        <f t="shared" si="5"/>
        <v>55</v>
      </c>
      <c r="R12" s="1">
        <f t="shared" si="6"/>
        <v>107</v>
      </c>
      <c r="S12" s="1">
        <f t="shared" si="7"/>
        <v>75</v>
      </c>
    </row>
    <row r="13" spans="2:19">
      <c r="B13" s="13">
        <v>11</v>
      </c>
      <c r="C13" s="20">
        <v>3</v>
      </c>
      <c r="D13" s="20">
        <v>11</v>
      </c>
      <c r="E13" s="38" t="s">
        <v>85</v>
      </c>
      <c r="F13" s="34" t="str">
        <f>VLOOKUP(C13,职业!B:C,2,0)</f>
        <v>飞将</v>
      </c>
      <c r="G13" s="31" t="str">
        <f>VLOOKUP(D13,绝技!B:C,2,0)</f>
        <v>天雷空破</v>
      </c>
      <c r="H13" s="20">
        <v>82</v>
      </c>
      <c r="I13" s="20">
        <v>90</v>
      </c>
      <c r="J13" s="20">
        <v>56</v>
      </c>
      <c r="K13" s="13">
        <f t="shared" si="0"/>
        <v>172</v>
      </c>
      <c r="L13" s="24">
        <v>1</v>
      </c>
      <c r="M13" s="33">
        <f t="shared" si="1"/>
        <v>561</v>
      </c>
      <c r="N13" s="33">
        <f t="shared" si="2"/>
        <v>99</v>
      </c>
      <c r="O13" s="1">
        <f t="shared" si="3"/>
        <v>69</v>
      </c>
      <c r="P13" s="1">
        <f t="shared" si="4"/>
        <v>61</v>
      </c>
      <c r="Q13" s="1">
        <f t="shared" si="5"/>
        <v>43</v>
      </c>
      <c r="R13" s="1">
        <f t="shared" si="6"/>
        <v>90</v>
      </c>
      <c r="S13" s="1">
        <f t="shared" si="7"/>
        <v>63</v>
      </c>
    </row>
    <row r="14" spans="2:19">
      <c r="B14" s="13">
        <v>12</v>
      </c>
      <c r="C14" s="20">
        <v>3</v>
      </c>
      <c r="D14" s="20">
        <v>12</v>
      </c>
      <c r="E14" s="38" t="s">
        <v>86</v>
      </c>
      <c r="F14" s="34" t="str">
        <f>VLOOKUP(C14,职业!B:C,2,0)</f>
        <v>飞将</v>
      </c>
      <c r="G14" s="31" t="str">
        <f>VLOOKUP(D14,绝技!B:C,2,0)</f>
        <v>天魔附体</v>
      </c>
      <c r="H14" s="20">
        <v>87</v>
      </c>
      <c r="I14" s="20">
        <v>91</v>
      </c>
      <c r="J14" s="20">
        <v>59</v>
      </c>
      <c r="K14" s="13">
        <f t="shared" si="0"/>
        <v>178</v>
      </c>
      <c r="L14" s="24">
        <v>1</v>
      </c>
      <c r="M14" s="33">
        <f t="shared" si="1"/>
        <v>588</v>
      </c>
      <c r="N14" s="33">
        <f t="shared" si="2"/>
        <v>100</v>
      </c>
      <c r="O14" s="1">
        <f t="shared" si="3"/>
        <v>70</v>
      </c>
      <c r="P14" s="1">
        <f t="shared" si="4"/>
        <v>64</v>
      </c>
      <c r="Q14" s="1">
        <f t="shared" si="5"/>
        <v>45</v>
      </c>
      <c r="R14" s="1">
        <f t="shared" si="6"/>
        <v>95</v>
      </c>
      <c r="S14" s="1">
        <f t="shared" si="7"/>
        <v>66</v>
      </c>
    </row>
    <row r="15" spans="2:19">
      <c r="B15" s="13">
        <v>13</v>
      </c>
      <c r="C15" s="20">
        <v>3</v>
      </c>
      <c r="D15" s="20">
        <v>13</v>
      </c>
      <c r="E15" s="38" t="s">
        <v>87</v>
      </c>
      <c r="F15" s="34" t="str">
        <f>VLOOKUP(C15,职业!B:C,2,0)</f>
        <v>飞将</v>
      </c>
      <c r="G15" s="31" t="str">
        <f>VLOOKUP(D15,绝技!B:C,2,0)</f>
        <v>恸天贯日</v>
      </c>
      <c r="H15" s="20">
        <v>80</v>
      </c>
      <c r="I15" s="20">
        <v>95</v>
      </c>
      <c r="J15" s="20">
        <v>61</v>
      </c>
      <c r="K15" s="13">
        <f t="shared" si="0"/>
        <v>175</v>
      </c>
      <c r="L15" s="24">
        <v>1</v>
      </c>
      <c r="M15" s="33">
        <f t="shared" si="1"/>
        <v>550</v>
      </c>
      <c r="N15" s="33">
        <f t="shared" si="2"/>
        <v>104</v>
      </c>
      <c r="O15" s="1">
        <f t="shared" si="3"/>
        <v>73</v>
      </c>
      <c r="P15" s="1">
        <f t="shared" si="4"/>
        <v>67</v>
      </c>
      <c r="Q15" s="1">
        <f t="shared" si="5"/>
        <v>46</v>
      </c>
      <c r="R15" s="1">
        <f t="shared" si="6"/>
        <v>88</v>
      </c>
      <c r="S15" s="1">
        <f t="shared" si="7"/>
        <v>61</v>
      </c>
    </row>
    <row r="16" spans="2:19">
      <c r="B16" s="13">
        <v>14</v>
      </c>
      <c r="C16" s="20">
        <v>4</v>
      </c>
      <c r="D16" s="20">
        <v>14</v>
      </c>
      <c r="E16" s="38" t="s">
        <v>88</v>
      </c>
      <c r="F16" s="34" t="str">
        <f>VLOOKUP(C16,职业!B:C,2,0)</f>
        <v>术士</v>
      </c>
      <c r="G16" s="31" t="str">
        <f>VLOOKUP(D16,绝技!B:C,2,0)</f>
        <v>日月无光</v>
      </c>
      <c r="H16" s="20">
        <v>73</v>
      </c>
      <c r="I16" s="20">
        <v>26</v>
      </c>
      <c r="J16" s="20">
        <v>98</v>
      </c>
      <c r="K16" s="13">
        <f t="shared" si="0"/>
        <v>171</v>
      </c>
      <c r="L16" s="24">
        <v>1</v>
      </c>
      <c r="M16" s="33">
        <f t="shared" si="1"/>
        <v>511</v>
      </c>
      <c r="N16" s="33">
        <f t="shared" si="2"/>
        <v>28</v>
      </c>
      <c r="O16" s="1">
        <f t="shared" si="3"/>
        <v>20</v>
      </c>
      <c r="P16" s="1">
        <f t="shared" si="4"/>
        <v>107</v>
      </c>
      <c r="Q16" s="1">
        <f t="shared" si="5"/>
        <v>75</v>
      </c>
      <c r="R16" s="1">
        <f t="shared" si="6"/>
        <v>80</v>
      </c>
      <c r="S16" s="1">
        <f t="shared" si="7"/>
        <v>56</v>
      </c>
    </row>
    <row r="17" spans="2:19">
      <c r="B17" s="13">
        <v>15</v>
      </c>
      <c r="C17" s="20">
        <v>4</v>
      </c>
      <c r="D17" s="20">
        <v>15</v>
      </c>
      <c r="E17" s="40" t="s">
        <v>300</v>
      </c>
      <c r="F17" s="34" t="str">
        <f>VLOOKUP(C17,职业!B:C,2,0)</f>
        <v>术士</v>
      </c>
      <c r="G17" s="31" t="str">
        <f>VLOOKUP(D17,绝技!B:C,2,0)</f>
        <v>无相化法</v>
      </c>
      <c r="H17" s="20">
        <v>77</v>
      </c>
      <c r="I17" s="20">
        <v>45</v>
      </c>
      <c r="J17" s="20">
        <v>97</v>
      </c>
      <c r="K17" s="13">
        <f t="shared" si="0"/>
        <v>174</v>
      </c>
      <c r="L17" s="24">
        <v>1</v>
      </c>
      <c r="M17" s="33">
        <f t="shared" si="1"/>
        <v>533</v>
      </c>
      <c r="N17" s="33">
        <f t="shared" si="2"/>
        <v>49</v>
      </c>
      <c r="O17" s="1">
        <f t="shared" si="3"/>
        <v>34</v>
      </c>
      <c r="P17" s="1">
        <f t="shared" si="4"/>
        <v>106</v>
      </c>
      <c r="Q17" s="1">
        <f t="shared" si="5"/>
        <v>74</v>
      </c>
      <c r="R17" s="1">
        <f t="shared" si="6"/>
        <v>84</v>
      </c>
      <c r="S17" s="1">
        <f t="shared" si="7"/>
        <v>59</v>
      </c>
    </row>
    <row r="18" spans="2:19">
      <c r="B18" s="13">
        <v>16</v>
      </c>
      <c r="C18" s="20">
        <v>1</v>
      </c>
      <c r="D18" s="20">
        <v>16</v>
      </c>
      <c r="E18" s="38" t="s">
        <v>117</v>
      </c>
      <c r="F18" s="34" t="str">
        <f>VLOOKUP(C18,职业!B:C,2,0)</f>
        <v>战神</v>
      </c>
      <c r="G18" s="31" t="str">
        <f>VLOOKUP(D18,绝技!B:C,2,0)</f>
        <v>巨型号角</v>
      </c>
      <c r="H18" s="20">
        <v>76</v>
      </c>
      <c r="I18" s="20">
        <v>88</v>
      </c>
      <c r="J18" s="20"/>
      <c r="K18" s="13">
        <f t="shared" si="0"/>
        <v>164</v>
      </c>
      <c r="L18" s="24">
        <v>1</v>
      </c>
      <c r="M18" s="33">
        <f t="shared" si="1"/>
        <v>528</v>
      </c>
      <c r="N18" s="33">
        <f t="shared" si="2"/>
        <v>96</v>
      </c>
      <c r="O18" s="1">
        <f t="shared" si="3"/>
        <v>67</v>
      </c>
      <c r="P18" s="1">
        <f t="shared" si="4"/>
        <v>0</v>
      </c>
      <c r="Q18" s="1">
        <f t="shared" si="5"/>
        <v>0</v>
      </c>
      <c r="R18" s="1">
        <f t="shared" si="6"/>
        <v>83</v>
      </c>
      <c r="S18" s="1">
        <f t="shared" si="7"/>
        <v>58</v>
      </c>
    </row>
    <row r="19" spans="2:19">
      <c r="B19" s="13">
        <v>17</v>
      </c>
      <c r="C19" s="20">
        <v>1</v>
      </c>
      <c r="D19" s="20">
        <v>17</v>
      </c>
      <c r="E19" s="38" t="s">
        <v>118</v>
      </c>
      <c r="F19" s="34" t="str">
        <f>VLOOKUP(C19,职业!B:C,2,0)</f>
        <v>战神</v>
      </c>
      <c r="G19" s="31" t="str">
        <f>VLOOKUP(D19,绝技!B:C,2,0)</f>
        <v>三昧真火</v>
      </c>
      <c r="H19" s="20">
        <v>75</v>
      </c>
      <c r="I19" s="20">
        <v>90</v>
      </c>
      <c r="J19" s="20"/>
      <c r="K19" s="13">
        <f t="shared" si="0"/>
        <v>165</v>
      </c>
      <c r="L19" s="24">
        <v>1</v>
      </c>
      <c r="M19" s="33">
        <f t="shared" si="1"/>
        <v>522</v>
      </c>
      <c r="N19" s="33">
        <f t="shared" si="2"/>
        <v>99</v>
      </c>
      <c r="O19" s="1">
        <f t="shared" si="3"/>
        <v>69</v>
      </c>
      <c r="P19" s="1">
        <f t="shared" si="4"/>
        <v>0</v>
      </c>
      <c r="Q19" s="1">
        <f t="shared" si="5"/>
        <v>0</v>
      </c>
      <c r="R19" s="1">
        <f t="shared" si="6"/>
        <v>82</v>
      </c>
      <c r="S19" s="1">
        <f t="shared" si="7"/>
        <v>57</v>
      </c>
    </row>
    <row r="20" spans="2:19">
      <c r="B20" s="13">
        <v>18</v>
      </c>
      <c r="C20" s="20">
        <v>1</v>
      </c>
      <c r="D20" s="20">
        <v>18</v>
      </c>
      <c r="E20" s="38" t="s">
        <v>116</v>
      </c>
      <c r="F20" s="34" t="str">
        <f>VLOOKUP(C20,职业!B:C,2,0)</f>
        <v>战神</v>
      </c>
      <c r="G20" s="31" t="str">
        <f>VLOOKUP(D20,绝技!B:C,2,0)</f>
        <v>水木天华</v>
      </c>
      <c r="H20" s="20">
        <v>77</v>
      </c>
      <c r="I20" s="20">
        <v>78</v>
      </c>
      <c r="J20" s="20"/>
      <c r="K20" s="13">
        <f t="shared" si="0"/>
        <v>155</v>
      </c>
      <c r="L20" s="24">
        <v>1</v>
      </c>
      <c r="M20" s="33">
        <f t="shared" si="1"/>
        <v>533</v>
      </c>
      <c r="N20" s="33">
        <f t="shared" si="2"/>
        <v>85</v>
      </c>
      <c r="O20" s="1">
        <f t="shared" si="3"/>
        <v>60</v>
      </c>
      <c r="P20" s="1">
        <f t="shared" si="4"/>
        <v>0</v>
      </c>
      <c r="Q20" s="1">
        <f t="shared" si="5"/>
        <v>0</v>
      </c>
      <c r="R20" s="1">
        <f t="shared" si="6"/>
        <v>84</v>
      </c>
      <c r="S20" s="1">
        <f t="shared" si="7"/>
        <v>59</v>
      </c>
    </row>
    <row r="21" spans="2:19">
      <c r="B21" s="13">
        <v>19</v>
      </c>
      <c r="C21" s="20">
        <v>1</v>
      </c>
      <c r="D21" s="20">
        <v>19</v>
      </c>
      <c r="E21" s="38" t="s">
        <v>147</v>
      </c>
      <c r="F21" s="34" t="str">
        <f>VLOOKUP(C21,职业!B:C,2,0)</f>
        <v>战神</v>
      </c>
      <c r="G21" s="31" t="str">
        <f>VLOOKUP(D21,绝技!B:C,2,0)</f>
        <v>开山裂地</v>
      </c>
      <c r="H21" s="20">
        <v>95</v>
      </c>
      <c r="I21" s="20">
        <v>62</v>
      </c>
      <c r="J21" s="20"/>
      <c r="K21" s="13">
        <f t="shared" si="0"/>
        <v>157</v>
      </c>
      <c r="L21" s="24">
        <v>1</v>
      </c>
      <c r="M21" s="33">
        <f t="shared" si="1"/>
        <v>632</v>
      </c>
      <c r="N21" s="33">
        <f t="shared" si="2"/>
        <v>68</v>
      </c>
      <c r="O21" s="1">
        <f t="shared" si="3"/>
        <v>47</v>
      </c>
      <c r="P21" s="1">
        <f t="shared" si="4"/>
        <v>0</v>
      </c>
      <c r="Q21" s="1">
        <f t="shared" si="5"/>
        <v>0</v>
      </c>
      <c r="R21" s="1">
        <f t="shared" si="6"/>
        <v>104</v>
      </c>
      <c r="S21" s="1">
        <f t="shared" si="7"/>
        <v>73</v>
      </c>
    </row>
    <row r="22" spans="2:19">
      <c r="B22" s="13">
        <v>20</v>
      </c>
      <c r="C22" s="20">
        <v>2</v>
      </c>
      <c r="D22" s="20">
        <v>20</v>
      </c>
      <c r="E22" s="38" t="s">
        <v>120</v>
      </c>
      <c r="F22" s="34" t="str">
        <f>VLOOKUP(C22,职业!B:C,2,0)</f>
        <v>金刚</v>
      </c>
      <c r="G22" s="31" t="str">
        <f>VLOOKUP(D22,绝技!B:C,2,0)</f>
        <v>天神守护</v>
      </c>
      <c r="H22" s="20">
        <v>88</v>
      </c>
      <c r="I22" s="20">
        <v>72</v>
      </c>
      <c r="J22" s="20"/>
      <c r="K22" s="13">
        <f t="shared" si="0"/>
        <v>160</v>
      </c>
      <c r="L22" s="24">
        <v>1</v>
      </c>
      <c r="M22" s="33">
        <f t="shared" si="1"/>
        <v>594</v>
      </c>
      <c r="N22" s="33">
        <f t="shared" si="2"/>
        <v>79</v>
      </c>
      <c r="O22" s="1">
        <f t="shared" si="3"/>
        <v>55</v>
      </c>
      <c r="P22" s="1">
        <f t="shared" si="4"/>
        <v>0</v>
      </c>
      <c r="Q22" s="1">
        <f t="shared" si="5"/>
        <v>0</v>
      </c>
      <c r="R22" s="1">
        <f t="shared" si="6"/>
        <v>96</v>
      </c>
      <c r="S22" s="1">
        <f t="shared" si="7"/>
        <v>67</v>
      </c>
    </row>
    <row r="23" spans="2:19">
      <c r="B23" s="13">
        <v>21</v>
      </c>
      <c r="C23" s="20">
        <v>2</v>
      </c>
      <c r="D23" s="20">
        <v>21</v>
      </c>
      <c r="E23" s="38" t="s">
        <v>113</v>
      </c>
      <c r="F23" s="34" t="str">
        <f>VLOOKUP(C23,职业!B:C,2,0)</f>
        <v>金刚</v>
      </c>
      <c r="G23" s="31" t="str">
        <f>VLOOKUP(D23,绝技!B:C,2,0)</f>
        <v>倒打一耙</v>
      </c>
      <c r="H23" s="20">
        <v>80</v>
      </c>
      <c r="I23" s="20">
        <v>84</v>
      </c>
      <c r="J23" s="20"/>
      <c r="K23" s="13">
        <f t="shared" si="0"/>
        <v>164</v>
      </c>
      <c r="L23" s="24">
        <v>1</v>
      </c>
      <c r="M23" s="33">
        <f t="shared" si="1"/>
        <v>550</v>
      </c>
      <c r="N23" s="33">
        <f t="shared" si="2"/>
        <v>92</v>
      </c>
      <c r="O23" s="1">
        <f t="shared" si="3"/>
        <v>64</v>
      </c>
      <c r="P23" s="1">
        <f t="shared" si="4"/>
        <v>0</v>
      </c>
      <c r="Q23" s="1">
        <f t="shared" si="5"/>
        <v>0</v>
      </c>
      <c r="R23" s="1">
        <f t="shared" si="6"/>
        <v>88</v>
      </c>
      <c r="S23" s="1">
        <f t="shared" si="7"/>
        <v>61</v>
      </c>
    </row>
    <row r="24" spans="2:19">
      <c r="B24" s="13">
        <v>22</v>
      </c>
      <c r="C24" s="20">
        <v>2</v>
      </c>
      <c r="D24" s="20">
        <v>22</v>
      </c>
      <c r="E24" s="38" t="s">
        <v>119</v>
      </c>
      <c r="F24" s="34" t="str">
        <f>VLOOKUP(C24,职业!B:C,2,0)</f>
        <v>金刚</v>
      </c>
      <c r="G24" s="31" t="str">
        <f>VLOOKUP(D24,绝技!B:C,2,0)</f>
        <v>千钧怒击</v>
      </c>
      <c r="H24" s="20">
        <v>81</v>
      </c>
      <c r="I24" s="20">
        <v>74</v>
      </c>
      <c r="J24" s="20"/>
      <c r="K24" s="13">
        <f t="shared" si="0"/>
        <v>155</v>
      </c>
      <c r="L24" s="24">
        <v>1</v>
      </c>
      <c r="M24" s="33">
        <f t="shared" si="1"/>
        <v>555</v>
      </c>
      <c r="N24" s="33">
        <f t="shared" si="2"/>
        <v>81</v>
      </c>
      <c r="O24" s="1">
        <f t="shared" si="3"/>
        <v>56</v>
      </c>
      <c r="P24" s="1">
        <f t="shared" si="4"/>
        <v>0</v>
      </c>
      <c r="Q24" s="1">
        <f t="shared" si="5"/>
        <v>0</v>
      </c>
      <c r="R24" s="1">
        <f t="shared" si="6"/>
        <v>89</v>
      </c>
      <c r="S24" s="1">
        <f t="shared" si="7"/>
        <v>62</v>
      </c>
    </row>
    <row r="25" spans="2:19">
      <c r="B25" s="13">
        <v>23</v>
      </c>
      <c r="C25" s="20">
        <v>2</v>
      </c>
      <c r="D25" s="20">
        <v>23</v>
      </c>
      <c r="E25" s="38" t="s">
        <v>125</v>
      </c>
      <c r="F25" s="34" t="str">
        <f>VLOOKUP(C25,职业!B:C,2,0)</f>
        <v>金刚</v>
      </c>
      <c r="G25" s="31" t="str">
        <f>VLOOKUP(D25,绝技!B:C,2,0)</f>
        <v>固若金汤</v>
      </c>
      <c r="H25" s="20">
        <v>98</v>
      </c>
      <c r="I25" s="20">
        <v>53</v>
      </c>
      <c r="J25" s="20"/>
      <c r="K25" s="13">
        <f t="shared" si="0"/>
        <v>151</v>
      </c>
      <c r="L25" s="24">
        <v>1</v>
      </c>
      <c r="M25" s="33">
        <f t="shared" si="1"/>
        <v>649</v>
      </c>
      <c r="N25" s="33">
        <f t="shared" si="2"/>
        <v>58</v>
      </c>
      <c r="O25" s="1">
        <f t="shared" si="3"/>
        <v>40</v>
      </c>
      <c r="P25" s="1">
        <f t="shared" si="4"/>
        <v>0</v>
      </c>
      <c r="Q25" s="1">
        <f t="shared" si="5"/>
        <v>0</v>
      </c>
      <c r="R25" s="1">
        <f t="shared" si="6"/>
        <v>107</v>
      </c>
      <c r="S25" s="1">
        <f t="shared" si="7"/>
        <v>75</v>
      </c>
    </row>
    <row r="26" spans="2:19">
      <c r="B26" s="13">
        <v>24</v>
      </c>
      <c r="C26" s="20">
        <v>3</v>
      </c>
      <c r="D26" s="20">
        <v>24</v>
      </c>
      <c r="E26" s="38" t="s">
        <v>128</v>
      </c>
      <c r="F26" s="34" t="str">
        <f>VLOOKUP(C26,职业!B:C,2,0)</f>
        <v>飞将</v>
      </c>
      <c r="G26" s="31" t="str">
        <f>VLOOKUP(D26,绝技!B:C,2,0)</f>
        <v>流星火雨</v>
      </c>
      <c r="H26" s="20">
        <v>76</v>
      </c>
      <c r="I26" s="20">
        <v>81</v>
      </c>
      <c r="J26" s="20"/>
      <c r="K26" s="13">
        <f t="shared" si="0"/>
        <v>157</v>
      </c>
      <c r="L26" s="24">
        <v>1</v>
      </c>
      <c r="M26" s="33">
        <f t="shared" si="1"/>
        <v>528</v>
      </c>
      <c r="N26" s="33">
        <f t="shared" si="2"/>
        <v>89</v>
      </c>
      <c r="O26" s="1">
        <f t="shared" si="3"/>
        <v>62</v>
      </c>
      <c r="P26" s="1">
        <f t="shared" si="4"/>
        <v>0</v>
      </c>
      <c r="Q26" s="1">
        <f t="shared" si="5"/>
        <v>0</v>
      </c>
      <c r="R26" s="1">
        <f t="shared" si="6"/>
        <v>83</v>
      </c>
      <c r="S26" s="1">
        <f t="shared" si="7"/>
        <v>58</v>
      </c>
    </row>
    <row r="27" spans="2:19">
      <c r="B27" s="13">
        <v>25</v>
      </c>
      <c r="C27" s="20">
        <v>3</v>
      </c>
      <c r="D27" s="20">
        <v>25</v>
      </c>
      <c r="E27" s="38" t="s">
        <v>121</v>
      </c>
      <c r="F27" s="34" t="str">
        <f>VLOOKUP(C27,职业!B:C,2,0)</f>
        <v>飞将</v>
      </c>
      <c r="G27" s="31" t="str">
        <f>VLOOKUP(D27,绝技!B:C,2,0)</f>
        <v>寒毒穿心</v>
      </c>
      <c r="H27" s="20">
        <v>66</v>
      </c>
      <c r="I27" s="20">
        <v>92</v>
      </c>
      <c r="J27" s="20"/>
      <c r="K27" s="13">
        <f t="shared" si="0"/>
        <v>158</v>
      </c>
      <c r="L27" s="24">
        <v>1</v>
      </c>
      <c r="M27" s="33">
        <f t="shared" si="1"/>
        <v>473</v>
      </c>
      <c r="N27" s="33">
        <f t="shared" si="2"/>
        <v>101</v>
      </c>
      <c r="O27" s="1">
        <f t="shared" si="3"/>
        <v>70</v>
      </c>
      <c r="P27" s="1">
        <f t="shared" si="4"/>
        <v>0</v>
      </c>
      <c r="Q27" s="1">
        <f t="shared" si="5"/>
        <v>0</v>
      </c>
      <c r="R27" s="1">
        <f t="shared" si="6"/>
        <v>72</v>
      </c>
      <c r="S27" s="1">
        <f t="shared" si="7"/>
        <v>50</v>
      </c>
    </row>
    <row r="28" spans="2:19">
      <c r="B28" s="13">
        <v>26</v>
      </c>
      <c r="C28" s="20">
        <v>3</v>
      </c>
      <c r="D28" s="20">
        <v>26</v>
      </c>
      <c r="E28" s="38" t="s">
        <v>123</v>
      </c>
      <c r="F28" s="34" t="str">
        <f>VLOOKUP(C28,职业!B:C,2,0)</f>
        <v>飞将</v>
      </c>
      <c r="G28" s="31" t="str">
        <f>VLOOKUP(D28,绝技!B:C,2,0)</f>
        <v>麒麟冲破</v>
      </c>
      <c r="H28" s="20">
        <v>84</v>
      </c>
      <c r="I28" s="20">
        <v>77</v>
      </c>
      <c r="J28" s="20"/>
      <c r="K28" s="13">
        <f t="shared" si="0"/>
        <v>161</v>
      </c>
      <c r="L28" s="24">
        <v>1</v>
      </c>
      <c r="M28" s="33">
        <f t="shared" si="1"/>
        <v>572</v>
      </c>
      <c r="N28" s="33">
        <f t="shared" si="2"/>
        <v>84</v>
      </c>
      <c r="O28" s="1">
        <f t="shared" si="3"/>
        <v>59</v>
      </c>
      <c r="P28" s="1">
        <f t="shared" si="4"/>
        <v>0</v>
      </c>
      <c r="Q28" s="1">
        <f t="shared" si="5"/>
        <v>0</v>
      </c>
      <c r="R28" s="1">
        <f t="shared" si="6"/>
        <v>92</v>
      </c>
      <c r="S28" s="1">
        <f t="shared" si="7"/>
        <v>64</v>
      </c>
    </row>
    <row r="29" spans="2:19">
      <c r="B29" s="13">
        <v>27</v>
      </c>
      <c r="C29" s="20">
        <v>4</v>
      </c>
      <c r="D29" s="20">
        <v>27</v>
      </c>
      <c r="E29" s="38" t="s">
        <v>124</v>
      </c>
      <c r="F29" s="34" t="str">
        <f>VLOOKUP(C29,职业!B:C,2,0)</f>
        <v>术士</v>
      </c>
      <c r="G29" s="31" t="str">
        <f>VLOOKUP(D29,绝技!B:C,2,0)</f>
        <v>妖魂冲霄</v>
      </c>
      <c r="H29" s="20">
        <v>67</v>
      </c>
      <c r="I29" s="20"/>
      <c r="J29" s="20">
        <v>92</v>
      </c>
      <c r="K29" s="13">
        <f t="shared" si="0"/>
        <v>159</v>
      </c>
      <c r="L29" s="24">
        <v>1</v>
      </c>
      <c r="M29" s="33">
        <f t="shared" si="1"/>
        <v>478</v>
      </c>
      <c r="N29" s="33">
        <f t="shared" si="2"/>
        <v>0</v>
      </c>
      <c r="O29" s="1">
        <f t="shared" si="3"/>
        <v>0</v>
      </c>
      <c r="P29" s="1">
        <f t="shared" si="4"/>
        <v>101</v>
      </c>
      <c r="Q29" s="1">
        <f t="shared" si="5"/>
        <v>70</v>
      </c>
      <c r="R29" s="1">
        <f t="shared" si="6"/>
        <v>73</v>
      </c>
      <c r="S29" s="1">
        <f t="shared" si="7"/>
        <v>51</v>
      </c>
    </row>
    <row r="30" spans="2:19">
      <c r="B30" s="13">
        <v>28</v>
      </c>
      <c r="C30" s="20">
        <v>4</v>
      </c>
      <c r="D30" s="20">
        <v>28</v>
      </c>
      <c r="E30" s="40" t="s">
        <v>301</v>
      </c>
      <c r="F30" s="34" t="str">
        <f>VLOOKUP(C30,职业!B:C,2,0)</f>
        <v>术士</v>
      </c>
      <c r="G30" s="31" t="str">
        <f>VLOOKUP(D30,绝技!B:C,2,0)</f>
        <v>千丝万缕</v>
      </c>
      <c r="H30" s="20">
        <v>77</v>
      </c>
      <c r="I30" s="20"/>
      <c r="J30" s="20">
        <v>84</v>
      </c>
      <c r="K30" s="13">
        <f t="shared" si="0"/>
        <v>161</v>
      </c>
      <c r="L30" s="24">
        <v>1</v>
      </c>
      <c r="M30" s="33">
        <f t="shared" si="1"/>
        <v>533</v>
      </c>
      <c r="N30" s="33">
        <f t="shared" si="2"/>
        <v>0</v>
      </c>
      <c r="O30" s="1">
        <f t="shared" si="3"/>
        <v>0</v>
      </c>
      <c r="P30" s="1">
        <f t="shared" si="4"/>
        <v>92</v>
      </c>
      <c r="Q30" s="1">
        <f t="shared" si="5"/>
        <v>64</v>
      </c>
      <c r="R30" s="1">
        <f t="shared" si="6"/>
        <v>84</v>
      </c>
      <c r="S30" s="1">
        <f t="shared" si="7"/>
        <v>59</v>
      </c>
    </row>
    <row r="31" spans="2:19">
      <c r="B31" s="13">
        <v>29</v>
      </c>
      <c r="C31" s="20">
        <v>4</v>
      </c>
      <c r="D31" s="20">
        <v>29</v>
      </c>
      <c r="E31" s="38" t="s">
        <v>127</v>
      </c>
      <c r="F31" s="34" t="str">
        <f>VLOOKUP(C31,职业!B:C,2,0)</f>
        <v>术士</v>
      </c>
      <c r="G31" s="31" t="str">
        <f>VLOOKUP(D31,绝技!B:C,2,0)</f>
        <v>五气连波</v>
      </c>
      <c r="H31" s="20">
        <v>79</v>
      </c>
      <c r="I31" s="20"/>
      <c r="J31" s="20">
        <v>82</v>
      </c>
      <c r="K31" s="13">
        <f t="shared" si="0"/>
        <v>161</v>
      </c>
      <c r="L31" s="24">
        <v>1</v>
      </c>
      <c r="M31" s="33">
        <f t="shared" si="1"/>
        <v>544</v>
      </c>
      <c r="N31" s="33">
        <f t="shared" si="2"/>
        <v>0</v>
      </c>
      <c r="O31" s="1">
        <f t="shared" si="3"/>
        <v>0</v>
      </c>
      <c r="P31" s="1">
        <f t="shared" si="4"/>
        <v>90</v>
      </c>
      <c r="Q31" s="1">
        <f t="shared" si="5"/>
        <v>63</v>
      </c>
      <c r="R31" s="1">
        <f t="shared" si="6"/>
        <v>86</v>
      </c>
      <c r="S31" s="1">
        <f t="shared" si="7"/>
        <v>60</v>
      </c>
    </row>
    <row r="32" spans="2:19">
      <c r="B32" s="13">
        <v>30</v>
      </c>
      <c r="C32" s="20">
        <v>4</v>
      </c>
      <c r="D32" s="20">
        <v>30</v>
      </c>
      <c r="E32" s="38" t="s">
        <v>129</v>
      </c>
      <c r="F32" s="34" t="str">
        <f>VLOOKUP(C32,职业!B:C,2,0)</f>
        <v>术士</v>
      </c>
      <c r="G32" s="31" t="str">
        <f>VLOOKUP(D32,绝技!B:C,2,0)</f>
        <v>风卷残云</v>
      </c>
      <c r="H32" s="20">
        <v>78</v>
      </c>
      <c r="I32" s="20"/>
      <c r="J32" s="20">
        <v>77</v>
      </c>
      <c r="K32" s="13">
        <f t="shared" si="0"/>
        <v>155</v>
      </c>
      <c r="L32" s="24">
        <v>1</v>
      </c>
      <c r="M32" s="33">
        <f t="shared" si="1"/>
        <v>539</v>
      </c>
      <c r="N32" s="33">
        <f t="shared" si="2"/>
        <v>0</v>
      </c>
      <c r="O32" s="1">
        <f t="shared" si="3"/>
        <v>0</v>
      </c>
      <c r="P32" s="1">
        <f t="shared" si="4"/>
        <v>84</v>
      </c>
      <c r="Q32" s="1">
        <f t="shared" si="5"/>
        <v>59</v>
      </c>
      <c r="R32" s="1">
        <f t="shared" si="6"/>
        <v>85</v>
      </c>
      <c r="S32" s="1">
        <f t="shared" si="7"/>
        <v>60</v>
      </c>
    </row>
    <row r="33" spans="2:19">
      <c r="B33" s="13">
        <v>31</v>
      </c>
      <c r="C33" s="20">
        <v>1</v>
      </c>
      <c r="D33" s="20">
        <v>31</v>
      </c>
      <c r="E33" s="38" t="s">
        <v>130</v>
      </c>
      <c r="F33" s="34" t="str">
        <f>VLOOKUP(C33,职业!B:C,2,0)</f>
        <v>战神</v>
      </c>
      <c r="G33" s="31" t="str">
        <f>VLOOKUP(D33,绝技!B:C,2,0)</f>
        <v>混元归一</v>
      </c>
      <c r="H33" s="20">
        <v>80</v>
      </c>
      <c r="I33" s="20">
        <v>64</v>
      </c>
      <c r="J33" s="20"/>
      <c r="K33" s="13">
        <f t="shared" si="0"/>
        <v>144</v>
      </c>
      <c r="L33" s="24">
        <v>1</v>
      </c>
      <c r="M33" s="33">
        <f t="shared" si="1"/>
        <v>550</v>
      </c>
      <c r="N33" s="33">
        <f t="shared" si="2"/>
        <v>70</v>
      </c>
      <c r="O33" s="1">
        <f t="shared" si="3"/>
        <v>49</v>
      </c>
      <c r="P33" s="1">
        <f t="shared" si="4"/>
        <v>0</v>
      </c>
      <c r="Q33" s="1">
        <f t="shared" si="5"/>
        <v>0</v>
      </c>
      <c r="R33" s="1">
        <f t="shared" si="6"/>
        <v>88</v>
      </c>
      <c r="S33" s="1">
        <f t="shared" si="7"/>
        <v>61</v>
      </c>
    </row>
    <row r="34" spans="2:19">
      <c r="B34" s="13">
        <v>32</v>
      </c>
      <c r="C34" s="20">
        <v>1</v>
      </c>
      <c r="D34" s="20">
        <v>32</v>
      </c>
      <c r="E34" s="38" t="s">
        <v>114</v>
      </c>
      <c r="F34" s="34" t="str">
        <f>VLOOKUP(C34,职业!B:C,2,0)</f>
        <v>战神</v>
      </c>
      <c r="G34" s="31" t="str">
        <f>VLOOKUP(D34,绝技!B:C,2,0)</f>
        <v>醉生梦死</v>
      </c>
      <c r="H34" s="20">
        <v>62</v>
      </c>
      <c r="I34" s="20">
        <v>83</v>
      </c>
      <c r="J34" s="20"/>
      <c r="K34" s="13">
        <f t="shared" si="0"/>
        <v>145</v>
      </c>
      <c r="L34" s="24">
        <v>1</v>
      </c>
      <c r="M34" s="33">
        <f t="shared" si="1"/>
        <v>451</v>
      </c>
      <c r="N34" s="33">
        <f t="shared" si="2"/>
        <v>91</v>
      </c>
      <c r="O34" s="1">
        <f t="shared" si="3"/>
        <v>63</v>
      </c>
      <c r="P34" s="1">
        <f t="shared" si="4"/>
        <v>0</v>
      </c>
      <c r="Q34" s="1">
        <f t="shared" si="5"/>
        <v>0</v>
      </c>
      <c r="R34" s="1">
        <f t="shared" si="6"/>
        <v>68</v>
      </c>
      <c r="S34" s="1">
        <f t="shared" si="7"/>
        <v>47</v>
      </c>
    </row>
    <row r="35" spans="2:19">
      <c r="B35" s="13">
        <v>33</v>
      </c>
      <c r="C35" s="20">
        <v>1</v>
      </c>
      <c r="D35" s="20">
        <v>0</v>
      </c>
      <c r="E35" s="38" t="s">
        <v>168</v>
      </c>
      <c r="F35" s="34" t="str">
        <f>VLOOKUP(C35,职业!B:C,2,0)</f>
        <v>战神</v>
      </c>
      <c r="G35" s="31" t="str">
        <f>VLOOKUP(D35,绝技!B:C,2,0)</f>
        <v>无</v>
      </c>
      <c r="H35" s="20"/>
      <c r="I35" s="20"/>
      <c r="J35" s="20"/>
      <c r="K35" s="13">
        <f t="shared" si="0"/>
        <v>0</v>
      </c>
      <c r="L35" s="24">
        <v>1</v>
      </c>
      <c r="M35" s="33">
        <f t="shared" si="1"/>
        <v>110</v>
      </c>
      <c r="N35" s="33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</row>
    <row r="36" spans="2:19">
      <c r="B36" s="13">
        <v>34</v>
      </c>
      <c r="C36" s="20">
        <v>1</v>
      </c>
      <c r="D36" s="20">
        <v>0</v>
      </c>
      <c r="E36" s="38" t="s">
        <v>169</v>
      </c>
      <c r="F36" s="34" t="str">
        <f>VLOOKUP(C36,职业!B:C,2,0)</f>
        <v>战神</v>
      </c>
      <c r="G36" s="31" t="str">
        <f>VLOOKUP(D36,绝技!B:C,2,0)</f>
        <v>无</v>
      </c>
      <c r="H36" s="20"/>
      <c r="I36" s="20"/>
      <c r="J36" s="20"/>
      <c r="K36" s="13">
        <f t="shared" si="0"/>
        <v>0</v>
      </c>
      <c r="L36" s="24">
        <v>1</v>
      </c>
      <c r="M36" s="33">
        <f t="shared" si="1"/>
        <v>110</v>
      </c>
      <c r="N36" s="33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</row>
    <row r="37" spans="2:19">
      <c r="B37" s="13">
        <v>35</v>
      </c>
      <c r="C37" s="20">
        <v>1</v>
      </c>
      <c r="D37" s="20">
        <v>0</v>
      </c>
      <c r="E37" s="38" t="s">
        <v>170</v>
      </c>
      <c r="F37" s="34" t="str">
        <f>VLOOKUP(C37,职业!B:C,2,0)</f>
        <v>战神</v>
      </c>
      <c r="G37" s="31" t="str">
        <f>VLOOKUP(D37,绝技!B:C,2,0)</f>
        <v>无</v>
      </c>
      <c r="H37" s="20"/>
      <c r="I37" s="20"/>
      <c r="J37" s="20"/>
      <c r="K37" s="13">
        <f t="shared" si="0"/>
        <v>0</v>
      </c>
      <c r="L37" s="24">
        <v>1</v>
      </c>
      <c r="M37" s="33">
        <f t="shared" si="1"/>
        <v>110</v>
      </c>
      <c r="N37" s="33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</row>
    <row r="38" spans="2:19">
      <c r="B38" s="13">
        <v>36</v>
      </c>
      <c r="C38" s="20">
        <v>2</v>
      </c>
      <c r="D38" s="20">
        <v>0</v>
      </c>
      <c r="E38" s="38" t="s">
        <v>171</v>
      </c>
      <c r="F38" s="34" t="str">
        <f>VLOOKUP(C38,职业!B:C,2,0)</f>
        <v>金刚</v>
      </c>
      <c r="G38" s="31" t="str">
        <f>VLOOKUP(D38,绝技!B:C,2,0)</f>
        <v>无</v>
      </c>
      <c r="H38" s="20">
        <v>73</v>
      </c>
      <c r="I38" s="20">
        <v>72</v>
      </c>
      <c r="J38" s="20"/>
      <c r="K38" s="13">
        <f t="shared" si="0"/>
        <v>145</v>
      </c>
      <c r="L38" s="24">
        <v>1</v>
      </c>
      <c r="M38" s="33">
        <f t="shared" si="1"/>
        <v>511</v>
      </c>
      <c r="N38" s="33">
        <f t="shared" si="2"/>
        <v>79</v>
      </c>
      <c r="O38" s="1">
        <f t="shared" si="3"/>
        <v>55</v>
      </c>
      <c r="P38" s="1">
        <f t="shared" si="4"/>
        <v>0</v>
      </c>
      <c r="Q38" s="1">
        <f t="shared" si="5"/>
        <v>0</v>
      </c>
      <c r="R38" s="1">
        <f t="shared" si="6"/>
        <v>80</v>
      </c>
      <c r="S38" s="1">
        <f t="shared" si="7"/>
        <v>56</v>
      </c>
    </row>
    <row r="39" spans="2:19">
      <c r="B39" s="13">
        <v>37</v>
      </c>
      <c r="C39" s="20">
        <v>2</v>
      </c>
      <c r="D39" s="20">
        <v>0</v>
      </c>
      <c r="E39" s="38" t="s">
        <v>122</v>
      </c>
      <c r="F39" s="34" t="str">
        <f>VLOOKUP(C39,职业!B:C,2,0)</f>
        <v>金刚</v>
      </c>
      <c r="G39" s="31" t="str">
        <f>VLOOKUP(D39,绝技!B:C,2,0)</f>
        <v>无</v>
      </c>
      <c r="H39" s="20"/>
      <c r="I39" s="20"/>
      <c r="J39" s="20"/>
      <c r="K39" s="13">
        <f t="shared" si="0"/>
        <v>0</v>
      </c>
      <c r="L39" s="24">
        <v>1</v>
      </c>
      <c r="M39" s="33">
        <f t="shared" si="1"/>
        <v>110</v>
      </c>
      <c r="N39" s="33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</row>
    <row r="40" spans="2:19">
      <c r="B40" s="13">
        <v>38</v>
      </c>
      <c r="C40" s="20">
        <v>2</v>
      </c>
      <c r="D40" s="20">
        <v>0</v>
      </c>
      <c r="E40" s="38" t="s">
        <v>172</v>
      </c>
      <c r="F40" s="34" t="str">
        <f>VLOOKUP(C40,职业!B:C,2,0)</f>
        <v>金刚</v>
      </c>
      <c r="G40" s="31" t="str">
        <f>VLOOKUP(D40,绝技!B:C,2,0)</f>
        <v>无</v>
      </c>
      <c r="H40" s="20"/>
      <c r="I40" s="20"/>
      <c r="J40" s="20"/>
      <c r="K40" s="13">
        <f t="shared" si="0"/>
        <v>0</v>
      </c>
      <c r="L40" s="24">
        <v>1</v>
      </c>
      <c r="M40" s="33">
        <f t="shared" si="1"/>
        <v>110</v>
      </c>
      <c r="N40" s="33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</row>
    <row r="41" spans="2:19">
      <c r="B41" s="13">
        <v>39</v>
      </c>
      <c r="C41" s="20">
        <v>2</v>
      </c>
      <c r="D41" s="20">
        <v>0</v>
      </c>
      <c r="E41" s="38" t="s">
        <v>181</v>
      </c>
      <c r="F41" s="34" t="str">
        <f>VLOOKUP(C41,职业!B:C,2,0)</f>
        <v>金刚</v>
      </c>
      <c r="G41" s="31" t="str">
        <f>VLOOKUP(D41,绝技!B:C,2,0)</f>
        <v>无</v>
      </c>
      <c r="H41" s="20"/>
      <c r="I41" s="20"/>
      <c r="J41" s="20"/>
      <c r="K41" s="13">
        <f t="shared" si="0"/>
        <v>0</v>
      </c>
      <c r="L41" s="24">
        <v>1</v>
      </c>
      <c r="M41" s="33">
        <f t="shared" si="1"/>
        <v>110</v>
      </c>
      <c r="N41" s="33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</row>
    <row r="42" spans="2:19">
      <c r="B42" s="13">
        <v>40</v>
      </c>
      <c r="C42" s="20">
        <v>2</v>
      </c>
      <c r="D42" s="20">
        <v>0</v>
      </c>
      <c r="E42" s="38" t="s">
        <v>174</v>
      </c>
      <c r="F42" s="34" t="str">
        <f>VLOOKUP(C42,职业!B:C,2,0)</f>
        <v>金刚</v>
      </c>
      <c r="G42" s="31" t="str">
        <f>VLOOKUP(D42,绝技!B:C,2,0)</f>
        <v>无</v>
      </c>
      <c r="H42" s="20"/>
      <c r="I42" s="20"/>
      <c r="J42" s="20"/>
      <c r="K42" s="13">
        <f t="shared" si="0"/>
        <v>0</v>
      </c>
      <c r="L42" s="24">
        <v>1</v>
      </c>
      <c r="M42" s="33">
        <f t="shared" si="1"/>
        <v>110</v>
      </c>
      <c r="N42" s="33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</row>
    <row r="43" spans="2:19">
      <c r="B43" s="13">
        <v>41</v>
      </c>
      <c r="C43" s="20">
        <v>3</v>
      </c>
      <c r="D43" s="20">
        <v>0</v>
      </c>
      <c r="E43" s="38" t="s">
        <v>126</v>
      </c>
      <c r="F43" s="34" t="str">
        <f>VLOOKUP(C43,职业!B:C,2,0)</f>
        <v>飞将</v>
      </c>
      <c r="G43" s="31" t="str">
        <f>VLOOKUP(D43,绝技!B:C,2,0)</f>
        <v>无</v>
      </c>
      <c r="H43" s="20">
        <v>56</v>
      </c>
      <c r="I43" s="20">
        <v>84</v>
      </c>
      <c r="J43" s="20"/>
      <c r="K43" s="13">
        <f t="shared" si="0"/>
        <v>140</v>
      </c>
      <c r="L43" s="24">
        <v>1</v>
      </c>
      <c r="M43" s="33">
        <f t="shared" si="1"/>
        <v>418</v>
      </c>
      <c r="N43" s="33">
        <f t="shared" si="2"/>
        <v>92</v>
      </c>
      <c r="O43" s="1">
        <f t="shared" si="3"/>
        <v>64</v>
      </c>
      <c r="P43" s="1">
        <f t="shared" si="4"/>
        <v>0</v>
      </c>
      <c r="Q43" s="1">
        <f t="shared" si="5"/>
        <v>0</v>
      </c>
      <c r="R43" s="1">
        <f t="shared" si="6"/>
        <v>61</v>
      </c>
      <c r="S43" s="1">
        <f t="shared" si="7"/>
        <v>43</v>
      </c>
    </row>
    <row r="44" spans="2:19">
      <c r="B44" s="13">
        <v>42</v>
      </c>
      <c r="C44" s="20">
        <v>3</v>
      </c>
      <c r="D44" s="20">
        <v>0</v>
      </c>
      <c r="E44" s="38" t="s">
        <v>182</v>
      </c>
      <c r="F44" s="34" t="str">
        <f>VLOOKUP(C44,职业!B:C,2,0)</f>
        <v>飞将</v>
      </c>
      <c r="G44" s="31" t="str">
        <f>VLOOKUP(D44,绝技!B:C,2,0)</f>
        <v>无</v>
      </c>
      <c r="H44" s="20"/>
      <c r="I44" s="20"/>
      <c r="J44" s="20"/>
      <c r="K44" s="13">
        <f t="shared" si="0"/>
        <v>0</v>
      </c>
      <c r="L44" s="24">
        <v>1</v>
      </c>
      <c r="M44" s="33">
        <f t="shared" si="1"/>
        <v>110</v>
      </c>
      <c r="N44" s="33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</row>
    <row r="45" spans="2:19">
      <c r="B45" s="13">
        <v>43</v>
      </c>
      <c r="C45" s="20">
        <v>3</v>
      </c>
      <c r="D45" s="20">
        <v>0</v>
      </c>
      <c r="E45" s="38" t="s">
        <v>175</v>
      </c>
      <c r="F45" s="34" t="str">
        <f>VLOOKUP(C45,职业!B:C,2,0)</f>
        <v>飞将</v>
      </c>
      <c r="G45" s="31" t="str">
        <f>VLOOKUP(D45,绝技!B:C,2,0)</f>
        <v>无</v>
      </c>
      <c r="H45" s="20"/>
      <c r="I45" s="20"/>
      <c r="J45" s="20"/>
      <c r="K45" s="13">
        <f t="shared" si="0"/>
        <v>0</v>
      </c>
      <c r="L45" s="24">
        <v>1</v>
      </c>
      <c r="M45" s="33">
        <f t="shared" si="1"/>
        <v>110</v>
      </c>
      <c r="N45" s="33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</row>
    <row r="46" spans="2:19">
      <c r="B46" s="13">
        <v>44</v>
      </c>
      <c r="C46" s="20">
        <v>3</v>
      </c>
      <c r="D46" s="20">
        <v>0</v>
      </c>
      <c r="E46" s="38" t="s">
        <v>180</v>
      </c>
      <c r="F46" s="34" t="str">
        <f>VLOOKUP(C46,职业!B:C,2,0)</f>
        <v>飞将</v>
      </c>
      <c r="G46" s="31" t="str">
        <f>VLOOKUP(D46,绝技!B:C,2,0)</f>
        <v>无</v>
      </c>
      <c r="H46" s="20"/>
      <c r="I46" s="20"/>
      <c r="J46" s="20"/>
      <c r="K46" s="13">
        <f t="shared" si="0"/>
        <v>0</v>
      </c>
      <c r="L46" s="24">
        <v>1</v>
      </c>
      <c r="M46" s="33">
        <f t="shared" si="1"/>
        <v>110</v>
      </c>
      <c r="N46" s="33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</row>
    <row r="47" spans="2:19">
      <c r="B47" s="13">
        <v>45</v>
      </c>
      <c r="C47" s="20">
        <v>3</v>
      </c>
      <c r="D47" s="20">
        <v>0</v>
      </c>
      <c r="E47" s="38" t="s">
        <v>173</v>
      </c>
      <c r="F47" s="34" t="str">
        <f>VLOOKUP(C47,职业!B:C,2,0)</f>
        <v>飞将</v>
      </c>
      <c r="G47" s="31" t="str">
        <f>VLOOKUP(D47,绝技!B:C,2,0)</f>
        <v>无</v>
      </c>
      <c r="H47" s="20"/>
      <c r="I47" s="20"/>
      <c r="J47" s="20"/>
      <c r="K47" s="13">
        <f t="shared" si="0"/>
        <v>0</v>
      </c>
      <c r="L47" s="24">
        <v>1</v>
      </c>
      <c r="M47" s="33">
        <f t="shared" si="1"/>
        <v>110</v>
      </c>
      <c r="N47" s="33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</row>
    <row r="48" spans="2:19">
      <c r="B48" s="13">
        <v>46</v>
      </c>
      <c r="C48" s="20">
        <v>4</v>
      </c>
      <c r="D48" s="20">
        <v>0</v>
      </c>
      <c r="E48" s="38" t="s">
        <v>176</v>
      </c>
      <c r="F48" s="34" t="str">
        <f>VLOOKUP(C48,职业!B:C,2,0)</f>
        <v>术士</v>
      </c>
      <c r="G48" s="31" t="str">
        <f>VLOOKUP(D48,绝技!B:C,2,0)</f>
        <v>无</v>
      </c>
      <c r="H48" s="20"/>
      <c r="I48" s="20"/>
      <c r="J48" s="20"/>
      <c r="K48" s="13">
        <f t="shared" si="0"/>
        <v>0</v>
      </c>
      <c r="L48" s="24">
        <v>1</v>
      </c>
      <c r="M48" s="33">
        <f t="shared" si="1"/>
        <v>110</v>
      </c>
      <c r="N48" s="33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</row>
    <row r="49" spans="2:19">
      <c r="B49" s="13">
        <v>47</v>
      </c>
      <c r="C49" s="20">
        <v>4</v>
      </c>
      <c r="D49" s="20">
        <v>0</v>
      </c>
      <c r="E49" s="38" t="s">
        <v>177</v>
      </c>
      <c r="F49" s="34" t="str">
        <f>VLOOKUP(C49,职业!B:C,2,0)</f>
        <v>术士</v>
      </c>
      <c r="G49" s="31" t="str">
        <f>VLOOKUP(D49,绝技!B:C,2,0)</f>
        <v>无</v>
      </c>
      <c r="H49" s="20"/>
      <c r="I49" s="20"/>
      <c r="J49" s="20"/>
      <c r="K49" s="13">
        <f t="shared" si="0"/>
        <v>0</v>
      </c>
      <c r="L49" s="24">
        <v>1</v>
      </c>
      <c r="M49" s="33">
        <f t="shared" si="1"/>
        <v>110</v>
      </c>
      <c r="N49" s="33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</row>
    <row r="50" spans="2:19">
      <c r="B50" s="13">
        <v>48</v>
      </c>
      <c r="C50" s="20">
        <v>4</v>
      </c>
      <c r="D50" s="20">
        <v>0</v>
      </c>
      <c r="E50" s="38" t="s">
        <v>178</v>
      </c>
      <c r="F50" s="34" t="str">
        <f>VLOOKUP(C50,职业!B:C,2,0)</f>
        <v>术士</v>
      </c>
      <c r="G50" s="31" t="str">
        <f>VLOOKUP(D50,绝技!B:C,2,0)</f>
        <v>无</v>
      </c>
      <c r="H50" s="20"/>
      <c r="I50" s="20"/>
      <c r="J50" s="20"/>
      <c r="K50" s="13">
        <f t="shared" si="0"/>
        <v>0</v>
      </c>
      <c r="L50" s="24">
        <v>1</v>
      </c>
      <c r="M50" s="33">
        <f t="shared" si="1"/>
        <v>110</v>
      </c>
      <c r="N50" s="33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</row>
    <row r="51" spans="2:19">
      <c r="B51" s="13">
        <v>49</v>
      </c>
      <c r="C51" s="20">
        <v>4</v>
      </c>
      <c r="D51" s="20">
        <v>0</v>
      </c>
      <c r="E51" s="38" t="s">
        <v>181</v>
      </c>
      <c r="F51" s="34" t="str">
        <f>VLOOKUP(C51,职业!B:C,2,0)</f>
        <v>术士</v>
      </c>
      <c r="G51" s="31" t="str">
        <f>VLOOKUP(D51,绝技!B:C,2,0)</f>
        <v>无</v>
      </c>
      <c r="H51" s="20"/>
      <c r="I51" s="20"/>
      <c r="J51" s="20"/>
      <c r="K51" s="13">
        <f t="shared" si="0"/>
        <v>0</v>
      </c>
      <c r="L51" s="24">
        <v>1</v>
      </c>
      <c r="M51" s="33">
        <f t="shared" si="1"/>
        <v>110</v>
      </c>
      <c r="N51" s="33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</row>
    <row r="52" spans="2:19">
      <c r="B52" s="13">
        <v>50</v>
      </c>
      <c r="C52" s="20">
        <v>4</v>
      </c>
      <c r="D52" s="20">
        <v>0</v>
      </c>
      <c r="E52" s="38" t="s">
        <v>179</v>
      </c>
      <c r="F52" s="34" t="str">
        <f>VLOOKUP(C52,职业!B:C,2,0)</f>
        <v>术士</v>
      </c>
      <c r="G52" s="31" t="str">
        <f>VLOOKUP(D52,绝技!B:C,2,0)</f>
        <v>无</v>
      </c>
      <c r="H52" s="20"/>
      <c r="I52" s="20"/>
      <c r="J52" s="20"/>
      <c r="K52" s="13">
        <f t="shared" si="0"/>
        <v>0</v>
      </c>
      <c r="L52" s="24">
        <v>1</v>
      </c>
      <c r="M52" s="33">
        <f t="shared" si="1"/>
        <v>110</v>
      </c>
      <c r="N52" s="33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</row>
    <row r="53" spans="2:19">
      <c r="B53" s="13">
        <v>51</v>
      </c>
      <c r="C53" s="20">
        <v>0</v>
      </c>
      <c r="D53" s="20">
        <v>0</v>
      </c>
      <c r="E53" s="31"/>
      <c r="F53" s="34" t="e">
        <f>VLOOKUP(C53,职业!B:C,2,0)</f>
        <v>#N/A</v>
      </c>
      <c r="G53" s="31" t="str">
        <f>VLOOKUP(D53,绝技!B:C,2,0)</f>
        <v>无</v>
      </c>
      <c r="H53" s="20"/>
      <c r="I53" s="20"/>
      <c r="J53" s="20"/>
      <c r="K53" s="13">
        <f t="shared" si="0"/>
        <v>0</v>
      </c>
      <c r="L53" s="24">
        <v>1</v>
      </c>
      <c r="M53" s="33">
        <f t="shared" si="1"/>
        <v>110</v>
      </c>
      <c r="N53" s="33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  <c r="R53" s="1">
        <f t="shared" si="6"/>
        <v>0</v>
      </c>
      <c r="S53" s="1">
        <f t="shared" si="7"/>
        <v>0</v>
      </c>
    </row>
    <row r="54" spans="2:19">
      <c r="B54" s="13">
        <v>52</v>
      </c>
      <c r="C54" s="20">
        <v>0</v>
      </c>
      <c r="D54" s="20">
        <v>0</v>
      </c>
      <c r="E54" s="31"/>
      <c r="F54" s="34" t="e">
        <f>VLOOKUP(C54,职业!B:C,2,0)</f>
        <v>#N/A</v>
      </c>
      <c r="G54" s="31" t="str">
        <f>VLOOKUP(D54,绝技!B:C,2,0)</f>
        <v>无</v>
      </c>
      <c r="H54" s="20"/>
      <c r="I54" s="20"/>
      <c r="J54" s="20"/>
      <c r="K54" s="13">
        <f t="shared" si="0"/>
        <v>0</v>
      </c>
      <c r="L54" s="24">
        <v>1</v>
      </c>
      <c r="M54" s="33">
        <f t="shared" si="1"/>
        <v>110</v>
      </c>
      <c r="N54" s="33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</row>
    <row r="55" spans="2:19">
      <c r="B55" s="13">
        <v>53</v>
      </c>
      <c r="C55" s="20">
        <v>0</v>
      </c>
      <c r="D55" s="20">
        <v>0</v>
      </c>
      <c r="E55" s="31"/>
      <c r="F55" s="34" t="e">
        <f>VLOOKUP(C55,职业!B:C,2,0)</f>
        <v>#N/A</v>
      </c>
      <c r="G55" s="31" t="str">
        <f>VLOOKUP(D55,绝技!B:C,2,0)</f>
        <v>无</v>
      </c>
      <c r="H55" s="20"/>
      <c r="I55" s="20"/>
      <c r="J55" s="20"/>
      <c r="K55" s="13">
        <f t="shared" si="0"/>
        <v>0</v>
      </c>
      <c r="L55" s="24">
        <v>1</v>
      </c>
      <c r="M55" s="33">
        <f t="shared" si="1"/>
        <v>110</v>
      </c>
      <c r="N55" s="33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</row>
    <row r="56" spans="2:19">
      <c r="B56" s="13">
        <v>54</v>
      </c>
      <c r="C56" s="20">
        <v>0</v>
      </c>
      <c r="D56" s="20">
        <v>0</v>
      </c>
      <c r="E56" s="31"/>
      <c r="F56" s="34" t="e">
        <f>VLOOKUP(C56,职业!B:C,2,0)</f>
        <v>#N/A</v>
      </c>
      <c r="G56" s="31" t="str">
        <f>VLOOKUP(D56,绝技!B:C,2,0)</f>
        <v>无</v>
      </c>
      <c r="H56" s="20"/>
      <c r="I56" s="20"/>
      <c r="J56" s="20"/>
      <c r="K56" s="13">
        <f t="shared" si="0"/>
        <v>0</v>
      </c>
      <c r="L56" s="24">
        <v>1</v>
      </c>
      <c r="M56" s="33">
        <f t="shared" si="1"/>
        <v>110</v>
      </c>
      <c r="N56" s="33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</row>
    <row r="57" spans="2:19">
      <c r="B57" s="13">
        <v>55</v>
      </c>
      <c r="C57" s="20">
        <v>0</v>
      </c>
      <c r="D57" s="20">
        <v>0</v>
      </c>
      <c r="E57" s="31"/>
      <c r="F57" s="34" t="e">
        <f>VLOOKUP(C57,职业!B:C,2,0)</f>
        <v>#N/A</v>
      </c>
      <c r="G57" s="31" t="str">
        <f>VLOOKUP(D57,绝技!B:C,2,0)</f>
        <v>无</v>
      </c>
      <c r="H57" s="20"/>
      <c r="I57" s="20"/>
      <c r="J57" s="20"/>
      <c r="K57" s="13">
        <f t="shared" si="0"/>
        <v>0</v>
      </c>
      <c r="L57" s="24">
        <v>1</v>
      </c>
      <c r="M57" s="33">
        <f t="shared" si="1"/>
        <v>110</v>
      </c>
      <c r="N57" s="33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</row>
    <row r="58" spans="2:19">
      <c r="B58" s="13">
        <v>56</v>
      </c>
      <c r="C58" s="20">
        <v>0</v>
      </c>
      <c r="D58" s="20">
        <v>0</v>
      </c>
      <c r="E58" s="31"/>
      <c r="F58" s="34" t="e">
        <f>VLOOKUP(C58,职业!B:C,2,0)</f>
        <v>#N/A</v>
      </c>
      <c r="G58" s="31" t="str">
        <f>VLOOKUP(D58,绝技!B:C,2,0)</f>
        <v>无</v>
      </c>
      <c r="H58" s="20"/>
      <c r="I58" s="20"/>
      <c r="J58" s="20"/>
      <c r="K58" s="13">
        <f t="shared" si="0"/>
        <v>0</v>
      </c>
      <c r="L58" s="24">
        <v>1</v>
      </c>
      <c r="M58" s="33">
        <f t="shared" si="1"/>
        <v>110</v>
      </c>
      <c r="N58" s="33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</row>
    <row r="59" spans="2:19">
      <c r="B59" s="13">
        <v>57</v>
      </c>
      <c r="C59" s="20">
        <v>0</v>
      </c>
      <c r="D59" s="20">
        <v>0</v>
      </c>
      <c r="E59" s="31"/>
      <c r="F59" s="34" t="e">
        <f>VLOOKUP(C59,职业!B:C,2,0)</f>
        <v>#N/A</v>
      </c>
      <c r="G59" s="31" t="str">
        <f>VLOOKUP(D59,绝技!B:C,2,0)</f>
        <v>无</v>
      </c>
      <c r="H59" s="20"/>
      <c r="I59" s="20"/>
      <c r="J59" s="20"/>
      <c r="K59" s="13">
        <f t="shared" si="0"/>
        <v>0</v>
      </c>
      <c r="L59" s="24">
        <v>1</v>
      </c>
      <c r="M59" s="33">
        <f t="shared" si="1"/>
        <v>110</v>
      </c>
      <c r="N59" s="33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  <c r="R59" s="1">
        <f t="shared" si="6"/>
        <v>0</v>
      </c>
      <c r="S59" s="1">
        <f t="shared" si="7"/>
        <v>0</v>
      </c>
    </row>
    <row r="60" spans="2:19">
      <c r="B60" s="13">
        <v>58</v>
      </c>
      <c r="C60" s="20">
        <v>0</v>
      </c>
      <c r="D60" s="20">
        <v>0</v>
      </c>
      <c r="E60" s="31"/>
      <c r="F60" s="34" t="e">
        <f>VLOOKUP(C60,职业!B:C,2,0)</f>
        <v>#N/A</v>
      </c>
      <c r="G60" s="31" t="str">
        <f>VLOOKUP(D60,绝技!B:C,2,0)</f>
        <v>无</v>
      </c>
      <c r="H60" s="20"/>
      <c r="I60" s="20"/>
      <c r="J60" s="20"/>
      <c r="K60" s="13">
        <f t="shared" si="0"/>
        <v>0</v>
      </c>
      <c r="L60" s="24">
        <v>1</v>
      </c>
      <c r="M60" s="33">
        <f t="shared" si="1"/>
        <v>110</v>
      </c>
      <c r="N60" s="33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</row>
    <row r="61" spans="2:19">
      <c r="B61" s="13">
        <v>59</v>
      </c>
      <c r="C61" s="20">
        <v>0</v>
      </c>
      <c r="D61" s="20">
        <v>0</v>
      </c>
      <c r="E61" s="31"/>
      <c r="F61" s="34" t="e">
        <f>VLOOKUP(C61,职业!B:C,2,0)</f>
        <v>#N/A</v>
      </c>
      <c r="G61" s="31" t="str">
        <f>VLOOKUP(D61,绝技!B:C,2,0)</f>
        <v>无</v>
      </c>
      <c r="H61" s="20"/>
      <c r="I61" s="20"/>
      <c r="J61" s="20"/>
      <c r="K61" s="13">
        <f t="shared" si="0"/>
        <v>0</v>
      </c>
      <c r="L61" s="24">
        <v>1</v>
      </c>
      <c r="M61" s="33">
        <f t="shared" si="1"/>
        <v>110</v>
      </c>
      <c r="N61" s="33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</row>
    <row r="62" spans="2:19">
      <c r="B62" s="13">
        <v>60</v>
      </c>
      <c r="C62" s="20">
        <v>0</v>
      </c>
      <c r="D62" s="20">
        <v>0</v>
      </c>
      <c r="E62" s="31"/>
      <c r="F62" s="34" t="e">
        <f>VLOOKUP(C62,职业!B:C,2,0)</f>
        <v>#N/A</v>
      </c>
      <c r="G62" s="31" t="str">
        <f>VLOOKUP(D62,绝技!B:C,2,0)</f>
        <v>无</v>
      </c>
      <c r="H62" s="20"/>
      <c r="I62" s="20"/>
      <c r="J62" s="20"/>
      <c r="K62" s="13">
        <f t="shared" si="0"/>
        <v>0</v>
      </c>
      <c r="L62" s="24">
        <v>1</v>
      </c>
      <c r="M62" s="33">
        <f t="shared" si="1"/>
        <v>110</v>
      </c>
      <c r="N62" s="33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  <c r="R62" s="1">
        <f t="shared" si="6"/>
        <v>0</v>
      </c>
      <c r="S62" s="1">
        <f t="shared" si="7"/>
        <v>0</v>
      </c>
    </row>
    <row r="63" spans="2:19">
      <c r="B63" s="13">
        <v>61</v>
      </c>
      <c r="C63" s="20">
        <v>0</v>
      </c>
      <c r="D63" s="20">
        <v>0</v>
      </c>
      <c r="E63" s="31"/>
      <c r="F63" s="34" t="e">
        <f>VLOOKUP(C63,职业!B:C,2,0)</f>
        <v>#N/A</v>
      </c>
      <c r="G63" s="31" t="str">
        <f>VLOOKUP(D63,绝技!B:C,2,0)</f>
        <v>无</v>
      </c>
      <c r="H63" s="20"/>
      <c r="I63" s="20"/>
      <c r="J63" s="20"/>
      <c r="K63" s="13">
        <f t="shared" si="0"/>
        <v>0</v>
      </c>
      <c r="L63" s="24">
        <v>1</v>
      </c>
      <c r="M63" s="33">
        <f t="shared" si="1"/>
        <v>110</v>
      </c>
      <c r="N63" s="33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</row>
    <row r="64" spans="2:19">
      <c r="B64" s="13">
        <v>62</v>
      </c>
      <c r="C64" s="20">
        <v>0</v>
      </c>
      <c r="D64" s="20">
        <v>0</v>
      </c>
      <c r="E64" s="31"/>
      <c r="F64" s="34" t="e">
        <f>VLOOKUP(C64,职业!B:C,2,0)</f>
        <v>#N/A</v>
      </c>
      <c r="G64" s="31" t="str">
        <f>VLOOKUP(D64,绝技!B:C,2,0)</f>
        <v>无</v>
      </c>
      <c r="H64" s="20"/>
      <c r="I64" s="20"/>
      <c r="J64" s="20"/>
      <c r="K64" s="13">
        <f t="shared" si="0"/>
        <v>0</v>
      </c>
      <c r="L64" s="24">
        <v>1</v>
      </c>
      <c r="M64" s="33">
        <f t="shared" si="1"/>
        <v>110</v>
      </c>
      <c r="N64" s="33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</row>
    <row r="65" spans="2:19">
      <c r="B65" s="13">
        <v>63</v>
      </c>
      <c r="C65" s="20">
        <v>0</v>
      </c>
      <c r="D65" s="20">
        <v>0</v>
      </c>
      <c r="E65" s="31"/>
      <c r="F65" s="34" t="e">
        <f>VLOOKUP(C65,职业!B:C,2,0)</f>
        <v>#N/A</v>
      </c>
      <c r="G65" s="31" t="str">
        <f>VLOOKUP(D65,绝技!B:C,2,0)</f>
        <v>无</v>
      </c>
      <c r="H65" s="20"/>
      <c r="I65" s="20"/>
      <c r="J65" s="20"/>
      <c r="K65" s="13">
        <f t="shared" si="0"/>
        <v>0</v>
      </c>
      <c r="L65" s="24">
        <v>1</v>
      </c>
      <c r="M65" s="33">
        <f t="shared" si="1"/>
        <v>110</v>
      </c>
      <c r="N65" s="33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</row>
    <row r="66" spans="2:19">
      <c r="B66" s="13">
        <v>64</v>
      </c>
      <c r="C66" s="20">
        <v>0</v>
      </c>
      <c r="D66" s="20">
        <v>0</v>
      </c>
      <c r="E66" s="31"/>
      <c r="F66" s="34" t="e">
        <f>VLOOKUP(C66,职业!B:C,2,0)</f>
        <v>#N/A</v>
      </c>
      <c r="G66" s="31" t="str">
        <f>VLOOKUP(D66,绝技!B:C,2,0)</f>
        <v>无</v>
      </c>
      <c r="H66" s="20"/>
      <c r="I66" s="20"/>
      <c r="J66" s="20"/>
      <c r="K66" s="13">
        <f t="shared" si="0"/>
        <v>0</v>
      </c>
      <c r="L66" s="24">
        <v>1</v>
      </c>
      <c r="M66" s="33">
        <f t="shared" si="1"/>
        <v>110</v>
      </c>
      <c r="N66" s="33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</row>
    <row r="67" spans="2:19">
      <c r="B67" s="13">
        <v>65</v>
      </c>
      <c r="C67" s="20">
        <v>0</v>
      </c>
      <c r="D67" s="20">
        <v>0</v>
      </c>
      <c r="E67" s="31"/>
      <c r="F67" s="34" t="e">
        <f>VLOOKUP(C67,职业!B:C,2,0)</f>
        <v>#N/A</v>
      </c>
      <c r="G67" s="31" t="str">
        <f>VLOOKUP(D67,绝技!B:C,2,0)</f>
        <v>无</v>
      </c>
      <c r="H67" s="20"/>
      <c r="I67" s="20"/>
      <c r="J67" s="20"/>
      <c r="K67" s="13">
        <f t="shared" si="0"/>
        <v>0</v>
      </c>
      <c r="L67" s="24">
        <v>1</v>
      </c>
      <c r="M67" s="33">
        <f t="shared" si="1"/>
        <v>110</v>
      </c>
      <c r="N67" s="33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</row>
    <row r="68" spans="2:19">
      <c r="B68" s="13">
        <v>66</v>
      </c>
      <c r="C68" s="20">
        <v>0</v>
      </c>
      <c r="D68" s="20">
        <v>0</v>
      </c>
      <c r="E68" s="31"/>
      <c r="F68" s="34" t="e">
        <f>VLOOKUP(C68,职业!B:C,2,0)</f>
        <v>#N/A</v>
      </c>
      <c r="G68" s="31" t="str">
        <f>VLOOKUP(D68,绝技!B:C,2,0)</f>
        <v>无</v>
      </c>
      <c r="H68" s="20"/>
      <c r="I68" s="20"/>
      <c r="J68" s="20"/>
      <c r="K68" s="13">
        <f t="shared" ref="K68:K131" si="8">IF(C68&lt;&gt;4,H68+I68,H68+J68)</f>
        <v>0</v>
      </c>
      <c r="L68" s="24">
        <v>1</v>
      </c>
      <c r="M68" s="33">
        <f t="shared" ref="M68:M131" si="9">INT((100+H68*5) * (10+L68)*0.1)</f>
        <v>110</v>
      </c>
      <c r="N68" s="33">
        <f t="shared" ref="N68:N131" si="10">INT(I68*(10+L68)*0.1)</f>
        <v>0</v>
      </c>
      <c r="O68" s="1">
        <f t="shared" ref="O68:O131" si="11">INT(I68*(L68+10)*0.07)</f>
        <v>0</v>
      </c>
      <c r="P68" s="1">
        <f t="shared" ref="P68:P131" si="12">INT(J68*(L68+10)*0.1)</f>
        <v>0</v>
      </c>
      <c r="Q68" s="1">
        <f t="shared" ref="Q68:Q131" si="13">INT(J68*(L68+10)*0.07)</f>
        <v>0</v>
      </c>
      <c r="R68" s="1">
        <f t="shared" ref="R68:R131" si="14">INT(H68*(L68+10)*0.1)</f>
        <v>0</v>
      </c>
      <c r="S68" s="1">
        <f t="shared" ref="S68:S131" si="15">INT(H68*(L68+10)*0.07)</f>
        <v>0</v>
      </c>
    </row>
    <row r="69" spans="2:19">
      <c r="B69" s="13">
        <v>67</v>
      </c>
      <c r="C69" s="20">
        <v>0</v>
      </c>
      <c r="D69" s="20">
        <v>0</v>
      </c>
      <c r="E69" s="31"/>
      <c r="F69" s="34" t="e">
        <f>VLOOKUP(C69,职业!B:C,2,0)</f>
        <v>#N/A</v>
      </c>
      <c r="G69" s="31" t="str">
        <f>VLOOKUP(D69,绝技!B:C,2,0)</f>
        <v>无</v>
      </c>
      <c r="H69" s="20"/>
      <c r="I69" s="20"/>
      <c r="J69" s="20"/>
      <c r="K69" s="13">
        <f t="shared" si="8"/>
        <v>0</v>
      </c>
      <c r="L69" s="24">
        <v>1</v>
      </c>
      <c r="M69" s="33">
        <f t="shared" si="9"/>
        <v>110</v>
      </c>
      <c r="N69" s="33">
        <f t="shared" si="10"/>
        <v>0</v>
      </c>
      <c r="O69" s="1">
        <f t="shared" si="11"/>
        <v>0</v>
      </c>
      <c r="P69" s="1">
        <f t="shared" si="12"/>
        <v>0</v>
      </c>
      <c r="Q69" s="1">
        <f t="shared" si="13"/>
        <v>0</v>
      </c>
      <c r="R69" s="1">
        <f t="shared" si="14"/>
        <v>0</v>
      </c>
      <c r="S69" s="1">
        <f t="shared" si="15"/>
        <v>0</v>
      </c>
    </row>
    <row r="70" spans="2:19">
      <c r="B70" s="13">
        <v>68</v>
      </c>
      <c r="C70" s="20">
        <v>0</v>
      </c>
      <c r="D70" s="20">
        <v>0</v>
      </c>
      <c r="E70" s="31"/>
      <c r="F70" s="34" t="e">
        <f>VLOOKUP(C70,职业!B:C,2,0)</f>
        <v>#N/A</v>
      </c>
      <c r="G70" s="31" t="str">
        <f>VLOOKUP(D70,绝技!B:C,2,0)</f>
        <v>无</v>
      </c>
      <c r="H70" s="20"/>
      <c r="I70" s="20"/>
      <c r="J70" s="20"/>
      <c r="K70" s="13">
        <f t="shared" si="8"/>
        <v>0</v>
      </c>
      <c r="L70" s="24">
        <v>1</v>
      </c>
      <c r="M70" s="33">
        <f t="shared" si="9"/>
        <v>110</v>
      </c>
      <c r="N70" s="33">
        <f t="shared" si="10"/>
        <v>0</v>
      </c>
      <c r="O70" s="1">
        <f t="shared" si="11"/>
        <v>0</v>
      </c>
      <c r="P70" s="1">
        <f t="shared" si="12"/>
        <v>0</v>
      </c>
      <c r="Q70" s="1">
        <f t="shared" si="13"/>
        <v>0</v>
      </c>
      <c r="R70" s="1">
        <f t="shared" si="14"/>
        <v>0</v>
      </c>
      <c r="S70" s="1">
        <f t="shared" si="15"/>
        <v>0</v>
      </c>
    </row>
    <row r="71" spans="2:19">
      <c r="B71" s="13">
        <v>69</v>
      </c>
      <c r="C71" s="20">
        <v>0</v>
      </c>
      <c r="D71" s="20">
        <v>0</v>
      </c>
      <c r="E71" s="31"/>
      <c r="F71" s="34" t="e">
        <f>VLOOKUP(C71,职业!B:C,2,0)</f>
        <v>#N/A</v>
      </c>
      <c r="G71" s="31" t="str">
        <f>VLOOKUP(D71,绝技!B:C,2,0)</f>
        <v>无</v>
      </c>
      <c r="H71" s="20"/>
      <c r="I71" s="20"/>
      <c r="J71" s="20"/>
      <c r="K71" s="13">
        <f t="shared" si="8"/>
        <v>0</v>
      </c>
      <c r="L71" s="24">
        <v>1</v>
      </c>
      <c r="M71" s="33">
        <f t="shared" si="9"/>
        <v>110</v>
      </c>
      <c r="N71" s="33">
        <f t="shared" si="10"/>
        <v>0</v>
      </c>
      <c r="O71" s="1">
        <f t="shared" si="11"/>
        <v>0</v>
      </c>
      <c r="P71" s="1">
        <f t="shared" si="12"/>
        <v>0</v>
      </c>
      <c r="Q71" s="1">
        <f t="shared" si="13"/>
        <v>0</v>
      </c>
      <c r="R71" s="1">
        <f t="shared" si="14"/>
        <v>0</v>
      </c>
      <c r="S71" s="1">
        <f t="shared" si="15"/>
        <v>0</v>
      </c>
    </row>
    <row r="72" spans="2:19">
      <c r="B72" s="13">
        <v>70</v>
      </c>
      <c r="C72" s="20">
        <v>0</v>
      </c>
      <c r="D72" s="20">
        <v>0</v>
      </c>
      <c r="E72" s="31"/>
      <c r="F72" s="34" t="e">
        <f>VLOOKUP(C72,职业!B:C,2,0)</f>
        <v>#N/A</v>
      </c>
      <c r="G72" s="31" t="str">
        <f>VLOOKUP(D72,绝技!B:C,2,0)</f>
        <v>无</v>
      </c>
      <c r="H72" s="20"/>
      <c r="I72" s="20"/>
      <c r="J72" s="20"/>
      <c r="K72" s="13">
        <f t="shared" si="8"/>
        <v>0</v>
      </c>
      <c r="L72" s="24">
        <v>1</v>
      </c>
      <c r="M72" s="33">
        <f t="shared" si="9"/>
        <v>110</v>
      </c>
      <c r="N72" s="33">
        <f t="shared" si="10"/>
        <v>0</v>
      </c>
      <c r="O72" s="1">
        <f t="shared" si="11"/>
        <v>0</v>
      </c>
      <c r="P72" s="1">
        <f t="shared" si="12"/>
        <v>0</v>
      </c>
      <c r="Q72" s="1">
        <f t="shared" si="13"/>
        <v>0</v>
      </c>
      <c r="R72" s="1">
        <f t="shared" si="14"/>
        <v>0</v>
      </c>
      <c r="S72" s="1">
        <f t="shared" si="15"/>
        <v>0</v>
      </c>
    </row>
    <row r="73" spans="2:19">
      <c r="B73" s="13">
        <v>71</v>
      </c>
      <c r="C73" s="20">
        <v>0</v>
      </c>
      <c r="D73" s="20">
        <v>0</v>
      </c>
      <c r="E73" s="31"/>
      <c r="F73" s="34" t="e">
        <f>VLOOKUP(C73,职业!B:C,2,0)</f>
        <v>#N/A</v>
      </c>
      <c r="G73" s="31" t="str">
        <f>VLOOKUP(D73,绝技!B:C,2,0)</f>
        <v>无</v>
      </c>
      <c r="H73" s="20"/>
      <c r="I73" s="20"/>
      <c r="J73" s="20"/>
      <c r="K73" s="13">
        <f t="shared" si="8"/>
        <v>0</v>
      </c>
      <c r="L73" s="24">
        <v>1</v>
      </c>
      <c r="M73" s="33">
        <f t="shared" si="9"/>
        <v>110</v>
      </c>
      <c r="N73" s="33">
        <f t="shared" si="10"/>
        <v>0</v>
      </c>
      <c r="O73" s="1">
        <f t="shared" si="11"/>
        <v>0</v>
      </c>
      <c r="P73" s="1">
        <f t="shared" si="12"/>
        <v>0</v>
      </c>
      <c r="Q73" s="1">
        <f t="shared" si="13"/>
        <v>0</v>
      </c>
      <c r="R73" s="1">
        <f t="shared" si="14"/>
        <v>0</v>
      </c>
      <c r="S73" s="1">
        <f t="shared" si="15"/>
        <v>0</v>
      </c>
    </row>
    <row r="74" spans="2:19">
      <c r="B74" s="13">
        <v>72</v>
      </c>
      <c r="C74" s="20">
        <v>0</v>
      </c>
      <c r="D74" s="20">
        <v>0</v>
      </c>
      <c r="E74" s="31"/>
      <c r="F74" s="34" t="e">
        <f>VLOOKUP(C74,职业!B:C,2,0)</f>
        <v>#N/A</v>
      </c>
      <c r="G74" s="31" t="str">
        <f>VLOOKUP(D74,绝技!B:C,2,0)</f>
        <v>无</v>
      </c>
      <c r="H74" s="20"/>
      <c r="I74" s="20"/>
      <c r="J74" s="20"/>
      <c r="K74" s="13">
        <f t="shared" si="8"/>
        <v>0</v>
      </c>
      <c r="L74" s="24">
        <v>1</v>
      </c>
      <c r="M74" s="33">
        <f t="shared" si="9"/>
        <v>110</v>
      </c>
      <c r="N74" s="33">
        <f t="shared" si="10"/>
        <v>0</v>
      </c>
      <c r="O74" s="1">
        <f t="shared" si="11"/>
        <v>0</v>
      </c>
      <c r="P74" s="1">
        <f t="shared" si="12"/>
        <v>0</v>
      </c>
      <c r="Q74" s="1">
        <f t="shared" si="13"/>
        <v>0</v>
      </c>
      <c r="R74" s="1">
        <f t="shared" si="14"/>
        <v>0</v>
      </c>
      <c r="S74" s="1">
        <f t="shared" si="15"/>
        <v>0</v>
      </c>
    </row>
    <row r="75" spans="2:19">
      <c r="B75" s="13">
        <v>73</v>
      </c>
      <c r="C75" s="20">
        <v>0</v>
      </c>
      <c r="D75" s="20">
        <v>0</v>
      </c>
      <c r="E75" s="31"/>
      <c r="F75" s="34" t="e">
        <f>VLOOKUP(C75,职业!B:C,2,0)</f>
        <v>#N/A</v>
      </c>
      <c r="G75" s="31" t="str">
        <f>VLOOKUP(D75,绝技!B:C,2,0)</f>
        <v>无</v>
      </c>
      <c r="H75" s="20"/>
      <c r="I75" s="20"/>
      <c r="J75" s="20"/>
      <c r="K75" s="13">
        <f t="shared" si="8"/>
        <v>0</v>
      </c>
      <c r="L75" s="24">
        <v>1</v>
      </c>
      <c r="M75" s="33">
        <f t="shared" si="9"/>
        <v>110</v>
      </c>
      <c r="N75" s="33">
        <f t="shared" si="10"/>
        <v>0</v>
      </c>
      <c r="O75" s="1">
        <f t="shared" si="11"/>
        <v>0</v>
      </c>
      <c r="P75" s="1">
        <f t="shared" si="12"/>
        <v>0</v>
      </c>
      <c r="Q75" s="1">
        <f t="shared" si="13"/>
        <v>0</v>
      </c>
      <c r="R75" s="1">
        <f t="shared" si="14"/>
        <v>0</v>
      </c>
      <c r="S75" s="1">
        <f t="shared" si="15"/>
        <v>0</v>
      </c>
    </row>
    <row r="76" spans="2:19">
      <c r="B76" s="13">
        <v>74</v>
      </c>
      <c r="C76" s="20">
        <v>0</v>
      </c>
      <c r="D76" s="20">
        <v>0</v>
      </c>
      <c r="E76" s="31"/>
      <c r="F76" s="34" t="e">
        <f>VLOOKUP(C76,职业!B:C,2,0)</f>
        <v>#N/A</v>
      </c>
      <c r="G76" s="31" t="str">
        <f>VLOOKUP(D76,绝技!B:C,2,0)</f>
        <v>无</v>
      </c>
      <c r="H76" s="20"/>
      <c r="I76" s="20"/>
      <c r="J76" s="20"/>
      <c r="K76" s="13">
        <f t="shared" si="8"/>
        <v>0</v>
      </c>
      <c r="L76" s="24">
        <v>1</v>
      </c>
      <c r="M76" s="33">
        <f t="shared" si="9"/>
        <v>110</v>
      </c>
      <c r="N76" s="33">
        <f t="shared" si="10"/>
        <v>0</v>
      </c>
      <c r="O76" s="1">
        <f t="shared" si="11"/>
        <v>0</v>
      </c>
      <c r="P76" s="1">
        <f t="shared" si="12"/>
        <v>0</v>
      </c>
      <c r="Q76" s="1">
        <f t="shared" si="13"/>
        <v>0</v>
      </c>
      <c r="R76" s="1">
        <f t="shared" si="14"/>
        <v>0</v>
      </c>
      <c r="S76" s="1">
        <f t="shared" si="15"/>
        <v>0</v>
      </c>
    </row>
    <row r="77" spans="2:19">
      <c r="B77" s="13">
        <v>75</v>
      </c>
      <c r="C77" s="20">
        <v>0</v>
      </c>
      <c r="D77" s="20">
        <v>0</v>
      </c>
      <c r="E77" s="31"/>
      <c r="F77" s="34" t="e">
        <f>VLOOKUP(C77,职业!B:C,2,0)</f>
        <v>#N/A</v>
      </c>
      <c r="G77" s="31" t="str">
        <f>VLOOKUP(D77,绝技!B:C,2,0)</f>
        <v>无</v>
      </c>
      <c r="H77" s="20"/>
      <c r="I77" s="20"/>
      <c r="J77" s="20"/>
      <c r="K77" s="13">
        <f t="shared" si="8"/>
        <v>0</v>
      </c>
      <c r="L77" s="24">
        <v>1</v>
      </c>
      <c r="M77" s="33">
        <f t="shared" si="9"/>
        <v>110</v>
      </c>
      <c r="N77" s="33">
        <f t="shared" si="10"/>
        <v>0</v>
      </c>
      <c r="O77" s="1">
        <f t="shared" si="11"/>
        <v>0</v>
      </c>
      <c r="P77" s="1">
        <f t="shared" si="12"/>
        <v>0</v>
      </c>
      <c r="Q77" s="1">
        <f t="shared" si="13"/>
        <v>0</v>
      </c>
      <c r="R77" s="1">
        <f t="shared" si="14"/>
        <v>0</v>
      </c>
      <c r="S77" s="1">
        <f t="shared" si="15"/>
        <v>0</v>
      </c>
    </row>
    <row r="78" spans="2:19">
      <c r="B78" s="13">
        <v>76</v>
      </c>
      <c r="C78" s="20">
        <v>0</v>
      </c>
      <c r="D78" s="20">
        <v>0</v>
      </c>
      <c r="E78" s="31"/>
      <c r="F78" s="34" t="e">
        <f>VLOOKUP(C78,职业!B:C,2,0)</f>
        <v>#N/A</v>
      </c>
      <c r="G78" s="31" t="str">
        <f>VLOOKUP(D78,绝技!B:C,2,0)</f>
        <v>无</v>
      </c>
      <c r="H78" s="20"/>
      <c r="I78" s="20"/>
      <c r="J78" s="20"/>
      <c r="K78" s="13">
        <f t="shared" si="8"/>
        <v>0</v>
      </c>
      <c r="L78" s="24">
        <v>1</v>
      </c>
      <c r="M78" s="33">
        <f t="shared" si="9"/>
        <v>110</v>
      </c>
      <c r="N78" s="33">
        <f t="shared" si="10"/>
        <v>0</v>
      </c>
      <c r="O78" s="1">
        <f t="shared" si="11"/>
        <v>0</v>
      </c>
      <c r="P78" s="1">
        <f t="shared" si="12"/>
        <v>0</v>
      </c>
      <c r="Q78" s="1">
        <f t="shared" si="13"/>
        <v>0</v>
      </c>
      <c r="R78" s="1">
        <f t="shared" si="14"/>
        <v>0</v>
      </c>
      <c r="S78" s="1">
        <f t="shared" si="15"/>
        <v>0</v>
      </c>
    </row>
    <row r="79" spans="2:19">
      <c r="B79" s="13">
        <v>77</v>
      </c>
      <c r="C79" s="20">
        <v>0</v>
      </c>
      <c r="D79" s="20">
        <v>0</v>
      </c>
      <c r="E79" s="31"/>
      <c r="F79" s="34" t="e">
        <f>VLOOKUP(C79,职业!B:C,2,0)</f>
        <v>#N/A</v>
      </c>
      <c r="G79" s="31" t="str">
        <f>VLOOKUP(D79,绝技!B:C,2,0)</f>
        <v>无</v>
      </c>
      <c r="H79" s="20"/>
      <c r="I79" s="20"/>
      <c r="J79" s="20"/>
      <c r="K79" s="13">
        <f t="shared" si="8"/>
        <v>0</v>
      </c>
      <c r="L79" s="24">
        <v>1</v>
      </c>
      <c r="M79" s="33">
        <f t="shared" si="9"/>
        <v>110</v>
      </c>
      <c r="N79" s="33">
        <f t="shared" si="10"/>
        <v>0</v>
      </c>
      <c r="O79" s="1">
        <f t="shared" si="11"/>
        <v>0</v>
      </c>
      <c r="P79" s="1">
        <f t="shared" si="12"/>
        <v>0</v>
      </c>
      <c r="Q79" s="1">
        <f t="shared" si="13"/>
        <v>0</v>
      </c>
      <c r="R79" s="1">
        <f t="shared" si="14"/>
        <v>0</v>
      </c>
      <c r="S79" s="1">
        <f t="shared" si="15"/>
        <v>0</v>
      </c>
    </row>
    <row r="80" spans="2:19">
      <c r="B80" s="13">
        <v>78</v>
      </c>
      <c r="C80" s="20">
        <v>0</v>
      </c>
      <c r="D80" s="20">
        <v>0</v>
      </c>
      <c r="E80" s="31"/>
      <c r="F80" s="34" t="e">
        <f>VLOOKUP(C80,职业!B:C,2,0)</f>
        <v>#N/A</v>
      </c>
      <c r="G80" s="31" t="str">
        <f>VLOOKUP(D80,绝技!B:C,2,0)</f>
        <v>无</v>
      </c>
      <c r="H80" s="20"/>
      <c r="I80" s="20"/>
      <c r="J80" s="20"/>
      <c r="K80" s="13">
        <f t="shared" si="8"/>
        <v>0</v>
      </c>
      <c r="L80" s="24">
        <v>1</v>
      </c>
      <c r="M80" s="33">
        <f t="shared" si="9"/>
        <v>110</v>
      </c>
      <c r="N80" s="33">
        <f t="shared" si="10"/>
        <v>0</v>
      </c>
      <c r="O80" s="1">
        <f t="shared" si="11"/>
        <v>0</v>
      </c>
      <c r="P80" s="1">
        <f t="shared" si="12"/>
        <v>0</v>
      </c>
      <c r="Q80" s="1">
        <f t="shared" si="13"/>
        <v>0</v>
      </c>
      <c r="R80" s="1">
        <f t="shared" si="14"/>
        <v>0</v>
      </c>
      <c r="S80" s="1">
        <f t="shared" si="15"/>
        <v>0</v>
      </c>
    </row>
    <row r="81" spans="2:19">
      <c r="B81" s="13">
        <v>79</v>
      </c>
      <c r="C81" s="20">
        <v>0</v>
      </c>
      <c r="D81" s="20">
        <v>0</v>
      </c>
      <c r="E81" s="31"/>
      <c r="F81" s="34" t="e">
        <f>VLOOKUP(C81,职业!B:C,2,0)</f>
        <v>#N/A</v>
      </c>
      <c r="G81" s="31" t="str">
        <f>VLOOKUP(D81,绝技!B:C,2,0)</f>
        <v>无</v>
      </c>
      <c r="H81" s="20"/>
      <c r="I81" s="20"/>
      <c r="J81" s="20"/>
      <c r="K81" s="13">
        <f t="shared" si="8"/>
        <v>0</v>
      </c>
      <c r="L81" s="24">
        <v>1</v>
      </c>
      <c r="M81" s="33">
        <f t="shared" si="9"/>
        <v>110</v>
      </c>
      <c r="N81" s="33">
        <f t="shared" si="10"/>
        <v>0</v>
      </c>
      <c r="O81" s="1">
        <f t="shared" si="11"/>
        <v>0</v>
      </c>
      <c r="P81" s="1">
        <f t="shared" si="12"/>
        <v>0</v>
      </c>
      <c r="Q81" s="1">
        <f t="shared" si="13"/>
        <v>0</v>
      </c>
      <c r="R81" s="1">
        <f t="shared" si="14"/>
        <v>0</v>
      </c>
      <c r="S81" s="1">
        <f t="shared" si="15"/>
        <v>0</v>
      </c>
    </row>
    <row r="82" spans="2:19">
      <c r="B82" s="13">
        <v>80</v>
      </c>
      <c r="C82" s="20">
        <v>0</v>
      </c>
      <c r="D82" s="20">
        <v>0</v>
      </c>
      <c r="E82" s="31"/>
      <c r="F82" s="34" t="e">
        <f>VLOOKUP(C82,职业!B:C,2,0)</f>
        <v>#N/A</v>
      </c>
      <c r="G82" s="31" t="str">
        <f>VLOOKUP(D82,绝技!B:C,2,0)</f>
        <v>无</v>
      </c>
      <c r="H82" s="20"/>
      <c r="I82" s="20"/>
      <c r="J82" s="20"/>
      <c r="K82" s="13">
        <f t="shared" si="8"/>
        <v>0</v>
      </c>
      <c r="L82" s="24">
        <v>1</v>
      </c>
      <c r="M82" s="33">
        <f t="shared" si="9"/>
        <v>110</v>
      </c>
      <c r="N82" s="33">
        <f t="shared" si="10"/>
        <v>0</v>
      </c>
      <c r="O82" s="1">
        <f t="shared" si="11"/>
        <v>0</v>
      </c>
      <c r="P82" s="1">
        <f t="shared" si="12"/>
        <v>0</v>
      </c>
      <c r="Q82" s="1">
        <f t="shared" si="13"/>
        <v>0</v>
      </c>
      <c r="R82" s="1">
        <f t="shared" si="14"/>
        <v>0</v>
      </c>
      <c r="S82" s="1">
        <f t="shared" si="15"/>
        <v>0</v>
      </c>
    </row>
    <row r="83" spans="2:19">
      <c r="B83" s="13">
        <v>81</v>
      </c>
      <c r="C83" s="20">
        <v>0</v>
      </c>
      <c r="D83" s="20">
        <v>0</v>
      </c>
      <c r="E83" s="31"/>
      <c r="F83" s="34" t="e">
        <f>VLOOKUP(C83,职业!B:C,2,0)</f>
        <v>#N/A</v>
      </c>
      <c r="G83" s="31" t="str">
        <f>VLOOKUP(D83,绝技!B:C,2,0)</f>
        <v>无</v>
      </c>
      <c r="H83" s="20"/>
      <c r="I83" s="20"/>
      <c r="J83" s="20"/>
      <c r="K83" s="13">
        <f t="shared" si="8"/>
        <v>0</v>
      </c>
      <c r="L83" s="24">
        <v>1</v>
      </c>
      <c r="M83" s="33">
        <f t="shared" si="9"/>
        <v>110</v>
      </c>
      <c r="N83" s="33">
        <f t="shared" si="10"/>
        <v>0</v>
      </c>
      <c r="O83" s="1">
        <f t="shared" si="11"/>
        <v>0</v>
      </c>
      <c r="P83" s="1">
        <f t="shared" si="12"/>
        <v>0</v>
      </c>
      <c r="Q83" s="1">
        <f t="shared" si="13"/>
        <v>0</v>
      </c>
      <c r="R83" s="1">
        <f t="shared" si="14"/>
        <v>0</v>
      </c>
      <c r="S83" s="1">
        <f t="shared" si="15"/>
        <v>0</v>
      </c>
    </row>
    <row r="84" spans="2:19">
      <c r="B84" s="13">
        <v>82</v>
      </c>
      <c r="C84" s="20">
        <v>0</v>
      </c>
      <c r="D84" s="20">
        <v>0</v>
      </c>
      <c r="E84" s="31"/>
      <c r="F84" s="34" t="e">
        <f>VLOOKUP(C84,职业!B:C,2,0)</f>
        <v>#N/A</v>
      </c>
      <c r="G84" s="31" t="str">
        <f>VLOOKUP(D84,绝技!B:C,2,0)</f>
        <v>无</v>
      </c>
      <c r="H84" s="20"/>
      <c r="I84" s="20"/>
      <c r="J84" s="20"/>
      <c r="K84" s="13">
        <f t="shared" si="8"/>
        <v>0</v>
      </c>
      <c r="L84" s="24">
        <v>1</v>
      </c>
      <c r="M84" s="33">
        <f t="shared" si="9"/>
        <v>110</v>
      </c>
      <c r="N84" s="33">
        <f t="shared" si="10"/>
        <v>0</v>
      </c>
      <c r="O84" s="1">
        <f t="shared" si="11"/>
        <v>0</v>
      </c>
      <c r="P84" s="1">
        <f t="shared" si="12"/>
        <v>0</v>
      </c>
      <c r="Q84" s="1">
        <f t="shared" si="13"/>
        <v>0</v>
      </c>
      <c r="R84" s="1">
        <f t="shared" si="14"/>
        <v>0</v>
      </c>
      <c r="S84" s="1">
        <f t="shared" si="15"/>
        <v>0</v>
      </c>
    </row>
    <row r="85" spans="2:19">
      <c r="B85" s="13">
        <v>83</v>
      </c>
      <c r="C85" s="20">
        <v>0</v>
      </c>
      <c r="D85" s="20">
        <v>0</v>
      </c>
      <c r="E85" s="31"/>
      <c r="F85" s="34" t="e">
        <f>VLOOKUP(C85,职业!B:C,2,0)</f>
        <v>#N/A</v>
      </c>
      <c r="G85" s="31" t="str">
        <f>VLOOKUP(D85,绝技!B:C,2,0)</f>
        <v>无</v>
      </c>
      <c r="H85" s="20"/>
      <c r="I85" s="20"/>
      <c r="J85" s="20"/>
      <c r="K85" s="13">
        <f t="shared" si="8"/>
        <v>0</v>
      </c>
      <c r="L85" s="24">
        <v>1</v>
      </c>
      <c r="M85" s="33">
        <f t="shared" si="9"/>
        <v>110</v>
      </c>
      <c r="N85" s="33">
        <f t="shared" si="10"/>
        <v>0</v>
      </c>
      <c r="O85" s="1">
        <f t="shared" si="11"/>
        <v>0</v>
      </c>
      <c r="P85" s="1">
        <f t="shared" si="12"/>
        <v>0</v>
      </c>
      <c r="Q85" s="1">
        <f t="shared" si="13"/>
        <v>0</v>
      </c>
      <c r="R85" s="1">
        <f t="shared" si="14"/>
        <v>0</v>
      </c>
      <c r="S85" s="1">
        <f t="shared" si="15"/>
        <v>0</v>
      </c>
    </row>
    <row r="86" spans="2:19">
      <c r="B86" s="13">
        <v>84</v>
      </c>
      <c r="C86" s="20">
        <v>0</v>
      </c>
      <c r="D86" s="20">
        <v>0</v>
      </c>
      <c r="E86" s="31"/>
      <c r="F86" s="34" t="e">
        <f>VLOOKUP(C86,职业!B:C,2,0)</f>
        <v>#N/A</v>
      </c>
      <c r="G86" s="31" t="str">
        <f>VLOOKUP(D86,绝技!B:C,2,0)</f>
        <v>无</v>
      </c>
      <c r="H86" s="20"/>
      <c r="I86" s="20"/>
      <c r="J86" s="20"/>
      <c r="K86" s="13">
        <f t="shared" si="8"/>
        <v>0</v>
      </c>
      <c r="L86" s="24">
        <v>1</v>
      </c>
      <c r="M86" s="33">
        <f t="shared" si="9"/>
        <v>110</v>
      </c>
      <c r="N86" s="33">
        <f t="shared" si="10"/>
        <v>0</v>
      </c>
      <c r="O86" s="1">
        <f t="shared" si="11"/>
        <v>0</v>
      </c>
      <c r="P86" s="1">
        <f t="shared" si="12"/>
        <v>0</v>
      </c>
      <c r="Q86" s="1">
        <f t="shared" si="13"/>
        <v>0</v>
      </c>
      <c r="R86" s="1">
        <f t="shared" si="14"/>
        <v>0</v>
      </c>
      <c r="S86" s="1">
        <f t="shared" si="15"/>
        <v>0</v>
      </c>
    </row>
    <row r="87" spans="2:19">
      <c r="B87" s="13">
        <v>85</v>
      </c>
      <c r="C87" s="20">
        <v>0</v>
      </c>
      <c r="D87" s="20">
        <v>0</v>
      </c>
      <c r="E87" s="31"/>
      <c r="F87" s="34" t="e">
        <f>VLOOKUP(C87,职业!B:C,2,0)</f>
        <v>#N/A</v>
      </c>
      <c r="G87" s="31" t="str">
        <f>VLOOKUP(D87,绝技!B:C,2,0)</f>
        <v>无</v>
      </c>
      <c r="H87" s="20"/>
      <c r="I87" s="20"/>
      <c r="J87" s="20"/>
      <c r="K87" s="13">
        <f t="shared" si="8"/>
        <v>0</v>
      </c>
      <c r="L87" s="24">
        <v>1</v>
      </c>
      <c r="M87" s="33">
        <f t="shared" si="9"/>
        <v>110</v>
      </c>
      <c r="N87" s="33">
        <f t="shared" si="10"/>
        <v>0</v>
      </c>
      <c r="O87" s="1">
        <f t="shared" si="11"/>
        <v>0</v>
      </c>
      <c r="P87" s="1">
        <f t="shared" si="12"/>
        <v>0</v>
      </c>
      <c r="Q87" s="1">
        <f t="shared" si="13"/>
        <v>0</v>
      </c>
      <c r="R87" s="1">
        <f t="shared" si="14"/>
        <v>0</v>
      </c>
      <c r="S87" s="1">
        <f t="shared" si="15"/>
        <v>0</v>
      </c>
    </row>
    <row r="88" spans="2:19">
      <c r="B88" s="13">
        <v>86</v>
      </c>
      <c r="C88" s="20">
        <v>0</v>
      </c>
      <c r="D88" s="20">
        <v>0</v>
      </c>
      <c r="E88" s="31"/>
      <c r="F88" s="34" t="e">
        <f>VLOOKUP(C88,职业!B:C,2,0)</f>
        <v>#N/A</v>
      </c>
      <c r="G88" s="31" t="str">
        <f>VLOOKUP(D88,绝技!B:C,2,0)</f>
        <v>无</v>
      </c>
      <c r="H88" s="20"/>
      <c r="I88" s="20"/>
      <c r="J88" s="20"/>
      <c r="K88" s="13">
        <f t="shared" si="8"/>
        <v>0</v>
      </c>
      <c r="L88" s="24">
        <v>1</v>
      </c>
      <c r="M88" s="33">
        <f t="shared" si="9"/>
        <v>110</v>
      </c>
      <c r="N88" s="33">
        <f t="shared" si="10"/>
        <v>0</v>
      </c>
      <c r="O88" s="1">
        <f t="shared" si="11"/>
        <v>0</v>
      </c>
      <c r="P88" s="1">
        <f t="shared" si="12"/>
        <v>0</v>
      </c>
      <c r="Q88" s="1">
        <f t="shared" si="13"/>
        <v>0</v>
      </c>
      <c r="R88" s="1">
        <f t="shared" si="14"/>
        <v>0</v>
      </c>
      <c r="S88" s="1">
        <f t="shared" si="15"/>
        <v>0</v>
      </c>
    </row>
    <row r="89" spans="2:19">
      <c r="B89" s="13">
        <v>87</v>
      </c>
      <c r="C89" s="20">
        <v>0</v>
      </c>
      <c r="D89" s="20">
        <v>0</v>
      </c>
      <c r="E89" s="31"/>
      <c r="F89" s="34" t="e">
        <f>VLOOKUP(C89,职业!B:C,2,0)</f>
        <v>#N/A</v>
      </c>
      <c r="G89" s="31" t="str">
        <f>VLOOKUP(D89,绝技!B:C,2,0)</f>
        <v>无</v>
      </c>
      <c r="H89" s="20"/>
      <c r="I89" s="20"/>
      <c r="J89" s="20"/>
      <c r="K89" s="13">
        <f t="shared" si="8"/>
        <v>0</v>
      </c>
      <c r="L89" s="24">
        <v>1</v>
      </c>
      <c r="M89" s="33">
        <f t="shared" si="9"/>
        <v>110</v>
      </c>
      <c r="N89" s="33">
        <f t="shared" si="10"/>
        <v>0</v>
      </c>
      <c r="O89" s="1">
        <f t="shared" si="11"/>
        <v>0</v>
      </c>
      <c r="P89" s="1">
        <f t="shared" si="12"/>
        <v>0</v>
      </c>
      <c r="Q89" s="1">
        <f t="shared" si="13"/>
        <v>0</v>
      </c>
      <c r="R89" s="1">
        <f t="shared" si="14"/>
        <v>0</v>
      </c>
      <c r="S89" s="1">
        <f t="shared" si="15"/>
        <v>0</v>
      </c>
    </row>
    <row r="90" spans="2:19">
      <c r="B90" s="13">
        <v>88</v>
      </c>
      <c r="C90" s="20">
        <v>0</v>
      </c>
      <c r="D90" s="20">
        <v>0</v>
      </c>
      <c r="E90" s="31"/>
      <c r="F90" s="34" t="e">
        <f>VLOOKUP(C90,职业!B:C,2,0)</f>
        <v>#N/A</v>
      </c>
      <c r="G90" s="31" t="str">
        <f>VLOOKUP(D90,绝技!B:C,2,0)</f>
        <v>无</v>
      </c>
      <c r="H90" s="20"/>
      <c r="I90" s="20"/>
      <c r="J90" s="20"/>
      <c r="K90" s="13">
        <f t="shared" si="8"/>
        <v>0</v>
      </c>
      <c r="L90" s="24">
        <v>1</v>
      </c>
      <c r="M90" s="33">
        <f t="shared" si="9"/>
        <v>110</v>
      </c>
      <c r="N90" s="33">
        <f t="shared" si="10"/>
        <v>0</v>
      </c>
      <c r="O90" s="1">
        <f t="shared" si="11"/>
        <v>0</v>
      </c>
      <c r="P90" s="1">
        <f t="shared" si="12"/>
        <v>0</v>
      </c>
      <c r="Q90" s="1">
        <f t="shared" si="13"/>
        <v>0</v>
      </c>
      <c r="R90" s="1">
        <f t="shared" si="14"/>
        <v>0</v>
      </c>
      <c r="S90" s="1">
        <f t="shared" si="15"/>
        <v>0</v>
      </c>
    </row>
    <row r="91" spans="2:19">
      <c r="B91" s="13">
        <v>89</v>
      </c>
      <c r="C91" s="20">
        <v>0</v>
      </c>
      <c r="D91" s="20">
        <v>0</v>
      </c>
      <c r="E91" s="31"/>
      <c r="F91" s="34" t="e">
        <f>VLOOKUP(C91,职业!B:C,2,0)</f>
        <v>#N/A</v>
      </c>
      <c r="G91" s="31" t="str">
        <f>VLOOKUP(D91,绝技!B:C,2,0)</f>
        <v>无</v>
      </c>
      <c r="H91" s="20"/>
      <c r="I91" s="20"/>
      <c r="J91" s="20"/>
      <c r="K91" s="13">
        <f t="shared" si="8"/>
        <v>0</v>
      </c>
      <c r="L91" s="24">
        <v>1</v>
      </c>
      <c r="M91" s="33">
        <f t="shared" si="9"/>
        <v>110</v>
      </c>
      <c r="N91" s="33">
        <f t="shared" si="10"/>
        <v>0</v>
      </c>
      <c r="O91" s="1">
        <f t="shared" si="11"/>
        <v>0</v>
      </c>
      <c r="P91" s="1">
        <f t="shared" si="12"/>
        <v>0</v>
      </c>
      <c r="Q91" s="1">
        <f t="shared" si="13"/>
        <v>0</v>
      </c>
      <c r="R91" s="1">
        <f t="shared" si="14"/>
        <v>0</v>
      </c>
      <c r="S91" s="1">
        <f t="shared" si="15"/>
        <v>0</v>
      </c>
    </row>
    <row r="92" spans="2:19">
      <c r="B92" s="13">
        <v>90</v>
      </c>
      <c r="C92" s="20">
        <v>0</v>
      </c>
      <c r="D92" s="20">
        <v>0</v>
      </c>
      <c r="E92" s="31"/>
      <c r="F92" s="34" t="e">
        <f>VLOOKUP(C92,职业!B:C,2,0)</f>
        <v>#N/A</v>
      </c>
      <c r="G92" s="31" t="str">
        <f>VLOOKUP(D92,绝技!B:C,2,0)</f>
        <v>无</v>
      </c>
      <c r="H92" s="20"/>
      <c r="I92" s="20"/>
      <c r="J92" s="20"/>
      <c r="K92" s="13">
        <f t="shared" si="8"/>
        <v>0</v>
      </c>
      <c r="L92" s="24">
        <v>1</v>
      </c>
      <c r="M92" s="33">
        <f t="shared" si="9"/>
        <v>110</v>
      </c>
      <c r="N92" s="33">
        <f t="shared" si="10"/>
        <v>0</v>
      </c>
      <c r="O92" s="1">
        <f t="shared" si="11"/>
        <v>0</v>
      </c>
      <c r="P92" s="1">
        <f t="shared" si="12"/>
        <v>0</v>
      </c>
      <c r="Q92" s="1">
        <f t="shared" si="13"/>
        <v>0</v>
      </c>
      <c r="R92" s="1">
        <f t="shared" si="14"/>
        <v>0</v>
      </c>
      <c r="S92" s="1">
        <f t="shared" si="15"/>
        <v>0</v>
      </c>
    </row>
    <row r="93" spans="2:19">
      <c r="B93" s="13">
        <v>91</v>
      </c>
      <c r="C93" s="20">
        <v>0</v>
      </c>
      <c r="D93" s="20">
        <v>0</v>
      </c>
      <c r="E93" s="31"/>
      <c r="F93" s="34" t="e">
        <f>VLOOKUP(C93,职业!B:C,2,0)</f>
        <v>#N/A</v>
      </c>
      <c r="G93" s="31" t="str">
        <f>VLOOKUP(D93,绝技!B:C,2,0)</f>
        <v>无</v>
      </c>
      <c r="H93" s="20"/>
      <c r="I93" s="20"/>
      <c r="J93" s="20"/>
      <c r="K93" s="13">
        <f t="shared" si="8"/>
        <v>0</v>
      </c>
      <c r="L93" s="24">
        <v>1</v>
      </c>
      <c r="M93" s="33">
        <f t="shared" si="9"/>
        <v>110</v>
      </c>
      <c r="N93" s="33">
        <f t="shared" si="10"/>
        <v>0</v>
      </c>
      <c r="O93" s="1">
        <f t="shared" si="11"/>
        <v>0</v>
      </c>
      <c r="P93" s="1">
        <f t="shared" si="12"/>
        <v>0</v>
      </c>
      <c r="Q93" s="1">
        <f t="shared" si="13"/>
        <v>0</v>
      </c>
      <c r="R93" s="1">
        <f t="shared" si="14"/>
        <v>0</v>
      </c>
      <c r="S93" s="1">
        <f t="shared" si="15"/>
        <v>0</v>
      </c>
    </row>
    <row r="94" spans="2:19">
      <c r="B94" s="13">
        <v>92</v>
      </c>
      <c r="C94" s="20">
        <v>0</v>
      </c>
      <c r="D94" s="20">
        <v>0</v>
      </c>
      <c r="E94" s="31"/>
      <c r="F94" s="34" t="e">
        <f>VLOOKUP(C94,职业!B:C,2,0)</f>
        <v>#N/A</v>
      </c>
      <c r="G94" s="31" t="str">
        <f>VLOOKUP(D94,绝技!B:C,2,0)</f>
        <v>无</v>
      </c>
      <c r="H94" s="20"/>
      <c r="I94" s="20"/>
      <c r="J94" s="20"/>
      <c r="K94" s="13">
        <f t="shared" si="8"/>
        <v>0</v>
      </c>
      <c r="L94" s="24">
        <v>1</v>
      </c>
      <c r="M94" s="33">
        <f t="shared" si="9"/>
        <v>110</v>
      </c>
      <c r="N94" s="33">
        <f t="shared" si="10"/>
        <v>0</v>
      </c>
      <c r="O94" s="1">
        <f t="shared" si="11"/>
        <v>0</v>
      </c>
      <c r="P94" s="1">
        <f t="shared" si="12"/>
        <v>0</v>
      </c>
      <c r="Q94" s="1">
        <f t="shared" si="13"/>
        <v>0</v>
      </c>
      <c r="R94" s="1">
        <f t="shared" si="14"/>
        <v>0</v>
      </c>
      <c r="S94" s="1">
        <f t="shared" si="15"/>
        <v>0</v>
      </c>
    </row>
    <row r="95" spans="2:19">
      <c r="B95" s="13">
        <v>93</v>
      </c>
      <c r="C95" s="20">
        <v>0</v>
      </c>
      <c r="D95" s="20">
        <v>0</v>
      </c>
      <c r="E95" s="31"/>
      <c r="F95" s="34" t="e">
        <f>VLOOKUP(C95,职业!B:C,2,0)</f>
        <v>#N/A</v>
      </c>
      <c r="G95" s="31" t="str">
        <f>VLOOKUP(D95,绝技!B:C,2,0)</f>
        <v>无</v>
      </c>
      <c r="H95" s="20"/>
      <c r="I95" s="20"/>
      <c r="J95" s="20"/>
      <c r="K95" s="13">
        <f t="shared" si="8"/>
        <v>0</v>
      </c>
      <c r="L95" s="24">
        <v>1</v>
      </c>
      <c r="M95" s="33">
        <f t="shared" si="9"/>
        <v>110</v>
      </c>
      <c r="N95" s="33">
        <f t="shared" si="10"/>
        <v>0</v>
      </c>
      <c r="O95" s="1">
        <f t="shared" si="11"/>
        <v>0</v>
      </c>
      <c r="P95" s="1">
        <f t="shared" si="12"/>
        <v>0</v>
      </c>
      <c r="Q95" s="1">
        <f t="shared" si="13"/>
        <v>0</v>
      </c>
      <c r="R95" s="1">
        <f t="shared" si="14"/>
        <v>0</v>
      </c>
      <c r="S95" s="1">
        <f t="shared" si="15"/>
        <v>0</v>
      </c>
    </row>
    <row r="96" spans="2:19">
      <c r="B96" s="13">
        <v>94</v>
      </c>
      <c r="C96" s="20">
        <v>0</v>
      </c>
      <c r="D96" s="20">
        <v>0</v>
      </c>
      <c r="E96" s="31"/>
      <c r="F96" s="34" t="e">
        <f>VLOOKUP(C96,职业!B:C,2,0)</f>
        <v>#N/A</v>
      </c>
      <c r="G96" s="31" t="str">
        <f>VLOOKUP(D96,绝技!B:C,2,0)</f>
        <v>无</v>
      </c>
      <c r="H96" s="20"/>
      <c r="I96" s="20"/>
      <c r="J96" s="20"/>
      <c r="K96" s="13">
        <f t="shared" si="8"/>
        <v>0</v>
      </c>
      <c r="L96" s="24">
        <v>1</v>
      </c>
      <c r="M96" s="33">
        <f t="shared" si="9"/>
        <v>110</v>
      </c>
      <c r="N96" s="33">
        <f t="shared" si="10"/>
        <v>0</v>
      </c>
      <c r="O96" s="1">
        <f t="shared" si="11"/>
        <v>0</v>
      </c>
      <c r="P96" s="1">
        <f t="shared" si="12"/>
        <v>0</v>
      </c>
      <c r="Q96" s="1">
        <f t="shared" si="13"/>
        <v>0</v>
      </c>
      <c r="R96" s="1">
        <f t="shared" si="14"/>
        <v>0</v>
      </c>
      <c r="S96" s="1">
        <f t="shared" si="15"/>
        <v>0</v>
      </c>
    </row>
    <row r="97" spans="2:19">
      <c r="B97" s="13">
        <v>95</v>
      </c>
      <c r="C97" s="20">
        <v>0</v>
      </c>
      <c r="D97" s="20">
        <v>0</v>
      </c>
      <c r="E97" s="31"/>
      <c r="F97" s="34" t="e">
        <f>VLOOKUP(C97,职业!B:C,2,0)</f>
        <v>#N/A</v>
      </c>
      <c r="G97" s="31" t="str">
        <f>VLOOKUP(D97,绝技!B:C,2,0)</f>
        <v>无</v>
      </c>
      <c r="H97" s="20"/>
      <c r="I97" s="20"/>
      <c r="J97" s="20"/>
      <c r="K97" s="13">
        <f t="shared" si="8"/>
        <v>0</v>
      </c>
      <c r="L97" s="24">
        <v>1</v>
      </c>
      <c r="M97" s="33">
        <f t="shared" si="9"/>
        <v>110</v>
      </c>
      <c r="N97" s="33">
        <f t="shared" si="10"/>
        <v>0</v>
      </c>
      <c r="O97" s="1">
        <f t="shared" si="11"/>
        <v>0</v>
      </c>
      <c r="P97" s="1">
        <f t="shared" si="12"/>
        <v>0</v>
      </c>
      <c r="Q97" s="1">
        <f t="shared" si="13"/>
        <v>0</v>
      </c>
      <c r="R97" s="1">
        <f t="shared" si="14"/>
        <v>0</v>
      </c>
      <c r="S97" s="1">
        <f t="shared" si="15"/>
        <v>0</v>
      </c>
    </row>
    <row r="98" spans="2:19">
      <c r="B98" s="13">
        <v>96</v>
      </c>
      <c r="C98" s="20">
        <v>0</v>
      </c>
      <c r="D98" s="20">
        <v>0</v>
      </c>
      <c r="E98" s="31"/>
      <c r="F98" s="34" t="e">
        <f>VLOOKUP(C98,职业!B:C,2,0)</f>
        <v>#N/A</v>
      </c>
      <c r="G98" s="31" t="str">
        <f>VLOOKUP(D98,绝技!B:C,2,0)</f>
        <v>无</v>
      </c>
      <c r="H98" s="20"/>
      <c r="I98" s="20"/>
      <c r="J98" s="20"/>
      <c r="K98" s="13">
        <f t="shared" si="8"/>
        <v>0</v>
      </c>
      <c r="L98" s="24">
        <v>1</v>
      </c>
      <c r="M98" s="33">
        <f t="shared" si="9"/>
        <v>110</v>
      </c>
      <c r="N98" s="33">
        <f t="shared" si="10"/>
        <v>0</v>
      </c>
      <c r="O98" s="1">
        <f t="shared" si="11"/>
        <v>0</v>
      </c>
      <c r="P98" s="1">
        <f t="shared" si="12"/>
        <v>0</v>
      </c>
      <c r="Q98" s="1">
        <f t="shared" si="13"/>
        <v>0</v>
      </c>
      <c r="R98" s="1">
        <f t="shared" si="14"/>
        <v>0</v>
      </c>
      <c r="S98" s="1">
        <f t="shared" si="15"/>
        <v>0</v>
      </c>
    </row>
    <row r="99" spans="2:19">
      <c r="B99" s="13">
        <v>97</v>
      </c>
      <c r="C99" s="20">
        <v>0</v>
      </c>
      <c r="D99" s="20">
        <v>0</v>
      </c>
      <c r="E99" s="31"/>
      <c r="F99" s="34" t="e">
        <f>VLOOKUP(C99,职业!B:C,2,0)</f>
        <v>#N/A</v>
      </c>
      <c r="G99" s="31" t="str">
        <f>VLOOKUP(D99,绝技!B:C,2,0)</f>
        <v>无</v>
      </c>
      <c r="H99" s="20"/>
      <c r="I99" s="20"/>
      <c r="J99" s="20"/>
      <c r="K99" s="13">
        <f t="shared" si="8"/>
        <v>0</v>
      </c>
      <c r="L99" s="24">
        <v>1</v>
      </c>
      <c r="M99" s="33">
        <f t="shared" si="9"/>
        <v>110</v>
      </c>
      <c r="N99" s="33">
        <f t="shared" si="10"/>
        <v>0</v>
      </c>
      <c r="O99" s="1">
        <f t="shared" si="11"/>
        <v>0</v>
      </c>
      <c r="P99" s="1">
        <f t="shared" si="12"/>
        <v>0</v>
      </c>
      <c r="Q99" s="1">
        <f t="shared" si="13"/>
        <v>0</v>
      </c>
      <c r="R99" s="1">
        <f t="shared" si="14"/>
        <v>0</v>
      </c>
      <c r="S99" s="1">
        <f t="shared" si="15"/>
        <v>0</v>
      </c>
    </row>
    <row r="100" spans="2:19">
      <c r="B100" s="13">
        <v>98</v>
      </c>
      <c r="C100" s="20">
        <v>0</v>
      </c>
      <c r="D100" s="20">
        <v>0</v>
      </c>
      <c r="E100" s="31"/>
      <c r="F100" s="34" t="e">
        <f>VLOOKUP(C100,职业!B:C,2,0)</f>
        <v>#N/A</v>
      </c>
      <c r="G100" s="31" t="str">
        <f>VLOOKUP(D100,绝技!B:C,2,0)</f>
        <v>无</v>
      </c>
      <c r="H100" s="20"/>
      <c r="I100" s="20"/>
      <c r="J100" s="20"/>
      <c r="K100" s="13">
        <f t="shared" si="8"/>
        <v>0</v>
      </c>
      <c r="L100" s="24">
        <v>1</v>
      </c>
      <c r="M100" s="33">
        <f t="shared" si="9"/>
        <v>110</v>
      </c>
      <c r="N100" s="33">
        <f t="shared" si="10"/>
        <v>0</v>
      </c>
      <c r="O100" s="1">
        <f t="shared" si="11"/>
        <v>0</v>
      </c>
      <c r="P100" s="1">
        <f t="shared" si="12"/>
        <v>0</v>
      </c>
      <c r="Q100" s="1">
        <f t="shared" si="13"/>
        <v>0</v>
      </c>
      <c r="R100" s="1">
        <f t="shared" si="14"/>
        <v>0</v>
      </c>
      <c r="S100" s="1">
        <f t="shared" si="15"/>
        <v>0</v>
      </c>
    </row>
    <row r="101" spans="2:19">
      <c r="B101" s="13">
        <v>99</v>
      </c>
      <c r="C101" s="20">
        <v>0</v>
      </c>
      <c r="D101" s="20">
        <v>0</v>
      </c>
      <c r="E101" s="31"/>
      <c r="F101" s="34" t="e">
        <f>VLOOKUP(C101,职业!B:C,2,0)</f>
        <v>#N/A</v>
      </c>
      <c r="G101" s="31" t="str">
        <f>VLOOKUP(D101,绝技!B:C,2,0)</f>
        <v>无</v>
      </c>
      <c r="H101" s="20"/>
      <c r="I101" s="20"/>
      <c r="J101" s="20"/>
      <c r="K101" s="13">
        <f t="shared" si="8"/>
        <v>0</v>
      </c>
      <c r="L101" s="24">
        <v>1</v>
      </c>
      <c r="M101" s="33">
        <f t="shared" si="9"/>
        <v>110</v>
      </c>
      <c r="N101" s="33">
        <f t="shared" si="10"/>
        <v>0</v>
      </c>
      <c r="O101" s="1">
        <f t="shared" si="11"/>
        <v>0</v>
      </c>
      <c r="P101" s="1">
        <f t="shared" si="12"/>
        <v>0</v>
      </c>
      <c r="Q101" s="1">
        <f t="shared" si="13"/>
        <v>0</v>
      </c>
      <c r="R101" s="1">
        <f t="shared" si="14"/>
        <v>0</v>
      </c>
      <c r="S101" s="1">
        <f t="shared" si="15"/>
        <v>0</v>
      </c>
    </row>
    <row r="102" spans="2:19">
      <c r="B102" s="13">
        <v>100</v>
      </c>
      <c r="C102" s="20">
        <v>0</v>
      </c>
      <c r="D102" s="20">
        <v>0</v>
      </c>
      <c r="E102" s="31"/>
      <c r="F102" s="34" t="e">
        <f>VLOOKUP(C102,职业!B:C,2,0)</f>
        <v>#N/A</v>
      </c>
      <c r="G102" s="31" t="str">
        <f>VLOOKUP(D102,绝技!B:C,2,0)</f>
        <v>无</v>
      </c>
      <c r="H102" s="20"/>
      <c r="I102" s="20"/>
      <c r="J102" s="20"/>
      <c r="K102" s="13">
        <f t="shared" si="8"/>
        <v>0</v>
      </c>
      <c r="L102" s="24">
        <v>1</v>
      </c>
      <c r="M102" s="33">
        <f t="shared" si="9"/>
        <v>110</v>
      </c>
      <c r="N102" s="33">
        <f t="shared" si="10"/>
        <v>0</v>
      </c>
      <c r="O102" s="1">
        <f t="shared" si="11"/>
        <v>0</v>
      </c>
      <c r="P102" s="1">
        <f t="shared" si="12"/>
        <v>0</v>
      </c>
      <c r="Q102" s="1">
        <f t="shared" si="13"/>
        <v>0</v>
      </c>
      <c r="R102" s="1">
        <f t="shared" si="14"/>
        <v>0</v>
      </c>
      <c r="S102" s="1">
        <f t="shared" si="15"/>
        <v>0</v>
      </c>
    </row>
    <row r="103" spans="2:19">
      <c r="B103" s="13">
        <v>101</v>
      </c>
      <c r="C103" s="20">
        <v>0</v>
      </c>
      <c r="D103" s="20">
        <v>0</v>
      </c>
      <c r="E103" s="31"/>
      <c r="F103" s="34" t="e">
        <f>VLOOKUP(C103,职业!B:C,2,0)</f>
        <v>#N/A</v>
      </c>
      <c r="G103" s="31" t="str">
        <f>VLOOKUP(D103,绝技!B:C,2,0)</f>
        <v>无</v>
      </c>
      <c r="H103" s="20"/>
      <c r="I103" s="20"/>
      <c r="J103" s="20"/>
      <c r="K103" s="13">
        <f t="shared" si="8"/>
        <v>0</v>
      </c>
      <c r="L103" s="24">
        <v>1</v>
      </c>
      <c r="M103" s="33">
        <f t="shared" si="9"/>
        <v>110</v>
      </c>
      <c r="N103" s="33">
        <f t="shared" si="10"/>
        <v>0</v>
      </c>
      <c r="O103" s="1">
        <f t="shared" si="11"/>
        <v>0</v>
      </c>
      <c r="P103" s="1">
        <f t="shared" si="12"/>
        <v>0</v>
      </c>
      <c r="Q103" s="1">
        <f t="shared" si="13"/>
        <v>0</v>
      </c>
      <c r="R103" s="1">
        <f t="shared" si="14"/>
        <v>0</v>
      </c>
      <c r="S103" s="1">
        <f t="shared" si="15"/>
        <v>0</v>
      </c>
    </row>
    <row r="104" spans="2:19">
      <c r="B104" s="13">
        <v>102</v>
      </c>
      <c r="C104" s="20">
        <v>0</v>
      </c>
      <c r="D104" s="20">
        <v>0</v>
      </c>
      <c r="E104" s="31"/>
      <c r="F104" s="34" t="e">
        <f>VLOOKUP(C104,职业!B:C,2,0)</f>
        <v>#N/A</v>
      </c>
      <c r="G104" s="31" t="str">
        <f>VLOOKUP(D104,绝技!B:C,2,0)</f>
        <v>无</v>
      </c>
      <c r="H104" s="20"/>
      <c r="I104" s="20"/>
      <c r="J104" s="20"/>
      <c r="K104" s="13">
        <f t="shared" si="8"/>
        <v>0</v>
      </c>
      <c r="L104" s="24">
        <v>1</v>
      </c>
      <c r="M104" s="33">
        <f t="shared" si="9"/>
        <v>110</v>
      </c>
      <c r="N104" s="33">
        <f t="shared" si="10"/>
        <v>0</v>
      </c>
      <c r="O104" s="1">
        <f t="shared" si="11"/>
        <v>0</v>
      </c>
      <c r="P104" s="1">
        <f t="shared" si="12"/>
        <v>0</v>
      </c>
      <c r="Q104" s="1">
        <f t="shared" si="13"/>
        <v>0</v>
      </c>
      <c r="R104" s="1">
        <f t="shared" si="14"/>
        <v>0</v>
      </c>
      <c r="S104" s="1">
        <f t="shared" si="15"/>
        <v>0</v>
      </c>
    </row>
    <row r="105" spans="2:19">
      <c r="B105" s="13">
        <v>103</v>
      </c>
      <c r="C105" s="20">
        <v>0</v>
      </c>
      <c r="D105" s="20">
        <v>0</v>
      </c>
      <c r="E105" s="31"/>
      <c r="F105" s="34" t="e">
        <f>VLOOKUP(C105,职业!B:C,2,0)</f>
        <v>#N/A</v>
      </c>
      <c r="G105" s="31" t="str">
        <f>VLOOKUP(D105,绝技!B:C,2,0)</f>
        <v>无</v>
      </c>
      <c r="H105" s="20"/>
      <c r="I105" s="20"/>
      <c r="J105" s="20"/>
      <c r="K105" s="13">
        <f t="shared" si="8"/>
        <v>0</v>
      </c>
      <c r="L105" s="24">
        <v>1</v>
      </c>
      <c r="M105" s="33">
        <f t="shared" si="9"/>
        <v>110</v>
      </c>
      <c r="N105" s="33">
        <f t="shared" si="10"/>
        <v>0</v>
      </c>
      <c r="O105" s="1">
        <f t="shared" si="11"/>
        <v>0</v>
      </c>
      <c r="P105" s="1">
        <f t="shared" si="12"/>
        <v>0</v>
      </c>
      <c r="Q105" s="1">
        <f t="shared" si="13"/>
        <v>0</v>
      </c>
      <c r="R105" s="1">
        <f t="shared" si="14"/>
        <v>0</v>
      </c>
      <c r="S105" s="1">
        <f t="shared" si="15"/>
        <v>0</v>
      </c>
    </row>
    <row r="106" spans="2:19">
      <c r="B106" s="13">
        <v>104</v>
      </c>
      <c r="C106" s="20">
        <v>0</v>
      </c>
      <c r="D106" s="20">
        <v>0</v>
      </c>
      <c r="E106" s="31"/>
      <c r="F106" s="34" t="e">
        <f>VLOOKUP(C106,职业!B:C,2,0)</f>
        <v>#N/A</v>
      </c>
      <c r="G106" s="31" t="str">
        <f>VLOOKUP(D106,绝技!B:C,2,0)</f>
        <v>无</v>
      </c>
      <c r="H106" s="20"/>
      <c r="I106" s="20"/>
      <c r="J106" s="20"/>
      <c r="K106" s="13">
        <f t="shared" si="8"/>
        <v>0</v>
      </c>
      <c r="L106" s="24">
        <v>1</v>
      </c>
      <c r="M106" s="33">
        <f t="shared" si="9"/>
        <v>110</v>
      </c>
      <c r="N106" s="33">
        <f t="shared" si="10"/>
        <v>0</v>
      </c>
      <c r="O106" s="1">
        <f t="shared" si="11"/>
        <v>0</v>
      </c>
      <c r="P106" s="1">
        <f t="shared" si="12"/>
        <v>0</v>
      </c>
      <c r="Q106" s="1">
        <f t="shared" si="13"/>
        <v>0</v>
      </c>
      <c r="R106" s="1">
        <f t="shared" si="14"/>
        <v>0</v>
      </c>
      <c r="S106" s="1">
        <f t="shared" si="15"/>
        <v>0</v>
      </c>
    </row>
    <row r="107" spans="2:19">
      <c r="B107" s="13">
        <v>105</v>
      </c>
      <c r="C107" s="20">
        <v>0</v>
      </c>
      <c r="D107" s="20">
        <v>0</v>
      </c>
      <c r="E107" s="31"/>
      <c r="F107" s="34" t="e">
        <f>VLOOKUP(C107,职业!B:C,2,0)</f>
        <v>#N/A</v>
      </c>
      <c r="G107" s="31" t="str">
        <f>VLOOKUP(D107,绝技!B:C,2,0)</f>
        <v>无</v>
      </c>
      <c r="H107" s="20"/>
      <c r="I107" s="20"/>
      <c r="J107" s="20"/>
      <c r="K107" s="13">
        <f t="shared" si="8"/>
        <v>0</v>
      </c>
      <c r="L107" s="24">
        <v>1</v>
      </c>
      <c r="M107" s="33">
        <f t="shared" si="9"/>
        <v>110</v>
      </c>
      <c r="N107" s="33">
        <f t="shared" si="10"/>
        <v>0</v>
      </c>
      <c r="O107" s="1">
        <f t="shared" si="11"/>
        <v>0</v>
      </c>
      <c r="P107" s="1">
        <f t="shared" si="12"/>
        <v>0</v>
      </c>
      <c r="Q107" s="1">
        <f t="shared" si="13"/>
        <v>0</v>
      </c>
      <c r="R107" s="1">
        <f t="shared" si="14"/>
        <v>0</v>
      </c>
      <c r="S107" s="1">
        <f t="shared" si="15"/>
        <v>0</v>
      </c>
    </row>
    <row r="108" spans="2:19">
      <c r="B108" s="13">
        <v>106</v>
      </c>
      <c r="C108" s="20">
        <v>0</v>
      </c>
      <c r="D108" s="20">
        <v>0</v>
      </c>
      <c r="E108" s="31"/>
      <c r="F108" s="34" t="e">
        <f>VLOOKUP(C108,职业!B:C,2,0)</f>
        <v>#N/A</v>
      </c>
      <c r="G108" s="31" t="str">
        <f>VLOOKUP(D108,绝技!B:C,2,0)</f>
        <v>无</v>
      </c>
      <c r="H108" s="20"/>
      <c r="I108" s="20"/>
      <c r="J108" s="20"/>
      <c r="K108" s="13">
        <f t="shared" si="8"/>
        <v>0</v>
      </c>
      <c r="L108" s="24">
        <v>1</v>
      </c>
      <c r="M108" s="33">
        <f t="shared" si="9"/>
        <v>110</v>
      </c>
      <c r="N108" s="33">
        <f t="shared" si="10"/>
        <v>0</v>
      </c>
      <c r="O108" s="1">
        <f t="shared" si="11"/>
        <v>0</v>
      </c>
      <c r="P108" s="1">
        <f t="shared" si="12"/>
        <v>0</v>
      </c>
      <c r="Q108" s="1">
        <f t="shared" si="13"/>
        <v>0</v>
      </c>
      <c r="R108" s="1">
        <f t="shared" si="14"/>
        <v>0</v>
      </c>
      <c r="S108" s="1">
        <f t="shared" si="15"/>
        <v>0</v>
      </c>
    </row>
    <row r="109" spans="2:19">
      <c r="B109" s="13">
        <v>107</v>
      </c>
      <c r="C109" s="20">
        <v>0</v>
      </c>
      <c r="D109" s="20">
        <v>0</v>
      </c>
      <c r="E109" s="31"/>
      <c r="F109" s="34" t="e">
        <f>VLOOKUP(C109,职业!B:C,2,0)</f>
        <v>#N/A</v>
      </c>
      <c r="G109" s="31" t="str">
        <f>VLOOKUP(D109,绝技!B:C,2,0)</f>
        <v>无</v>
      </c>
      <c r="H109" s="20"/>
      <c r="I109" s="20"/>
      <c r="J109" s="20"/>
      <c r="K109" s="13">
        <f t="shared" si="8"/>
        <v>0</v>
      </c>
      <c r="L109" s="24">
        <v>1</v>
      </c>
      <c r="M109" s="33">
        <f t="shared" si="9"/>
        <v>110</v>
      </c>
      <c r="N109" s="33">
        <f t="shared" si="10"/>
        <v>0</v>
      </c>
      <c r="O109" s="1">
        <f t="shared" si="11"/>
        <v>0</v>
      </c>
      <c r="P109" s="1">
        <f t="shared" si="12"/>
        <v>0</v>
      </c>
      <c r="Q109" s="1">
        <f t="shared" si="13"/>
        <v>0</v>
      </c>
      <c r="R109" s="1">
        <f t="shared" si="14"/>
        <v>0</v>
      </c>
      <c r="S109" s="1">
        <f t="shared" si="15"/>
        <v>0</v>
      </c>
    </row>
    <row r="110" spans="2:19">
      <c r="B110" s="13">
        <v>108</v>
      </c>
      <c r="C110" s="20">
        <v>0</v>
      </c>
      <c r="D110" s="20">
        <v>0</v>
      </c>
      <c r="E110" s="31"/>
      <c r="F110" s="34" t="e">
        <f>VLOOKUP(C110,职业!B:C,2,0)</f>
        <v>#N/A</v>
      </c>
      <c r="G110" s="31" t="str">
        <f>VLOOKUP(D110,绝技!B:C,2,0)</f>
        <v>无</v>
      </c>
      <c r="H110" s="20"/>
      <c r="I110" s="20"/>
      <c r="J110" s="20"/>
      <c r="K110" s="13">
        <f t="shared" si="8"/>
        <v>0</v>
      </c>
      <c r="L110" s="24">
        <v>1</v>
      </c>
      <c r="M110" s="33">
        <f t="shared" si="9"/>
        <v>110</v>
      </c>
      <c r="N110" s="33">
        <f t="shared" si="10"/>
        <v>0</v>
      </c>
      <c r="O110" s="1">
        <f t="shared" si="11"/>
        <v>0</v>
      </c>
      <c r="P110" s="1">
        <f t="shared" si="12"/>
        <v>0</v>
      </c>
      <c r="Q110" s="1">
        <f t="shared" si="13"/>
        <v>0</v>
      </c>
      <c r="R110" s="1">
        <f t="shared" si="14"/>
        <v>0</v>
      </c>
      <c r="S110" s="1">
        <f t="shared" si="15"/>
        <v>0</v>
      </c>
    </row>
    <row r="111" spans="2:19">
      <c r="B111" s="13">
        <v>109</v>
      </c>
      <c r="C111" s="20">
        <v>0</v>
      </c>
      <c r="D111" s="20">
        <v>0</v>
      </c>
      <c r="E111" s="31"/>
      <c r="F111" s="34" t="e">
        <f>VLOOKUP(C111,职业!B:C,2,0)</f>
        <v>#N/A</v>
      </c>
      <c r="G111" s="31" t="str">
        <f>VLOOKUP(D111,绝技!B:C,2,0)</f>
        <v>无</v>
      </c>
      <c r="H111" s="20"/>
      <c r="I111" s="20"/>
      <c r="J111" s="20"/>
      <c r="K111" s="13">
        <f t="shared" si="8"/>
        <v>0</v>
      </c>
      <c r="L111" s="24">
        <v>1</v>
      </c>
      <c r="M111" s="33">
        <f t="shared" si="9"/>
        <v>110</v>
      </c>
      <c r="N111" s="33">
        <f t="shared" si="10"/>
        <v>0</v>
      </c>
      <c r="O111" s="1">
        <f t="shared" si="11"/>
        <v>0</v>
      </c>
      <c r="P111" s="1">
        <f t="shared" si="12"/>
        <v>0</v>
      </c>
      <c r="Q111" s="1">
        <f t="shared" si="13"/>
        <v>0</v>
      </c>
      <c r="R111" s="1">
        <f t="shared" si="14"/>
        <v>0</v>
      </c>
      <c r="S111" s="1">
        <f t="shared" si="15"/>
        <v>0</v>
      </c>
    </row>
    <row r="112" spans="2:19">
      <c r="B112" s="13">
        <v>110</v>
      </c>
      <c r="C112" s="20">
        <v>0</v>
      </c>
      <c r="D112" s="20">
        <v>0</v>
      </c>
      <c r="E112" s="31"/>
      <c r="F112" s="34" t="e">
        <f>VLOOKUP(C112,职业!B:C,2,0)</f>
        <v>#N/A</v>
      </c>
      <c r="G112" s="31" t="str">
        <f>VLOOKUP(D112,绝技!B:C,2,0)</f>
        <v>无</v>
      </c>
      <c r="H112" s="20"/>
      <c r="I112" s="20"/>
      <c r="J112" s="20"/>
      <c r="K112" s="13">
        <f t="shared" si="8"/>
        <v>0</v>
      </c>
      <c r="L112" s="24">
        <v>1</v>
      </c>
      <c r="M112" s="33">
        <f t="shared" si="9"/>
        <v>110</v>
      </c>
      <c r="N112" s="33">
        <f t="shared" si="10"/>
        <v>0</v>
      </c>
      <c r="O112" s="1">
        <f t="shared" si="11"/>
        <v>0</v>
      </c>
      <c r="P112" s="1">
        <f t="shared" si="12"/>
        <v>0</v>
      </c>
      <c r="Q112" s="1">
        <f t="shared" si="13"/>
        <v>0</v>
      </c>
      <c r="R112" s="1">
        <f t="shared" si="14"/>
        <v>0</v>
      </c>
      <c r="S112" s="1">
        <f t="shared" si="15"/>
        <v>0</v>
      </c>
    </row>
    <row r="113" spans="2:19">
      <c r="B113" s="13">
        <v>111</v>
      </c>
      <c r="C113" s="20">
        <v>0</v>
      </c>
      <c r="D113" s="20">
        <v>0</v>
      </c>
      <c r="E113" s="31"/>
      <c r="F113" s="34" t="e">
        <f>VLOOKUP(C113,职业!B:C,2,0)</f>
        <v>#N/A</v>
      </c>
      <c r="G113" s="31" t="str">
        <f>VLOOKUP(D113,绝技!B:C,2,0)</f>
        <v>无</v>
      </c>
      <c r="H113" s="20"/>
      <c r="I113" s="20"/>
      <c r="J113" s="20"/>
      <c r="K113" s="13">
        <f t="shared" si="8"/>
        <v>0</v>
      </c>
      <c r="L113" s="24">
        <v>1</v>
      </c>
      <c r="M113" s="33">
        <f t="shared" si="9"/>
        <v>110</v>
      </c>
      <c r="N113" s="33">
        <f t="shared" si="10"/>
        <v>0</v>
      </c>
      <c r="O113" s="1">
        <f t="shared" si="11"/>
        <v>0</v>
      </c>
      <c r="P113" s="1">
        <f t="shared" si="12"/>
        <v>0</v>
      </c>
      <c r="Q113" s="1">
        <f t="shared" si="13"/>
        <v>0</v>
      </c>
      <c r="R113" s="1">
        <f t="shared" si="14"/>
        <v>0</v>
      </c>
      <c r="S113" s="1">
        <f t="shared" si="15"/>
        <v>0</v>
      </c>
    </row>
    <row r="114" spans="2:19">
      <c r="B114" s="13">
        <v>112</v>
      </c>
      <c r="C114" s="20">
        <v>0</v>
      </c>
      <c r="D114" s="20">
        <v>0</v>
      </c>
      <c r="E114" s="31"/>
      <c r="F114" s="34" t="e">
        <f>VLOOKUP(C114,职业!B:C,2,0)</f>
        <v>#N/A</v>
      </c>
      <c r="G114" s="31" t="str">
        <f>VLOOKUP(D114,绝技!B:C,2,0)</f>
        <v>无</v>
      </c>
      <c r="H114" s="20"/>
      <c r="I114" s="20"/>
      <c r="J114" s="20"/>
      <c r="K114" s="13">
        <f t="shared" si="8"/>
        <v>0</v>
      </c>
      <c r="L114" s="24">
        <v>1</v>
      </c>
      <c r="M114" s="33">
        <f t="shared" si="9"/>
        <v>110</v>
      </c>
      <c r="N114" s="33">
        <f t="shared" si="10"/>
        <v>0</v>
      </c>
      <c r="O114" s="1">
        <f t="shared" si="11"/>
        <v>0</v>
      </c>
      <c r="P114" s="1">
        <f t="shared" si="12"/>
        <v>0</v>
      </c>
      <c r="Q114" s="1">
        <f t="shared" si="13"/>
        <v>0</v>
      </c>
      <c r="R114" s="1">
        <f t="shared" si="14"/>
        <v>0</v>
      </c>
      <c r="S114" s="1">
        <f t="shared" si="15"/>
        <v>0</v>
      </c>
    </row>
    <row r="115" spans="2:19">
      <c r="B115" s="13">
        <v>113</v>
      </c>
      <c r="C115" s="20">
        <v>0</v>
      </c>
      <c r="D115" s="20">
        <v>0</v>
      </c>
      <c r="E115" s="31"/>
      <c r="F115" s="34" t="e">
        <f>VLOOKUP(C115,职业!B:C,2,0)</f>
        <v>#N/A</v>
      </c>
      <c r="G115" s="31" t="str">
        <f>VLOOKUP(D115,绝技!B:C,2,0)</f>
        <v>无</v>
      </c>
      <c r="H115" s="20"/>
      <c r="I115" s="20"/>
      <c r="J115" s="20"/>
      <c r="K115" s="13">
        <f t="shared" si="8"/>
        <v>0</v>
      </c>
      <c r="L115" s="24">
        <v>1</v>
      </c>
      <c r="M115" s="33">
        <f t="shared" si="9"/>
        <v>110</v>
      </c>
      <c r="N115" s="33">
        <f t="shared" si="10"/>
        <v>0</v>
      </c>
      <c r="O115" s="1">
        <f t="shared" si="11"/>
        <v>0</v>
      </c>
      <c r="P115" s="1">
        <f t="shared" si="12"/>
        <v>0</v>
      </c>
      <c r="Q115" s="1">
        <f t="shared" si="13"/>
        <v>0</v>
      </c>
      <c r="R115" s="1">
        <f t="shared" si="14"/>
        <v>0</v>
      </c>
      <c r="S115" s="1">
        <f t="shared" si="15"/>
        <v>0</v>
      </c>
    </row>
    <row r="116" spans="2:19">
      <c r="B116" s="13">
        <v>114</v>
      </c>
      <c r="C116" s="20">
        <v>0</v>
      </c>
      <c r="D116" s="20">
        <v>0</v>
      </c>
      <c r="E116" s="31"/>
      <c r="F116" s="34" t="e">
        <f>VLOOKUP(C116,职业!B:C,2,0)</f>
        <v>#N/A</v>
      </c>
      <c r="G116" s="31" t="str">
        <f>VLOOKUP(D116,绝技!B:C,2,0)</f>
        <v>无</v>
      </c>
      <c r="H116" s="20"/>
      <c r="I116" s="20"/>
      <c r="J116" s="20"/>
      <c r="K116" s="13">
        <f t="shared" si="8"/>
        <v>0</v>
      </c>
      <c r="L116" s="24">
        <v>1</v>
      </c>
      <c r="M116" s="33">
        <f t="shared" si="9"/>
        <v>110</v>
      </c>
      <c r="N116" s="33">
        <f t="shared" si="10"/>
        <v>0</v>
      </c>
      <c r="O116" s="1">
        <f t="shared" si="11"/>
        <v>0</v>
      </c>
      <c r="P116" s="1">
        <f t="shared" si="12"/>
        <v>0</v>
      </c>
      <c r="Q116" s="1">
        <f t="shared" si="13"/>
        <v>0</v>
      </c>
      <c r="R116" s="1">
        <f t="shared" si="14"/>
        <v>0</v>
      </c>
      <c r="S116" s="1">
        <f t="shared" si="15"/>
        <v>0</v>
      </c>
    </row>
    <row r="117" spans="2:19">
      <c r="B117" s="13">
        <v>115</v>
      </c>
      <c r="C117" s="20">
        <v>0</v>
      </c>
      <c r="D117" s="20">
        <v>0</v>
      </c>
      <c r="E117" s="31"/>
      <c r="F117" s="34" t="e">
        <f>VLOOKUP(C117,职业!B:C,2,0)</f>
        <v>#N/A</v>
      </c>
      <c r="G117" s="31" t="str">
        <f>VLOOKUP(D117,绝技!B:C,2,0)</f>
        <v>无</v>
      </c>
      <c r="H117" s="20"/>
      <c r="I117" s="20"/>
      <c r="J117" s="20"/>
      <c r="K117" s="13">
        <f t="shared" si="8"/>
        <v>0</v>
      </c>
      <c r="L117" s="24">
        <v>1</v>
      </c>
      <c r="M117" s="33">
        <f t="shared" si="9"/>
        <v>110</v>
      </c>
      <c r="N117" s="33">
        <f t="shared" si="10"/>
        <v>0</v>
      </c>
      <c r="O117" s="1">
        <f t="shared" si="11"/>
        <v>0</v>
      </c>
      <c r="P117" s="1">
        <f t="shared" si="12"/>
        <v>0</v>
      </c>
      <c r="Q117" s="1">
        <f t="shared" si="13"/>
        <v>0</v>
      </c>
      <c r="R117" s="1">
        <f t="shared" si="14"/>
        <v>0</v>
      </c>
      <c r="S117" s="1">
        <f t="shared" si="15"/>
        <v>0</v>
      </c>
    </row>
    <row r="118" spans="2:19">
      <c r="B118" s="13">
        <v>116</v>
      </c>
      <c r="C118" s="20">
        <v>0</v>
      </c>
      <c r="D118" s="20">
        <v>0</v>
      </c>
      <c r="E118" s="31"/>
      <c r="F118" s="34" t="e">
        <f>VLOOKUP(C118,职业!B:C,2,0)</f>
        <v>#N/A</v>
      </c>
      <c r="G118" s="31" t="str">
        <f>VLOOKUP(D118,绝技!B:C,2,0)</f>
        <v>无</v>
      </c>
      <c r="H118" s="20"/>
      <c r="I118" s="20"/>
      <c r="J118" s="20"/>
      <c r="K118" s="13">
        <f t="shared" si="8"/>
        <v>0</v>
      </c>
      <c r="L118" s="24">
        <v>1</v>
      </c>
      <c r="M118" s="33">
        <f t="shared" si="9"/>
        <v>110</v>
      </c>
      <c r="N118" s="33">
        <f t="shared" si="10"/>
        <v>0</v>
      </c>
      <c r="O118" s="1">
        <f t="shared" si="11"/>
        <v>0</v>
      </c>
      <c r="P118" s="1">
        <f t="shared" si="12"/>
        <v>0</v>
      </c>
      <c r="Q118" s="1">
        <f t="shared" si="13"/>
        <v>0</v>
      </c>
      <c r="R118" s="1">
        <f t="shared" si="14"/>
        <v>0</v>
      </c>
      <c r="S118" s="1">
        <f t="shared" si="15"/>
        <v>0</v>
      </c>
    </row>
    <row r="119" spans="2:19">
      <c r="B119" s="13">
        <v>117</v>
      </c>
      <c r="C119" s="20">
        <v>0</v>
      </c>
      <c r="D119" s="20">
        <v>0</v>
      </c>
      <c r="E119" s="31"/>
      <c r="F119" s="34" t="e">
        <f>VLOOKUP(C119,职业!B:C,2,0)</f>
        <v>#N/A</v>
      </c>
      <c r="G119" s="31" t="str">
        <f>VLOOKUP(D119,绝技!B:C,2,0)</f>
        <v>无</v>
      </c>
      <c r="H119" s="20"/>
      <c r="I119" s="20"/>
      <c r="J119" s="20"/>
      <c r="K119" s="13">
        <f t="shared" si="8"/>
        <v>0</v>
      </c>
      <c r="L119" s="24">
        <v>1</v>
      </c>
      <c r="M119" s="33">
        <f t="shared" si="9"/>
        <v>110</v>
      </c>
      <c r="N119" s="33">
        <f t="shared" si="10"/>
        <v>0</v>
      </c>
      <c r="O119" s="1">
        <f t="shared" si="11"/>
        <v>0</v>
      </c>
      <c r="P119" s="1">
        <f t="shared" si="12"/>
        <v>0</v>
      </c>
      <c r="Q119" s="1">
        <f t="shared" si="13"/>
        <v>0</v>
      </c>
      <c r="R119" s="1">
        <f t="shared" si="14"/>
        <v>0</v>
      </c>
      <c r="S119" s="1">
        <f t="shared" si="15"/>
        <v>0</v>
      </c>
    </row>
    <row r="120" spans="2:19">
      <c r="B120" s="13">
        <v>118</v>
      </c>
      <c r="C120" s="20">
        <v>0</v>
      </c>
      <c r="D120" s="20">
        <v>0</v>
      </c>
      <c r="E120" s="31"/>
      <c r="F120" s="34" t="e">
        <f>VLOOKUP(C120,职业!B:C,2,0)</f>
        <v>#N/A</v>
      </c>
      <c r="G120" s="31" t="str">
        <f>VLOOKUP(D120,绝技!B:C,2,0)</f>
        <v>无</v>
      </c>
      <c r="H120" s="20"/>
      <c r="I120" s="20"/>
      <c r="J120" s="20"/>
      <c r="K120" s="13">
        <f t="shared" si="8"/>
        <v>0</v>
      </c>
      <c r="L120" s="24">
        <v>1</v>
      </c>
      <c r="M120" s="33">
        <f t="shared" si="9"/>
        <v>110</v>
      </c>
      <c r="N120" s="33">
        <f t="shared" si="10"/>
        <v>0</v>
      </c>
      <c r="O120" s="1">
        <f t="shared" si="11"/>
        <v>0</v>
      </c>
      <c r="P120" s="1">
        <f t="shared" si="12"/>
        <v>0</v>
      </c>
      <c r="Q120" s="1">
        <f t="shared" si="13"/>
        <v>0</v>
      </c>
      <c r="R120" s="1">
        <f t="shared" si="14"/>
        <v>0</v>
      </c>
      <c r="S120" s="1">
        <f t="shared" si="15"/>
        <v>0</v>
      </c>
    </row>
    <row r="121" spans="2:19">
      <c r="B121" s="13">
        <v>119</v>
      </c>
      <c r="C121" s="20">
        <v>0</v>
      </c>
      <c r="D121" s="20">
        <v>0</v>
      </c>
      <c r="E121" s="31"/>
      <c r="F121" s="34" t="e">
        <f>VLOOKUP(C121,职业!B:C,2,0)</f>
        <v>#N/A</v>
      </c>
      <c r="G121" s="31" t="str">
        <f>VLOOKUP(D121,绝技!B:C,2,0)</f>
        <v>无</v>
      </c>
      <c r="H121" s="20"/>
      <c r="I121" s="20"/>
      <c r="J121" s="20"/>
      <c r="K121" s="13">
        <f t="shared" si="8"/>
        <v>0</v>
      </c>
      <c r="L121" s="24">
        <v>1</v>
      </c>
      <c r="M121" s="33">
        <f t="shared" si="9"/>
        <v>110</v>
      </c>
      <c r="N121" s="33">
        <f t="shared" si="10"/>
        <v>0</v>
      </c>
      <c r="O121" s="1">
        <f t="shared" si="11"/>
        <v>0</v>
      </c>
      <c r="P121" s="1">
        <f t="shared" si="12"/>
        <v>0</v>
      </c>
      <c r="Q121" s="1">
        <f t="shared" si="13"/>
        <v>0</v>
      </c>
      <c r="R121" s="1">
        <f t="shared" si="14"/>
        <v>0</v>
      </c>
      <c r="S121" s="1">
        <f t="shared" si="15"/>
        <v>0</v>
      </c>
    </row>
    <row r="122" spans="2:19">
      <c r="B122" s="13">
        <v>120</v>
      </c>
      <c r="C122" s="20">
        <v>0</v>
      </c>
      <c r="D122" s="20">
        <v>0</v>
      </c>
      <c r="E122" s="31"/>
      <c r="F122" s="34" t="e">
        <f>VLOOKUP(C122,职业!B:C,2,0)</f>
        <v>#N/A</v>
      </c>
      <c r="G122" s="31" t="str">
        <f>VLOOKUP(D122,绝技!B:C,2,0)</f>
        <v>无</v>
      </c>
      <c r="H122" s="20"/>
      <c r="I122" s="20"/>
      <c r="J122" s="20"/>
      <c r="K122" s="13">
        <f t="shared" si="8"/>
        <v>0</v>
      </c>
      <c r="L122" s="24">
        <v>1</v>
      </c>
      <c r="M122" s="33">
        <f t="shared" si="9"/>
        <v>110</v>
      </c>
      <c r="N122" s="33">
        <f t="shared" si="10"/>
        <v>0</v>
      </c>
      <c r="O122" s="1">
        <f t="shared" si="11"/>
        <v>0</v>
      </c>
      <c r="P122" s="1">
        <f t="shared" si="12"/>
        <v>0</v>
      </c>
      <c r="Q122" s="1">
        <f t="shared" si="13"/>
        <v>0</v>
      </c>
      <c r="R122" s="1">
        <f t="shared" si="14"/>
        <v>0</v>
      </c>
      <c r="S122" s="1">
        <f t="shared" si="15"/>
        <v>0</v>
      </c>
    </row>
    <row r="123" spans="2:19">
      <c r="B123" s="13">
        <v>121</v>
      </c>
      <c r="C123" s="20">
        <v>0</v>
      </c>
      <c r="D123" s="20">
        <v>0</v>
      </c>
      <c r="E123" s="31"/>
      <c r="F123" s="34" t="e">
        <f>VLOOKUP(C123,职业!B:C,2,0)</f>
        <v>#N/A</v>
      </c>
      <c r="G123" s="31" t="str">
        <f>VLOOKUP(D123,绝技!B:C,2,0)</f>
        <v>无</v>
      </c>
      <c r="H123" s="20"/>
      <c r="I123" s="20"/>
      <c r="J123" s="20"/>
      <c r="K123" s="13">
        <f t="shared" si="8"/>
        <v>0</v>
      </c>
      <c r="L123" s="24">
        <v>1</v>
      </c>
      <c r="M123" s="33">
        <f t="shared" si="9"/>
        <v>110</v>
      </c>
      <c r="N123" s="33">
        <f t="shared" si="10"/>
        <v>0</v>
      </c>
      <c r="O123" s="1">
        <f t="shared" si="11"/>
        <v>0</v>
      </c>
      <c r="P123" s="1">
        <f t="shared" si="12"/>
        <v>0</v>
      </c>
      <c r="Q123" s="1">
        <f t="shared" si="13"/>
        <v>0</v>
      </c>
      <c r="R123" s="1">
        <f t="shared" si="14"/>
        <v>0</v>
      </c>
      <c r="S123" s="1">
        <f t="shared" si="15"/>
        <v>0</v>
      </c>
    </row>
    <row r="124" spans="2:19">
      <c r="B124" s="13">
        <v>122</v>
      </c>
      <c r="C124" s="20">
        <v>0</v>
      </c>
      <c r="D124" s="20">
        <v>0</v>
      </c>
      <c r="E124" s="31"/>
      <c r="F124" s="34" t="e">
        <f>VLOOKUP(C124,职业!B:C,2,0)</f>
        <v>#N/A</v>
      </c>
      <c r="G124" s="31" t="str">
        <f>VLOOKUP(D124,绝技!B:C,2,0)</f>
        <v>无</v>
      </c>
      <c r="H124" s="20"/>
      <c r="I124" s="20"/>
      <c r="J124" s="20"/>
      <c r="K124" s="13">
        <f t="shared" si="8"/>
        <v>0</v>
      </c>
      <c r="L124" s="24">
        <v>1</v>
      </c>
      <c r="M124" s="33">
        <f t="shared" si="9"/>
        <v>110</v>
      </c>
      <c r="N124" s="33">
        <f t="shared" si="10"/>
        <v>0</v>
      </c>
      <c r="O124" s="1">
        <f t="shared" si="11"/>
        <v>0</v>
      </c>
      <c r="P124" s="1">
        <f t="shared" si="12"/>
        <v>0</v>
      </c>
      <c r="Q124" s="1">
        <f t="shared" si="13"/>
        <v>0</v>
      </c>
      <c r="R124" s="1">
        <f t="shared" si="14"/>
        <v>0</v>
      </c>
      <c r="S124" s="1">
        <f t="shared" si="15"/>
        <v>0</v>
      </c>
    </row>
    <row r="125" spans="2:19">
      <c r="B125" s="13">
        <v>123</v>
      </c>
      <c r="C125" s="20">
        <v>0</v>
      </c>
      <c r="D125" s="20">
        <v>0</v>
      </c>
      <c r="E125" s="31"/>
      <c r="F125" s="34" t="e">
        <f>VLOOKUP(C125,职业!B:C,2,0)</f>
        <v>#N/A</v>
      </c>
      <c r="G125" s="31" t="str">
        <f>VLOOKUP(D125,绝技!B:C,2,0)</f>
        <v>无</v>
      </c>
      <c r="H125" s="20"/>
      <c r="I125" s="20"/>
      <c r="J125" s="20"/>
      <c r="K125" s="13">
        <f t="shared" si="8"/>
        <v>0</v>
      </c>
      <c r="L125" s="24">
        <v>1</v>
      </c>
      <c r="M125" s="33">
        <f t="shared" si="9"/>
        <v>110</v>
      </c>
      <c r="N125" s="33">
        <f t="shared" si="10"/>
        <v>0</v>
      </c>
      <c r="O125" s="1">
        <f t="shared" si="11"/>
        <v>0</v>
      </c>
      <c r="P125" s="1">
        <f t="shared" si="12"/>
        <v>0</v>
      </c>
      <c r="Q125" s="1">
        <f t="shared" si="13"/>
        <v>0</v>
      </c>
      <c r="R125" s="1">
        <f t="shared" si="14"/>
        <v>0</v>
      </c>
      <c r="S125" s="1">
        <f t="shared" si="15"/>
        <v>0</v>
      </c>
    </row>
    <row r="126" spans="2:19">
      <c r="B126" s="13">
        <v>124</v>
      </c>
      <c r="C126" s="20">
        <v>0</v>
      </c>
      <c r="D126" s="20">
        <v>0</v>
      </c>
      <c r="E126" s="31"/>
      <c r="F126" s="34" t="e">
        <f>VLOOKUP(C126,职业!B:C,2,0)</f>
        <v>#N/A</v>
      </c>
      <c r="G126" s="31" t="str">
        <f>VLOOKUP(D126,绝技!B:C,2,0)</f>
        <v>无</v>
      </c>
      <c r="H126" s="20"/>
      <c r="I126" s="20"/>
      <c r="J126" s="20"/>
      <c r="K126" s="13">
        <f t="shared" si="8"/>
        <v>0</v>
      </c>
      <c r="L126" s="24">
        <v>1</v>
      </c>
      <c r="M126" s="33">
        <f t="shared" si="9"/>
        <v>110</v>
      </c>
      <c r="N126" s="33">
        <f t="shared" si="10"/>
        <v>0</v>
      </c>
      <c r="O126" s="1">
        <f t="shared" si="11"/>
        <v>0</v>
      </c>
      <c r="P126" s="1">
        <f t="shared" si="12"/>
        <v>0</v>
      </c>
      <c r="Q126" s="1">
        <f t="shared" si="13"/>
        <v>0</v>
      </c>
      <c r="R126" s="1">
        <f t="shared" si="14"/>
        <v>0</v>
      </c>
      <c r="S126" s="1">
        <f t="shared" si="15"/>
        <v>0</v>
      </c>
    </row>
    <row r="127" spans="2:19">
      <c r="B127" s="13">
        <v>125</v>
      </c>
      <c r="C127" s="20">
        <v>0</v>
      </c>
      <c r="D127" s="20">
        <v>0</v>
      </c>
      <c r="E127" s="31"/>
      <c r="F127" s="34" t="e">
        <f>VLOOKUP(C127,职业!B:C,2,0)</f>
        <v>#N/A</v>
      </c>
      <c r="G127" s="31" t="str">
        <f>VLOOKUP(D127,绝技!B:C,2,0)</f>
        <v>无</v>
      </c>
      <c r="H127" s="20"/>
      <c r="I127" s="20"/>
      <c r="J127" s="20"/>
      <c r="K127" s="13">
        <f t="shared" si="8"/>
        <v>0</v>
      </c>
      <c r="L127" s="24">
        <v>1</v>
      </c>
      <c r="M127" s="33">
        <f t="shared" si="9"/>
        <v>110</v>
      </c>
      <c r="N127" s="33">
        <f t="shared" si="10"/>
        <v>0</v>
      </c>
      <c r="O127" s="1">
        <f t="shared" si="11"/>
        <v>0</v>
      </c>
      <c r="P127" s="1">
        <f t="shared" si="12"/>
        <v>0</v>
      </c>
      <c r="Q127" s="1">
        <f t="shared" si="13"/>
        <v>0</v>
      </c>
      <c r="R127" s="1">
        <f t="shared" si="14"/>
        <v>0</v>
      </c>
      <c r="S127" s="1">
        <f t="shared" si="15"/>
        <v>0</v>
      </c>
    </row>
    <row r="128" spans="2:19">
      <c r="B128" s="13">
        <v>126</v>
      </c>
      <c r="C128" s="20">
        <v>0</v>
      </c>
      <c r="D128" s="20">
        <v>0</v>
      </c>
      <c r="E128" s="31"/>
      <c r="F128" s="34" t="e">
        <f>VLOOKUP(C128,职业!B:C,2,0)</f>
        <v>#N/A</v>
      </c>
      <c r="G128" s="31" t="str">
        <f>VLOOKUP(D128,绝技!B:C,2,0)</f>
        <v>无</v>
      </c>
      <c r="H128" s="20"/>
      <c r="I128" s="20"/>
      <c r="J128" s="20"/>
      <c r="K128" s="13">
        <f t="shared" si="8"/>
        <v>0</v>
      </c>
      <c r="L128" s="24">
        <v>1</v>
      </c>
      <c r="M128" s="33">
        <f t="shared" si="9"/>
        <v>110</v>
      </c>
      <c r="N128" s="33">
        <f t="shared" si="10"/>
        <v>0</v>
      </c>
      <c r="O128" s="1">
        <f t="shared" si="11"/>
        <v>0</v>
      </c>
      <c r="P128" s="1">
        <f t="shared" si="12"/>
        <v>0</v>
      </c>
      <c r="Q128" s="1">
        <f t="shared" si="13"/>
        <v>0</v>
      </c>
      <c r="R128" s="1">
        <f t="shared" si="14"/>
        <v>0</v>
      </c>
      <c r="S128" s="1">
        <f t="shared" si="15"/>
        <v>0</v>
      </c>
    </row>
    <row r="129" spans="2:19">
      <c r="B129" s="13">
        <v>127</v>
      </c>
      <c r="C129" s="20">
        <v>0</v>
      </c>
      <c r="D129" s="20">
        <v>0</v>
      </c>
      <c r="E129" s="31"/>
      <c r="F129" s="34" t="e">
        <f>VLOOKUP(C129,职业!B:C,2,0)</f>
        <v>#N/A</v>
      </c>
      <c r="G129" s="31" t="str">
        <f>VLOOKUP(D129,绝技!B:C,2,0)</f>
        <v>无</v>
      </c>
      <c r="H129" s="20"/>
      <c r="I129" s="20"/>
      <c r="J129" s="20"/>
      <c r="K129" s="13">
        <f t="shared" si="8"/>
        <v>0</v>
      </c>
      <c r="L129" s="24">
        <v>1</v>
      </c>
      <c r="M129" s="33">
        <f t="shared" si="9"/>
        <v>110</v>
      </c>
      <c r="N129" s="33">
        <f t="shared" si="10"/>
        <v>0</v>
      </c>
      <c r="O129" s="1">
        <f t="shared" si="11"/>
        <v>0</v>
      </c>
      <c r="P129" s="1">
        <f t="shared" si="12"/>
        <v>0</v>
      </c>
      <c r="Q129" s="1">
        <f t="shared" si="13"/>
        <v>0</v>
      </c>
      <c r="R129" s="1">
        <f t="shared" si="14"/>
        <v>0</v>
      </c>
      <c r="S129" s="1">
        <f t="shared" si="15"/>
        <v>0</v>
      </c>
    </row>
    <row r="130" spans="2:19">
      <c r="B130" s="13">
        <v>128</v>
      </c>
      <c r="C130" s="20">
        <v>0</v>
      </c>
      <c r="D130" s="20">
        <v>0</v>
      </c>
      <c r="E130" s="31"/>
      <c r="F130" s="34" t="e">
        <f>VLOOKUP(C130,职业!B:C,2,0)</f>
        <v>#N/A</v>
      </c>
      <c r="G130" s="31" t="str">
        <f>VLOOKUP(D130,绝技!B:C,2,0)</f>
        <v>无</v>
      </c>
      <c r="H130" s="20"/>
      <c r="I130" s="20"/>
      <c r="J130" s="20"/>
      <c r="K130" s="13">
        <f t="shared" si="8"/>
        <v>0</v>
      </c>
      <c r="L130" s="24">
        <v>1</v>
      </c>
      <c r="M130" s="33">
        <f t="shared" si="9"/>
        <v>110</v>
      </c>
      <c r="N130" s="33">
        <f t="shared" si="10"/>
        <v>0</v>
      </c>
      <c r="O130" s="1">
        <f t="shared" si="11"/>
        <v>0</v>
      </c>
      <c r="P130" s="1">
        <f t="shared" si="12"/>
        <v>0</v>
      </c>
      <c r="Q130" s="1">
        <f t="shared" si="13"/>
        <v>0</v>
      </c>
      <c r="R130" s="1">
        <f t="shared" si="14"/>
        <v>0</v>
      </c>
      <c r="S130" s="1">
        <f t="shared" si="15"/>
        <v>0</v>
      </c>
    </row>
    <row r="131" spans="2:19">
      <c r="B131" s="13">
        <v>129</v>
      </c>
      <c r="C131" s="20">
        <v>0</v>
      </c>
      <c r="D131" s="20">
        <v>0</v>
      </c>
      <c r="E131" s="31"/>
      <c r="F131" s="34" t="e">
        <f>VLOOKUP(C131,职业!B:C,2,0)</f>
        <v>#N/A</v>
      </c>
      <c r="G131" s="31" t="str">
        <f>VLOOKUP(D131,绝技!B:C,2,0)</f>
        <v>无</v>
      </c>
      <c r="H131" s="20"/>
      <c r="I131" s="20"/>
      <c r="J131" s="20"/>
      <c r="K131" s="13">
        <f t="shared" si="8"/>
        <v>0</v>
      </c>
      <c r="L131" s="24">
        <v>1</v>
      </c>
      <c r="M131" s="33">
        <f t="shared" si="9"/>
        <v>110</v>
      </c>
      <c r="N131" s="33">
        <f t="shared" si="10"/>
        <v>0</v>
      </c>
      <c r="O131" s="1">
        <f t="shared" si="11"/>
        <v>0</v>
      </c>
      <c r="P131" s="1">
        <f t="shared" si="12"/>
        <v>0</v>
      </c>
      <c r="Q131" s="1">
        <f t="shared" si="13"/>
        <v>0</v>
      </c>
      <c r="R131" s="1">
        <f t="shared" si="14"/>
        <v>0</v>
      </c>
      <c r="S131" s="1">
        <f t="shared" si="15"/>
        <v>0</v>
      </c>
    </row>
    <row r="132" spans="2:19">
      <c r="B132" s="13">
        <v>130</v>
      </c>
      <c r="C132" s="20">
        <v>0</v>
      </c>
      <c r="D132" s="20">
        <v>0</v>
      </c>
      <c r="E132" s="31"/>
      <c r="F132" s="34" t="e">
        <f>VLOOKUP(C132,职业!B:C,2,0)</f>
        <v>#N/A</v>
      </c>
      <c r="G132" s="31" t="str">
        <f>VLOOKUP(D132,绝技!B:C,2,0)</f>
        <v>无</v>
      </c>
      <c r="H132" s="20"/>
      <c r="I132" s="20"/>
      <c r="J132" s="20"/>
      <c r="K132" s="13">
        <f t="shared" ref="K132:K173" si="16">IF(C132&lt;&gt;4,H132+I132,H132+J132)</f>
        <v>0</v>
      </c>
      <c r="L132" s="24">
        <v>1</v>
      </c>
      <c r="M132" s="33">
        <f t="shared" ref="M132:M173" si="17">INT((100+H132*5) * (10+L132)*0.1)</f>
        <v>110</v>
      </c>
      <c r="N132" s="33">
        <f t="shared" ref="N132:N173" si="18">INT(I132*(10+L132)*0.1)</f>
        <v>0</v>
      </c>
      <c r="O132" s="1">
        <f t="shared" ref="O132:O173" si="19">INT(I132*(L132+10)*0.07)</f>
        <v>0</v>
      </c>
      <c r="P132" s="1">
        <f t="shared" ref="P132:P173" si="20">INT(J132*(L132+10)*0.1)</f>
        <v>0</v>
      </c>
      <c r="Q132" s="1">
        <f t="shared" ref="Q132:Q173" si="21">INT(J132*(L132+10)*0.07)</f>
        <v>0</v>
      </c>
      <c r="R132" s="1">
        <f t="shared" ref="R132:R173" si="22">INT(H132*(L132+10)*0.1)</f>
        <v>0</v>
      </c>
      <c r="S132" s="1">
        <f t="shared" ref="S132:S173" si="23">INT(H132*(L132+10)*0.07)</f>
        <v>0</v>
      </c>
    </row>
    <row r="133" spans="2:19">
      <c r="B133" s="13">
        <v>131</v>
      </c>
      <c r="C133" s="20">
        <v>0</v>
      </c>
      <c r="D133" s="20">
        <v>0</v>
      </c>
      <c r="E133" s="31"/>
      <c r="F133" s="34" t="e">
        <f>VLOOKUP(C133,职业!B:C,2,0)</f>
        <v>#N/A</v>
      </c>
      <c r="G133" s="31" t="str">
        <f>VLOOKUP(D133,绝技!B:C,2,0)</f>
        <v>无</v>
      </c>
      <c r="H133" s="20"/>
      <c r="I133" s="20"/>
      <c r="J133" s="20"/>
      <c r="K133" s="13">
        <f t="shared" si="16"/>
        <v>0</v>
      </c>
      <c r="L133" s="24">
        <v>1</v>
      </c>
      <c r="M133" s="33">
        <f t="shared" si="17"/>
        <v>110</v>
      </c>
      <c r="N133" s="33">
        <f t="shared" si="18"/>
        <v>0</v>
      </c>
      <c r="O133" s="1">
        <f t="shared" si="19"/>
        <v>0</v>
      </c>
      <c r="P133" s="1">
        <f t="shared" si="20"/>
        <v>0</v>
      </c>
      <c r="Q133" s="1">
        <f t="shared" si="21"/>
        <v>0</v>
      </c>
      <c r="R133" s="1">
        <f t="shared" si="22"/>
        <v>0</v>
      </c>
      <c r="S133" s="1">
        <f t="shared" si="23"/>
        <v>0</v>
      </c>
    </row>
    <row r="134" spans="2:19">
      <c r="B134" s="13">
        <v>132</v>
      </c>
      <c r="C134" s="20">
        <v>0</v>
      </c>
      <c r="D134" s="20">
        <v>0</v>
      </c>
      <c r="E134" s="31"/>
      <c r="F134" s="34" t="e">
        <f>VLOOKUP(C134,职业!B:C,2,0)</f>
        <v>#N/A</v>
      </c>
      <c r="G134" s="31" t="str">
        <f>VLOOKUP(D134,绝技!B:C,2,0)</f>
        <v>无</v>
      </c>
      <c r="H134" s="20"/>
      <c r="I134" s="20"/>
      <c r="J134" s="20"/>
      <c r="K134" s="13">
        <f t="shared" si="16"/>
        <v>0</v>
      </c>
      <c r="L134" s="24">
        <v>1</v>
      </c>
      <c r="M134" s="33">
        <f t="shared" si="17"/>
        <v>110</v>
      </c>
      <c r="N134" s="33">
        <f t="shared" si="18"/>
        <v>0</v>
      </c>
      <c r="O134" s="1">
        <f t="shared" si="19"/>
        <v>0</v>
      </c>
      <c r="P134" s="1">
        <f t="shared" si="20"/>
        <v>0</v>
      </c>
      <c r="Q134" s="1">
        <f t="shared" si="21"/>
        <v>0</v>
      </c>
      <c r="R134" s="1">
        <f t="shared" si="22"/>
        <v>0</v>
      </c>
      <c r="S134" s="1">
        <f t="shared" si="23"/>
        <v>0</v>
      </c>
    </row>
    <row r="135" spans="2:19">
      <c r="B135" s="13">
        <v>133</v>
      </c>
      <c r="C135" s="20">
        <v>0</v>
      </c>
      <c r="D135" s="20">
        <v>0</v>
      </c>
      <c r="E135" s="31"/>
      <c r="F135" s="34" t="e">
        <f>VLOOKUP(C135,职业!B:C,2,0)</f>
        <v>#N/A</v>
      </c>
      <c r="G135" s="31" t="str">
        <f>VLOOKUP(D135,绝技!B:C,2,0)</f>
        <v>无</v>
      </c>
      <c r="H135" s="20"/>
      <c r="I135" s="20"/>
      <c r="J135" s="20"/>
      <c r="K135" s="13">
        <f t="shared" si="16"/>
        <v>0</v>
      </c>
      <c r="L135" s="24">
        <v>1</v>
      </c>
      <c r="M135" s="33">
        <f t="shared" si="17"/>
        <v>110</v>
      </c>
      <c r="N135" s="33">
        <f t="shared" si="18"/>
        <v>0</v>
      </c>
      <c r="O135" s="1">
        <f t="shared" si="19"/>
        <v>0</v>
      </c>
      <c r="P135" s="1">
        <f t="shared" si="20"/>
        <v>0</v>
      </c>
      <c r="Q135" s="1">
        <f t="shared" si="21"/>
        <v>0</v>
      </c>
      <c r="R135" s="1">
        <f t="shared" si="22"/>
        <v>0</v>
      </c>
      <c r="S135" s="1">
        <f t="shared" si="23"/>
        <v>0</v>
      </c>
    </row>
    <row r="136" spans="2:19">
      <c r="B136" s="13">
        <v>134</v>
      </c>
      <c r="C136" s="20">
        <v>0</v>
      </c>
      <c r="D136" s="20">
        <v>0</v>
      </c>
      <c r="E136" s="31"/>
      <c r="F136" s="34" t="e">
        <f>VLOOKUP(C136,职业!B:C,2,0)</f>
        <v>#N/A</v>
      </c>
      <c r="G136" s="31" t="str">
        <f>VLOOKUP(D136,绝技!B:C,2,0)</f>
        <v>无</v>
      </c>
      <c r="H136" s="20"/>
      <c r="I136" s="20"/>
      <c r="J136" s="20"/>
      <c r="K136" s="13">
        <f t="shared" si="16"/>
        <v>0</v>
      </c>
      <c r="L136" s="24">
        <v>1</v>
      </c>
      <c r="M136" s="33">
        <f t="shared" si="17"/>
        <v>110</v>
      </c>
      <c r="N136" s="33">
        <f t="shared" si="18"/>
        <v>0</v>
      </c>
      <c r="O136" s="1">
        <f t="shared" si="19"/>
        <v>0</v>
      </c>
      <c r="P136" s="1">
        <f t="shared" si="20"/>
        <v>0</v>
      </c>
      <c r="Q136" s="1">
        <f t="shared" si="21"/>
        <v>0</v>
      </c>
      <c r="R136" s="1">
        <f t="shared" si="22"/>
        <v>0</v>
      </c>
      <c r="S136" s="1">
        <f t="shared" si="23"/>
        <v>0</v>
      </c>
    </row>
    <row r="137" spans="2:19">
      <c r="B137" s="13">
        <v>135</v>
      </c>
      <c r="C137" s="20">
        <v>0</v>
      </c>
      <c r="D137" s="20">
        <v>0</v>
      </c>
      <c r="E137" s="31"/>
      <c r="F137" s="34" t="e">
        <f>VLOOKUP(C137,职业!B:C,2,0)</f>
        <v>#N/A</v>
      </c>
      <c r="G137" s="31" t="str">
        <f>VLOOKUP(D137,绝技!B:C,2,0)</f>
        <v>无</v>
      </c>
      <c r="H137" s="20"/>
      <c r="I137" s="20"/>
      <c r="J137" s="20"/>
      <c r="K137" s="13">
        <f t="shared" si="16"/>
        <v>0</v>
      </c>
      <c r="L137" s="24">
        <v>1</v>
      </c>
      <c r="M137" s="33">
        <f t="shared" si="17"/>
        <v>110</v>
      </c>
      <c r="N137" s="33">
        <f t="shared" si="18"/>
        <v>0</v>
      </c>
      <c r="O137" s="1">
        <f t="shared" si="19"/>
        <v>0</v>
      </c>
      <c r="P137" s="1">
        <f t="shared" si="20"/>
        <v>0</v>
      </c>
      <c r="Q137" s="1">
        <f t="shared" si="21"/>
        <v>0</v>
      </c>
      <c r="R137" s="1">
        <f t="shared" si="22"/>
        <v>0</v>
      </c>
      <c r="S137" s="1">
        <f t="shared" si="23"/>
        <v>0</v>
      </c>
    </row>
    <row r="138" spans="2:19">
      <c r="B138" s="13">
        <v>136</v>
      </c>
      <c r="C138" s="20">
        <v>0</v>
      </c>
      <c r="D138" s="20">
        <v>0</v>
      </c>
      <c r="E138" s="31"/>
      <c r="F138" s="34" t="e">
        <f>VLOOKUP(C138,职业!B:C,2,0)</f>
        <v>#N/A</v>
      </c>
      <c r="G138" s="31" t="str">
        <f>VLOOKUP(D138,绝技!B:C,2,0)</f>
        <v>无</v>
      </c>
      <c r="H138" s="20"/>
      <c r="I138" s="20"/>
      <c r="J138" s="20"/>
      <c r="K138" s="13">
        <f t="shared" si="16"/>
        <v>0</v>
      </c>
      <c r="L138" s="24">
        <v>1</v>
      </c>
      <c r="M138" s="33">
        <f t="shared" si="17"/>
        <v>110</v>
      </c>
      <c r="N138" s="33">
        <f t="shared" si="18"/>
        <v>0</v>
      </c>
      <c r="O138" s="1">
        <f t="shared" si="19"/>
        <v>0</v>
      </c>
      <c r="P138" s="1">
        <f t="shared" si="20"/>
        <v>0</v>
      </c>
      <c r="Q138" s="1">
        <f t="shared" si="21"/>
        <v>0</v>
      </c>
      <c r="R138" s="1">
        <f t="shared" si="22"/>
        <v>0</v>
      </c>
      <c r="S138" s="1">
        <f t="shared" si="23"/>
        <v>0</v>
      </c>
    </row>
    <row r="139" spans="2:19">
      <c r="B139" s="13">
        <v>137</v>
      </c>
      <c r="C139" s="20">
        <v>0</v>
      </c>
      <c r="D139" s="20">
        <v>0</v>
      </c>
      <c r="E139" s="31"/>
      <c r="F139" s="34" t="e">
        <f>VLOOKUP(C139,职业!B:C,2,0)</f>
        <v>#N/A</v>
      </c>
      <c r="G139" s="31" t="str">
        <f>VLOOKUP(D139,绝技!B:C,2,0)</f>
        <v>无</v>
      </c>
      <c r="H139" s="20"/>
      <c r="I139" s="20"/>
      <c r="J139" s="20"/>
      <c r="K139" s="13">
        <f t="shared" si="16"/>
        <v>0</v>
      </c>
      <c r="L139" s="24">
        <v>1</v>
      </c>
      <c r="M139" s="33">
        <f t="shared" si="17"/>
        <v>110</v>
      </c>
      <c r="N139" s="33">
        <f t="shared" si="18"/>
        <v>0</v>
      </c>
      <c r="O139" s="1">
        <f t="shared" si="19"/>
        <v>0</v>
      </c>
      <c r="P139" s="1">
        <f t="shared" si="20"/>
        <v>0</v>
      </c>
      <c r="Q139" s="1">
        <f t="shared" si="21"/>
        <v>0</v>
      </c>
      <c r="R139" s="1">
        <f t="shared" si="22"/>
        <v>0</v>
      </c>
      <c r="S139" s="1">
        <f t="shared" si="23"/>
        <v>0</v>
      </c>
    </row>
    <row r="140" spans="2:19">
      <c r="B140" s="13">
        <v>138</v>
      </c>
      <c r="C140" s="20">
        <v>0</v>
      </c>
      <c r="D140" s="20">
        <v>0</v>
      </c>
      <c r="E140" s="31"/>
      <c r="F140" s="34" t="e">
        <f>VLOOKUP(C140,职业!B:C,2,0)</f>
        <v>#N/A</v>
      </c>
      <c r="G140" s="31" t="str">
        <f>VLOOKUP(D140,绝技!B:C,2,0)</f>
        <v>无</v>
      </c>
      <c r="H140" s="20"/>
      <c r="I140" s="20"/>
      <c r="J140" s="20"/>
      <c r="K140" s="13">
        <f t="shared" si="16"/>
        <v>0</v>
      </c>
      <c r="L140" s="24">
        <v>1</v>
      </c>
      <c r="M140" s="33">
        <f t="shared" si="17"/>
        <v>110</v>
      </c>
      <c r="N140" s="33">
        <f t="shared" si="18"/>
        <v>0</v>
      </c>
      <c r="O140" s="1">
        <f t="shared" si="19"/>
        <v>0</v>
      </c>
      <c r="P140" s="1">
        <f t="shared" si="20"/>
        <v>0</v>
      </c>
      <c r="Q140" s="1">
        <f t="shared" si="21"/>
        <v>0</v>
      </c>
      <c r="R140" s="1">
        <f t="shared" si="22"/>
        <v>0</v>
      </c>
      <c r="S140" s="1">
        <f t="shared" si="23"/>
        <v>0</v>
      </c>
    </row>
    <row r="141" spans="2:19">
      <c r="B141" s="13">
        <v>139</v>
      </c>
      <c r="C141" s="20">
        <v>0</v>
      </c>
      <c r="D141" s="20">
        <v>0</v>
      </c>
      <c r="E141" s="31"/>
      <c r="F141" s="34" t="e">
        <f>VLOOKUP(C141,职业!B:C,2,0)</f>
        <v>#N/A</v>
      </c>
      <c r="G141" s="31" t="str">
        <f>VLOOKUP(D141,绝技!B:C,2,0)</f>
        <v>无</v>
      </c>
      <c r="H141" s="20"/>
      <c r="I141" s="20"/>
      <c r="J141" s="20"/>
      <c r="K141" s="13">
        <f t="shared" si="16"/>
        <v>0</v>
      </c>
      <c r="L141" s="24">
        <v>1</v>
      </c>
      <c r="M141" s="33">
        <f t="shared" si="17"/>
        <v>110</v>
      </c>
      <c r="N141" s="33">
        <f t="shared" si="18"/>
        <v>0</v>
      </c>
      <c r="O141" s="1">
        <f t="shared" si="19"/>
        <v>0</v>
      </c>
      <c r="P141" s="1">
        <f t="shared" si="20"/>
        <v>0</v>
      </c>
      <c r="Q141" s="1">
        <f t="shared" si="21"/>
        <v>0</v>
      </c>
      <c r="R141" s="1">
        <f t="shared" si="22"/>
        <v>0</v>
      </c>
      <c r="S141" s="1">
        <f t="shared" si="23"/>
        <v>0</v>
      </c>
    </row>
    <row r="142" spans="2:19">
      <c r="B142" s="13">
        <v>140</v>
      </c>
      <c r="C142" s="20">
        <v>0</v>
      </c>
      <c r="D142" s="20">
        <v>0</v>
      </c>
      <c r="E142" s="31"/>
      <c r="F142" s="34" t="e">
        <f>VLOOKUP(C142,职业!B:C,2,0)</f>
        <v>#N/A</v>
      </c>
      <c r="G142" s="31" t="str">
        <f>VLOOKUP(D142,绝技!B:C,2,0)</f>
        <v>无</v>
      </c>
      <c r="H142" s="20"/>
      <c r="I142" s="20"/>
      <c r="J142" s="20"/>
      <c r="K142" s="13">
        <f t="shared" si="16"/>
        <v>0</v>
      </c>
      <c r="L142" s="24">
        <v>1</v>
      </c>
      <c r="M142" s="33">
        <f t="shared" si="17"/>
        <v>110</v>
      </c>
      <c r="N142" s="33">
        <f t="shared" si="18"/>
        <v>0</v>
      </c>
      <c r="O142" s="1">
        <f t="shared" si="19"/>
        <v>0</v>
      </c>
      <c r="P142" s="1">
        <f t="shared" si="20"/>
        <v>0</v>
      </c>
      <c r="Q142" s="1">
        <f t="shared" si="21"/>
        <v>0</v>
      </c>
      <c r="R142" s="1">
        <f t="shared" si="22"/>
        <v>0</v>
      </c>
      <c r="S142" s="1">
        <f t="shared" si="23"/>
        <v>0</v>
      </c>
    </row>
    <row r="143" spans="2:19">
      <c r="B143" s="13">
        <v>141</v>
      </c>
      <c r="C143" s="20">
        <v>0</v>
      </c>
      <c r="D143" s="20">
        <v>0</v>
      </c>
      <c r="E143" s="31"/>
      <c r="F143" s="34" t="e">
        <f>VLOOKUP(C143,职业!B:C,2,0)</f>
        <v>#N/A</v>
      </c>
      <c r="G143" s="31" t="str">
        <f>VLOOKUP(D143,绝技!B:C,2,0)</f>
        <v>无</v>
      </c>
      <c r="H143" s="20"/>
      <c r="I143" s="20"/>
      <c r="J143" s="20"/>
      <c r="K143" s="13">
        <f t="shared" si="16"/>
        <v>0</v>
      </c>
      <c r="L143" s="24">
        <v>1</v>
      </c>
      <c r="M143" s="33">
        <f t="shared" si="17"/>
        <v>110</v>
      </c>
      <c r="N143" s="33">
        <f t="shared" si="18"/>
        <v>0</v>
      </c>
      <c r="O143" s="1">
        <f t="shared" si="19"/>
        <v>0</v>
      </c>
      <c r="P143" s="1">
        <f t="shared" si="20"/>
        <v>0</v>
      </c>
      <c r="Q143" s="1">
        <f t="shared" si="21"/>
        <v>0</v>
      </c>
      <c r="R143" s="1">
        <f t="shared" si="22"/>
        <v>0</v>
      </c>
      <c r="S143" s="1">
        <f t="shared" si="23"/>
        <v>0</v>
      </c>
    </row>
    <row r="144" spans="2:19">
      <c r="B144" s="13">
        <v>142</v>
      </c>
      <c r="C144" s="20">
        <v>0</v>
      </c>
      <c r="D144" s="20">
        <v>0</v>
      </c>
      <c r="E144" s="31"/>
      <c r="F144" s="34" t="e">
        <f>VLOOKUP(C144,职业!B:C,2,0)</f>
        <v>#N/A</v>
      </c>
      <c r="G144" s="31" t="str">
        <f>VLOOKUP(D144,绝技!B:C,2,0)</f>
        <v>无</v>
      </c>
      <c r="H144" s="20"/>
      <c r="I144" s="20"/>
      <c r="J144" s="20"/>
      <c r="K144" s="13">
        <f t="shared" si="16"/>
        <v>0</v>
      </c>
      <c r="L144" s="24">
        <v>1</v>
      </c>
      <c r="M144" s="33">
        <f t="shared" si="17"/>
        <v>110</v>
      </c>
      <c r="N144" s="33">
        <f t="shared" si="18"/>
        <v>0</v>
      </c>
      <c r="O144" s="1">
        <f t="shared" si="19"/>
        <v>0</v>
      </c>
      <c r="P144" s="1">
        <f t="shared" si="20"/>
        <v>0</v>
      </c>
      <c r="Q144" s="1">
        <f t="shared" si="21"/>
        <v>0</v>
      </c>
      <c r="R144" s="1">
        <f t="shared" si="22"/>
        <v>0</v>
      </c>
      <c r="S144" s="1">
        <f t="shared" si="23"/>
        <v>0</v>
      </c>
    </row>
    <row r="145" spans="2:19">
      <c r="B145" s="13">
        <v>143</v>
      </c>
      <c r="C145" s="20">
        <v>0</v>
      </c>
      <c r="D145" s="20">
        <v>0</v>
      </c>
      <c r="E145" s="31"/>
      <c r="F145" s="34" t="e">
        <f>VLOOKUP(C145,职业!B:C,2,0)</f>
        <v>#N/A</v>
      </c>
      <c r="G145" s="31" t="str">
        <f>VLOOKUP(D145,绝技!B:C,2,0)</f>
        <v>无</v>
      </c>
      <c r="H145" s="20"/>
      <c r="I145" s="20"/>
      <c r="J145" s="20"/>
      <c r="K145" s="13">
        <f t="shared" si="16"/>
        <v>0</v>
      </c>
      <c r="L145" s="24">
        <v>1</v>
      </c>
      <c r="M145" s="33">
        <f t="shared" si="17"/>
        <v>110</v>
      </c>
      <c r="N145" s="33">
        <f t="shared" si="18"/>
        <v>0</v>
      </c>
      <c r="O145" s="1">
        <f t="shared" si="19"/>
        <v>0</v>
      </c>
      <c r="P145" s="1">
        <f t="shared" si="20"/>
        <v>0</v>
      </c>
      <c r="Q145" s="1">
        <f t="shared" si="21"/>
        <v>0</v>
      </c>
      <c r="R145" s="1">
        <f t="shared" si="22"/>
        <v>0</v>
      </c>
      <c r="S145" s="1">
        <f t="shared" si="23"/>
        <v>0</v>
      </c>
    </row>
    <row r="146" spans="2:19">
      <c r="B146" s="13">
        <v>144</v>
      </c>
      <c r="C146" s="20">
        <v>0</v>
      </c>
      <c r="D146" s="20">
        <v>0</v>
      </c>
      <c r="E146" s="31"/>
      <c r="F146" s="34" t="e">
        <f>VLOOKUP(C146,职业!B:C,2,0)</f>
        <v>#N/A</v>
      </c>
      <c r="G146" s="31" t="str">
        <f>VLOOKUP(D146,绝技!B:C,2,0)</f>
        <v>无</v>
      </c>
      <c r="H146" s="20"/>
      <c r="I146" s="20"/>
      <c r="J146" s="20"/>
      <c r="K146" s="13">
        <f t="shared" si="16"/>
        <v>0</v>
      </c>
      <c r="L146" s="24">
        <v>1</v>
      </c>
      <c r="M146" s="33">
        <f t="shared" si="17"/>
        <v>110</v>
      </c>
      <c r="N146" s="33">
        <f t="shared" si="18"/>
        <v>0</v>
      </c>
      <c r="O146" s="1">
        <f t="shared" si="19"/>
        <v>0</v>
      </c>
      <c r="P146" s="1">
        <f t="shared" si="20"/>
        <v>0</v>
      </c>
      <c r="Q146" s="1">
        <f t="shared" si="21"/>
        <v>0</v>
      </c>
      <c r="R146" s="1">
        <f t="shared" si="22"/>
        <v>0</v>
      </c>
      <c r="S146" s="1">
        <f t="shared" si="23"/>
        <v>0</v>
      </c>
    </row>
    <row r="147" spans="2:19">
      <c r="B147" s="13">
        <v>145</v>
      </c>
      <c r="C147" s="20">
        <v>0</v>
      </c>
      <c r="D147" s="20">
        <v>0</v>
      </c>
      <c r="E147" s="31"/>
      <c r="F147" s="34" t="e">
        <f>VLOOKUP(C147,职业!B:C,2,0)</f>
        <v>#N/A</v>
      </c>
      <c r="G147" s="31" t="str">
        <f>VLOOKUP(D147,绝技!B:C,2,0)</f>
        <v>无</v>
      </c>
      <c r="H147" s="20"/>
      <c r="I147" s="20"/>
      <c r="J147" s="20"/>
      <c r="K147" s="13">
        <f t="shared" si="16"/>
        <v>0</v>
      </c>
      <c r="L147" s="24">
        <v>1</v>
      </c>
      <c r="M147" s="33">
        <f t="shared" si="17"/>
        <v>110</v>
      </c>
      <c r="N147" s="33">
        <f t="shared" si="18"/>
        <v>0</v>
      </c>
      <c r="O147" s="1">
        <f t="shared" si="19"/>
        <v>0</v>
      </c>
      <c r="P147" s="1">
        <f t="shared" si="20"/>
        <v>0</v>
      </c>
      <c r="Q147" s="1">
        <f t="shared" si="21"/>
        <v>0</v>
      </c>
      <c r="R147" s="1">
        <f t="shared" si="22"/>
        <v>0</v>
      </c>
      <c r="S147" s="1">
        <f t="shared" si="23"/>
        <v>0</v>
      </c>
    </row>
    <row r="148" spans="2:19">
      <c r="B148" s="13">
        <v>146</v>
      </c>
      <c r="C148" s="20">
        <v>0</v>
      </c>
      <c r="D148" s="20">
        <v>0</v>
      </c>
      <c r="E148" s="31"/>
      <c r="F148" s="34" t="e">
        <f>VLOOKUP(C148,职业!B:C,2,0)</f>
        <v>#N/A</v>
      </c>
      <c r="G148" s="31" t="str">
        <f>VLOOKUP(D148,绝技!B:C,2,0)</f>
        <v>无</v>
      </c>
      <c r="H148" s="20"/>
      <c r="I148" s="20"/>
      <c r="J148" s="20"/>
      <c r="K148" s="13">
        <f t="shared" si="16"/>
        <v>0</v>
      </c>
      <c r="L148" s="24">
        <v>1</v>
      </c>
      <c r="M148" s="33">
        <f t="shared" si="17"/>
        <v>110</v>
      </c>
      <c r="N148" s="33">
        <f t="shared" si="18"/>
        <v>0</v>
      </c>
      <c r="O148" s="1">
        <f t="shared" si="19"/>
        <v>0</v>
      </c>
      <c r="P148" s="1">
        <f t="shared" si="20"/>
        <v>0</v>
      </c>
      <c r="Q148" s="1">
        <f t="shared" si="21"/>
        <v>0</v>
      </c>
      <c r="R148" s="1">
        <f t="shared" si="22"/>
        <v>0</v>
      </c>
      <c r="S148" s="1">
        <f t="shared" si="23"/>
        <v>0</v>
      </c>
    </row>
    <row r="149" spans="2:19">
      <c r="B149" s="13">
        <v>147</v>
      </c>
      <c r="C149" s="20">
        <v>0</v>
      </c>
      <c r="D149" s="20">
        <v>0</v>
      </c>
      <c r="E149" s="31"/>
      <c r="F149" s="34" t="e">
        <f>VLOOKUP(C149,职业!B:C,2,0)</f>
        <v>#N/A</v>
      </c>
      <c r="G149" s="31" t="str">
        <f>VLOOKUP(D149,绝技!B:C,2,0)</f>
        <v>无</v>
      </c>
      <c r="H149" s="20"/>
      <c r="I149" s="20"/>
      <c r="J149" s="20"/>
      <c r="K149" s="13">
        <f t="shared" si="16"/>
        <v>0</v>
      </c>
      <c r="L149" s="24">
        <v>1</v>
      </c>
      <c r="M149" s="33">
        <f t="shared" si="17"/>
        <v>110</v>
      </c>
      <c r="N149" s="33">
        <f t="shared" si="18"/>
        <v>0</v>
      </c>
      <c r="O149" s="1">
        <f t="shared" si="19"/>
        <v>0</v>
      </c>
      <c r="P149" s="1">
        <f t="shared" si="20"/>
        <v>0</v>
      </c>
      <c r="Q149" s="1">
        <f t="shared" si="21"/>
        <v>0</v>
      </c>
      <c r="R149" s="1">
        <f t="shared" si="22"/>
        <v>0</v>
      </c>
      <c r="S149" s="1">
        <f t="shared" si="23"/>
        <v>0</v>
      </c>
    </row>
    <row r="150" spans="2:19">
      <c r="B150" s="13">
        <v>148</v>
      </c>
      <c r="C150" s="20">
        <v>0</v>
      </c>
      <c r="D150" s="20">
        <v>0</v>
      </c>
      <c r="E150" s="31"/>
      <c r="F150" s="34" t="e">
        <f>VLOOKUP(C150,职业!B:C,2,0)</f>
        <v>#N/A</v>
      </c>
      <c r="G150" s="31" t="str">
        <f>VLOOKUP(D150,绝技!B:C,2,0)</f>
        <v>无</v>
      </c>
      <c r="H150" s="20"/>
      <c r="I150" s="20"/>
      <c r="J150" s="20"/>
      <c r="K150" s="13">
        <f t="shared" si="16"/>
        <v>0</v>
      </c>
      <c r="L150" s="24">
        <v>1</v>
      </c>
      <c r="M150" s="33">
        <f t="shared" si="17"/>
        <v>110</v>
      </c>
      <c r="N150" s="33">
        <f t="shared" si="18"/>
        <v>0</v>
      </c>
      <c r="O150" s="1">
        <f t="shared" si="19"/>
        <v>0</v>
      </c>
      <c r="P150" s="1">
        <f t="shared" si="20"/>
        <v>0</v>
      </c>
      <c r="Q150" s="1">
        <f t="shared" si="21"/>
        <v>0</v>
      </c>
      <c r="R150" s="1">
        <f t="shared" si="22"/>
        <v>0</v>
      </c>
      <c r="S150" s="1">
        <f t="shared" si="23"/>
        <v>0</v>
      </c>
    </row>
    <row r="151" spans="2:19">
      <c r="B151" s="13">
        <v>149</v>
      </c>
      <c r="C151" s="20">
        <v>0</v>
      </c>
      <c r="D151" s="20">
        <v>0</v>
      </c>
      <c r="E151" s="31"/>
      <c r="F151" s="34" t="e">
        <f>VLOOKUP(C151,职业!B:C,2,0)</f>
        <v>#N/A</v>
      </c>
      <c r="G151" s="31" t="str">
        <f>VLOOKUP(D151,绝技!B:C,2,0)</f>
        <v>无</v>
      </c>
      <c r="H151" s="20"/>
      <c r="I151" s="20"/>
      <c r="J151" s="20"/>
      <c r="K151" s="13">
        <f t="shared" si="16"/>
        <v>0</v>
      </c>
      <c r="L151" s="24">
        <v>1</v>
      </c>
      <c r="M151" s="33">
        <f t="shared" si="17"/>
        <v>110</v>
      </c>
      <c r="N151" s="33">
        <f t="shared" si="18"/>
        <v>0</v>
      </c>
      <c r="O151" s="1">
        <f t="shared" si="19"/>
        <v>0</v>
      </c>
      <c r="P151" s="1">
        <f t="shared" si="20"/>
        <v>0</v>
      </c>
      <c r="Q151" s="1">
        <f t="shared" si="21"/>
        <v>0</v>
      </c>
      <c r="R151" s="1">
        <f t="shared" si="22"/>
        <v>0</v>
      </c>
      <c r="S151" s="1">
        <f t="shared" si="23"/>
        <v>0</v>
      </c>
    </row>
    <row r="152" spans="2:19">
      <c r="B152" s="13">
        <v>150</v>
      </c>
      <c r="C152" s="20">
        <v>0</v>
      </c>
      <c r="D152" s="20">
        <v>0</v>
      </c>
      <c r="E152" s="31"/>
      <c r="F152" s="34" t="e">
        <f>VLOOKUP(C152,职业!B:C,2,0)</f>
        <v>#N/A</v>
      </c>
      <c r="G152" s="31" t="str">
        <f>VLOOKUP(D152,绝技!B:C,2,0)</f>
        <v>无</v>
      </c>
      <c r="H152" s="20"/>
      <c r="I152" s="20"/>
      <c r="J152" s="20"/>
      <c r="K152" s="13">
        <f t="shared" si="16"/>
        <v>0</v>
      </c>
      <c r="L152" s="24">
        <v>1</v>
      </c>
      <c r="M152" s="33">
        <f t="shared" si="17"/>
        <v>110</v>
      </c>
      <c r="N152" s="33">
        <f t="shared" si="18"/>
        <v>0</v>
      </c>
      <c r="O152" s="1">
        <f t="shared" si="19"/>
        <v>0</v>
      </c>
      <c r="P152" s="1">
        <f t="shared" si="20"/>
        <v>0</v>
      </c>
      <c r="Q152" s="1">
        <f t="shared" si="21"/>
        <v>0</v>
      </c>
      <c r="R152" s="1">
        <f t="shared" si="22"/>
        <v>0</v>
      </c>
      <c r="S152" s="1">
        <f t="shared" si="23"/>
        <v>0</v>
      </c>
    </row>
    <row r="153" spans="2:19">
      <c r="B153" s="13">
        <v>151</v>
      </c>
      <c r="C153" s="20">
        <v>0</v>
      </c>
      <c r="D153" s="20">
        <v>0</v>
      </c>
      <c r="E153" s="31"/>
      <c r="F153" s="34" t="e">
        <f>VLOOKUP(C153,职业!B:C,2,0)</f>
        <v>#N/A</v>
      </c>
      <c r="G153" s="31" t="str">
        <f>VLOOKUP(D153,绝技!B:C,2,0)</f>
        <v>无</v>
      </c>
      <c r="H153" s="20"/>
      <c r="I153" s="20"/>
      <c r="J153" s="20"/>
      <c r="K153" s="13">
        <f t="shared" si="16"/>
        <v>0</v>
      </c>
      <c r="L153" s="24">
        <v>1</v>
      </c>
      <c r="M153" s="33">
        <f t="shared" si="17"/>
        <v>110</v>
      </c>
      <c r="N153" s="33">
        <f t="shared" si="18"/>
        <v>0</v>
      </c>
      <c r="O153" s="1">
        <f t="shared" si="19"/>
        <v>0</v>
      </c>
      <c r="P153" s="1">
        <f t="shared" si="20"/>
        <v>0</v>
      </c>
      <c r="Q153" s="1">
        <f t="shared" si="21"/>
        <v>0</v>
      </c>
      <c r="R153" s="1">
        <f t="shared" si="22"/>
        <v>0</v>
      </c>
      <c r="S153" s="1">
        <f t="shared" si="23"/>
        <v>0</v>
      </c>
    </row>
    <row r="154" spans="2:19">
      <c r="B154" s="13">
        <v>152</v>
      </c>
      <c r="C154" s="20">
        <v>0</v>
      </c>
      <c r="D154" s="20">
        <v>0</v>
      </c>
      <c r="E154" s="31"/>
      <c r="F154" s="34" t="e">
        <f>VLOOKUP(C154,职业!B:C,2,0)</f>
        <v>#N/A</v>
      </c>
      <c r="G154" s="31" t="str">
        <f>VLOOKUP(D154,绝技!B:C,2,0)</f>
        <v>无</v>
      </c>
      <c r="H154" s="20"/>
      <c r="I154" s="20"/>
      <c r="J154" s="20"/>
      <c r="K154" s="13">
        <f t="shared" si="16"/>
        <v>0</v>
      </c>
      <c r="L154" s="24">
        <v>1</v>
      </c>
      <c r="M154" s="33">
        <f t="shared" si="17"/>
        <v>110</v>
      </c>
      <c r="N154" s="33">
        <f t="shared" si="18"/>
        <v>0</v>
      </c>
      <c r="O154" s="1">
        <f t="shared" si="19"/>
        <v>0</v>
      </c>
      <c r="P154" s="1">
        <f t="shared" si="20"/>
        <v>0</v>
      </c>
      <c r="Q154" s="1">
        <f t="shared" si="21"/>
        <v>0</v>
      </c>
      <c r="R154" s="1">
        <f t="shared" si="22"/>
        <v>0</v>
      </c>
      <c r="S154" s="1">
        <f t="shared" si="23"/>
        <v>0</v>
      </c>
    </row>
    <row r="155" spans="2:19">
      <c r="B155" s="13">
        <v>153</v>
      </c>
      <c r="C155" s="20">
        <v>0</v>
      </c>
      <c r="D155" s="20">
        <v>0</v>
      </c>
      <c r="E155" s="31"/>
      <c r="F155" s="34" t="e">
        <f>VLOOKUP(C155,职业!B:C,2,0)</f>
        <v>#N/A</v>
      </c>
      <c r="G155" s="31" t="str">
        <f>VLOOKUP(D155,绝技!B:C,2,0)</f>
        <v>无</v>
      </c>
      <c r="H155" s="20"/>
      <c r="I155" s="20"/>
      <c r="J155" s="20"/>
      <c r="K155" s="13">
        <f t="shared" si="16"/>
        <v>0</v>
      </c>
      <c r="L155" s="24">
        <v>1</v>
      </c>
      <c r="M155" s="33">
        <f t="shared" si="17"/>
        <v>110</v>
      </c>
      <c r="N155" s="33">
        <f t="shared" si="18"/>
        <v>0</v>
      </c>
      <c r="O155" s="1">
        <f t="shared" si="19"/>
        <v>0</v>
      </c>
      <c r="P155" s="1">
        <f t="shared" si="20"/>
        <v>0</v>
      </c>
      <c r="Q155" s="1">
        <f t="shared" si="21"/>
        <v>0</v>
      </c>
      <c r="R155" s="1">
        <f t="shared" si="22"/>
        <v>0</v>
      </c>
      <c r="S155" s="1">
        <f t="shared" si="23"/>
        <v>0</v>
      </c>
    </row>
    <row r="156" spans="2:19">
      <c r="B156" s="13">
        <v>154</v>
      </c>
      <c r="C156" s="20">
        <v>0</v>
      </c>
      <c r="D156" s="20">
        <v>0</v>
      </c>
      <c r="E156" s="31"/>
      <c r="F156" s="34" t="e">
        <f>VLOOKUP(C156,职业!B:C,2,0)</f>
        <v>#N/A</v>
      </c>
      <c r="G156" s="31" t="str">
        <f>VLOOKUP(D156,绝技!B:C,2,0)</f>
        <v>无</v>
      </c>
      <c r="H156" s="20"/>
      <c r="I156" s="20"/>
      <c r="J156" s="20"/>
      <c r="K156" s="13">
        <f t="shared" si="16"/>
        <v>0</v>
      </c>
      <c r="L156" s="24">
        <v>1</v>
      </c>
      <c r="M156" s="33">
        <f t="shared" si="17"/>
        <v>110</v>
      </c>
      <c r="N156" s="33">
        <f t="shared" si="18"/>
        <v>0</v>
      </c>
      <c r="O156" s="1">
        <f t="shared" si="19"/>
        <v>0</v>
      </c>
      <c r="P156" s="1">
        <f t="shared" si="20"/>
        <v>0</v>
      </c>
      <c r="Q156" s="1">
        <f t="shared" si="21"/>
        <v>0</v>
      </c>
      <c r="R156" s="1">
        <f t="shared" si="22"/>
        <v>0</v>
      </c>
      <c r="S156" s="1">
        <f t="shared" si="23"/>
        <v>0</v>
      </c>
    </row>
    <row r="157" spans="2:19">
      <c r="B157" s="13">
        <v>155</v>
      </c>
      <c r="C157" s="20">
        <v>0</v>
      </c>
      <c r="D157" s="20">
        <v>0</v>
      </c>
      <c r="E157" s="31"/>
      <c r="F157" s="34" t="e">
        <f>VLOOKUP(C157,职业!B:C,2,0)</f>
        <v>#N/A</v>
      </c>
      <c r="G157" s="31" t="str">
        <f>VLOOKUP(D157,绝技!B:C,2,0)</f>
        <v>无</v>
      </c>
      <c r="H157" s="20"/>
      <c r="I157" s="20"/>
      <c r="J157" s="20"/>
      <c r="K157" s="13">
        <f t="shared" si="16"/>
        <v>0</v>
      </c>
      <c r="L157" s="24">
        <v>1</v>
      </c>
      <c r="M157" s="33">
        <f t="shared" si="17"/>
        <v>110</v>
      </c>
      <c r="N157" s="33">
        <f t="shared" si="18"/>
        <v>0</v>
      </c>
      <c r="O157" s="1">
        <f t="shared" si="19"/>
        <v>0</v>
      </c>
      <c r="P157" s="1">
        <f t="shared" si="20"/>
        <v>0</v>
      </c>
      <c r="Q157" s="1">
        <f t="shared" si="21"/>
        <v>0</v>
      </c>
      <c r="R157" s="1">
        <f t="shared" si="22"/>
        <v>0</v>
      </c>
      <c r="S157" s="1">
        <f t="shared" si="23"/>
        <v>0</v>
      </c>
    </row>
    <row r="158" spans="2:19">
      <c r="B158" s="13">
        <v>156</v>
      </c>
      <c r="C158" s="20">
        <v>0</v>
      </c>
      <c r="D158" s="20">
        <v>0</v>
      </c>
      <c r="E158" s="31"/>
      <c r="F158" s="34" t="e">
        <f>VLOOKUP(C158,职业!B:C,2,0)</f>
        <v>#N/A</v>
      </c>
      <c r="G158" s="31" t="str">
        <f>VLOOKUP(D158,绝技!B:C,2,0)</f>
        <v>无</v>
      </c>
      <c r="H158" s="20"/>
      <c r="I158" s="20"/>
      <c r="J158" s="20"/>
      <c r="K158" s="13">
        <f t="shared" si="16"/>
        <v>0</v>
      </c>
      <c r="L158" s="24">
        <v>1</v>
      </c>
      <c r="M158" s="33">
        <f t="shared" si="17"/>
        <v>110</v>
      </c>
      <c r="N158" s="33">
        <f t="shared" si="18"/>
        <v>0</v>
      </c>
      <c r="O158" s="1">
        <f t="shared" si="19"/>
        <v>0</v>
      </c>
      <c r="P158" s="1">
        <f t="shared" si="20"/>
        <v>0</v>
      </c>
      <c r="Q158" s="1">
        <f t="shared" si="21"/>
        <v>0</v>
      </c>
      <c r="R158" s="1">
        <f t="shared" si="22"/>
        <v>0</v>
      </c>
      <c r="S158" s="1">
        <f t="shared" si="23"/>
        <v>0</v>
      </c>
    </row>
    <row r="159" spans="2:19">
      <c r="B159" s="13">
        <v>157</v>
      </c>
      <c r="C159" s="20">
        <v>0</v>
      </c>
      <c r="D159" s="20">
        <v>0</v>
      </c>
      <c r="E159" s="31"/>
      <c r="F159" s="34" t="e">
        <f>VLOOKUP(C159,职业!B:C,2,0)</f>
        <v>#N/A</v>
      </c>
      <c r="G159" s="31" t="str">
        <f>VLOOKUP(D159,绝技!B:C,2,0)</f>
        <v>无</v>
      </c>
      <c r="H159" s="20"/>
      <c r="I159" s="20"/>
      <c r="J159" s="20"/>
      <c r="K159" s="13">
        <f t="shared" si="16"/>
        <v>0</v>
      </c>
      <c r="L159" s="24">
        <v>1</v>
      </c>
      <c r="M159" s="33">
        <f t="shared" si="17"/>
        <v>110</v>
      </c>
      <c r="N159" s="33">
        <f t="shared" si="18"/>
        <v>0</v>
      </c>
      <c r="O159" s="1">
        <f t="shared" si="19"/>
        <v>0</v>
      </c>
      <c r="P159" s="1">
        <f t="shared" si="20"/>
        <v>0</v>
      </c>
      <c r="Q159" s="1">
        <f t="shared" si="21"/>
        <v>0</v>
      </c>
      <c r="R159" s="1">
        <f t="shared" si="22"/>
        <v>0</v>
      </c>
      <c r="S159" s="1">
        <f t="shared" si="23"/>
        <v>0</v>
      </c>
    </row>
    <row r="160" spans="2:19">
      <c r="B160" s="13">
        <v>158</v>
      </c>
      <c r="C160" s="20">
        <v>0</v>
      </c>
      <c r="D160" s="20">
        <v>0</v>
      </c>
      <c r="E160" s="31"/>
      <c r="F160" s="34" t="e">
        <f>VLOOKUP(C160,职业!B:C,2,0)</f>
        <v>#N/A</v>
      </c>
      <c r="G160" s="31" t="str">
        <f>VLOOKUP(D160,绝技!B:C,2,0)</f>
        <v>无</v>
      </c>
      <c r="H160" s="20"/>
      <c r="I160" s="20"/>
      <c r="J160" s="20"/>
      <c r="K160" s="13">
        <f t="shared" si="16"/>
        <v>0</v>
      </c>
      <c r="L160" s="24">
        <v>1</v>
      </c>
      <c r="M160" s="33">
        <f t="shared" si="17"/>
        <v>110</v>
      </c>
      <c r="N160" s="33">
        <f t="shared" si="18"/>
        <v>0</v>
      </c>
      <c r="O160" s="1">
        <f t="shared" si="19"/>
        <v>0</v>
      </c>
      <c r="P160" s="1">
        <f t="shared" si="20"/>
        <v>0</v>
      </c>
      <c r="Q160" s="1">
        <f t="shared" si="21"/>
        <v>0</v>
      </c>
      <c r="R160" s="1">
        <f t="shared" si="22"/>
        <v>0</v>
      </c>
      <c r="S160" s="1">
        <f t="shared" si="23"/>
        <v>0</v>
      </c>
    </row>
    <row r="161" spans="2:19">
      <c r="B161" s="13">
        <v>159</v>
      </c>
      <c r="C161" s="20">
        <v>0</v>
      </c>
      <c r="D161" s="20">
        <v>0</v>
      </c>
      <c r="E161" s="31"/>
      <c r="F161" s="34" t="e">
        <f>VLOOKUP(C161,职业!B:C,2,0)</f>
        <v>#N/A</v>
      </c>
      <c r="G161" s="31" t="str">
        <f>VLOOKUP(D161,绝技!B:C,2,0)</f>
        <v>无</v>
      </c>
      <c r="H161" s="20"/>
      <c r="I161" s="20"/>
      <c r="J161" s="20"/>
      <c r="K161" s="13">
        <f t="shared" si="16"/>
        <v>0</v>
      </c>
      <c r="L161" s="24">
        <v>1</v>
      </c>
      <c r="M161" s="33">
        <f t="shared" si="17"/>
        <v>110</v>
      </c>
      <c r="N161" s="33">
        <f t="shared" si="18"/>
        <v>0</v>
      </c>
      <c r="O161" s="1">
        <f t="shared" si="19"/>
        <v>0</v>
      </c>
      <c r="P161" s="1">
        <f t="shared" si="20"/>
        <v>0</v>
      </c>
      <c r="Q161" s="1">
        <f t="shared" si="21"/>
        <v>0</v>
      </c>
      <c r="R161" s="1">
        <f t="shared" si="22"/>
        <v>0</v>
      </c>
      <c r="S161" s="1">
        <f t="shared" si="23"/>
        <v>0</v>
      </c>
    </row>
    <row r="162" spans="2:19">
      <c r="B162" s="13">
        <v>160</v>
      </c>
      <c r="C162" s="20">
        <v>0</v>
      </c>
      <c r="D162" s="20">
        <v>0</v>
      </c>
      <c r="E162" s="31"/>
      <c r="F162" s="34" t="e">
        <f>VLOOKUP(C162,职业!B:C,2,0)</f>
        <v>#N/A</v>
      </c>
      <c r="G162" s="31" t="str">
        <f>VLOOKUP(D162,绝技!B:C,2,0)</f>
        <v>无</v>
      </c>
      <c r="H162" s="20"/>
      <c r="I162" s="20"/>
      <c r="J162" s="20"/>
      <c r="K162" s="13">
        <f t="shared" si="16"/>
        <v>0</v>
      </c>
      <c r="L162" s="24">
        <v>1</v>
      </c>
      <c r="M162" s="33">
        <f t="shared" si="17"/>
        <v>110</v>
      </c>
      <c r="N162" s="33">
        <f t="shared" si="18"/>
        <v>0</v>
      </c>
      <c r="O162" s="1">
        <f t="shared" si="19"/>
        <v>0</v>
      </c>
      <c r="P162" s="1">
        <f t="shared" si="20"/>
        <v>0</v>
      </c>
      <c r="Q162" s="1">
        <f t="shared" si="21"/>
        <v>0</v>
      </c>
      <c r="R162" s="1">
        <f t="shared" si="22"/>
        <v>0</v>
      </c>
      <c r="S162" s="1">
        <f t="shared" si="23"/>
        <v>0</v>
      </c>
    </row>
    <row r="163" spans="2:19">
      <c r="B163" s="13">
        <v>161</v>
      </c>
      <c r="C163" s="20">
        <v>0</v>
      </c>
      <c r="D163" s="20">
        <v>0</v>
      </c>
      <c r="E163" s="31"/>
      <c r="F163" s="34" t="e">
        <f>VLOOKUP(C163,职业!B:C,2,0)</f>
        <v>#N/A</v>
      </c>
      <c r="G163" s="31" t="str">
        <f>VLOOKUP(D163,绝技!B:C,2,0)</f>
        <v>无</v>
      </c>
      <c r="H163" s="20"/>
      <c r="I163" s="20"/>
      <c r="J163" s="20"/>
      <c r="K163" s="13">
        <f t="shared" si="16"/>
        <v>0</v>
      </c>
      <c r="L163" s="24">
        <v>1</v>
      </c>
      <c r="M163" s="33">
        <f t="shared" si="17"/>
        <v>110</v>
      </c>
      <c r="N163" s="33">
        <f t="shared" si="18"/>
        <v>0</v>
      </c>
      <c r="O163" s="1">
        <f t="shared" si="19"/>
        <v>0</v>
      </c>
      <c r="P163" s="1">
        <f t="shared" si="20"/>
        <v>0</v>
      </c>
      <c r="Q163" s="1">
        <f t="shared" si="21"/>
        <v>0</v>
      </c>
      <c r="R163" s="1">
        <f t="shared" si="22"/>
        <v>0</v>
      </c>
      <c r="S163" s="1">
        <f t="shared" si="23"/>
        <v>0</v>
      </c>
    </row>
    <row r="164" spans="2:19">
      <c r="B164" s="13">
        <v>162</v>
      </c>
      <c r="C164" s="20">
        <v>0</v>
      </c>
      <c r="D164" s="20">
        <v>0</v>
      </c>
      <c r="E164" s="31"/>
      <c r="F164" s="34" t="e">
        <f>VLOOKUP(C164,职业!B:C,2,0)</f>
        <v>#N/A</v>
      </c>
      <c r="G164" s="31" t="str">
        <f>VLOOKUP(D164,绝技!B:C,2,0)</f>
        <v>无</v>
      </c>
      <c r="H164" s="20"/>
      <c r="I164" s="20"/>
      <c r="J164" s="20"/>
      <c r="K164" s="13">
        <f t="shared" si="16"/>
        <v>0</v>
      </c>
      <c r="L164" s="24">
        <v>1</v>
      </c>
      <c r="M164" s="33">
        <f t="shared" si="17"/>
        <v>110</v>
      </c>
      <c r="N164" s="33">
        <f t="shared" si="18"/>
        <v>0</v>
      </c>
      <c r="O164" s="1">
        <f t="shared" si="19"/>
        <v>0</v>
      </c>
      <c r="P164" s="1">
        <f t="shared" si="20"/>
        <v>0</v>
      </c>
      <c r="Q164" s="1">
        <f t="shared" si="21"/>
        <v>0</v>
      </c>
      <c r="R164" s="1">
        <f t="shared" si="22"/>
        <v>0</v>
      </c>
      <c r="S164" s="1">
        <f t="shared" si="23"/>
        <v>0</v>
      </c>
    </row>
    <row r="165" spans="2:19">
      <c r="B165" s="13">
        <v>201</v>
      </c>
      <c r="C165" s="20">
        <v>0</v>
      </c>
      <c r="D165" s="20">
        <v>0</v>
      </c>
      <c r="E165" s="31"/>
      <c r="F165" s="34" t="e">
        <f>VLOOKUP(C165,职业!B:C,2,0)</f>
        <v>#N/A</v>
      </c>
      <c r="G165" s="31" t="str">
        <f>VLOOKUP(D165,绝技!B:C,2,0)</f>
        <v>无</v>
      </c>
      <c r="H165" s="20"/>
      <c r="I165" s="20"/>
      <c r="J165" s="20"/>
      <c r="K165" s="13">
        <f t="shared" si="16"/>
        <v>0</v>
      </c>
      <c r="L165" s="24">
        <v>1</v>
      </c>
      <c r="M165" s="33">
        <f t="shared" si="17"/>
        <v>110</v>
      </c>
      <c r="N165" s="33">
        <f t="shared" si="18"/>
        <v>0</v>
      </c>
      <c r="O165" s="1">
        <f t="shared" si="19"/>
        <v>0</v>
      </c>
      <c r="P165" s="1">
        <f t="shared" si="20"/>
        <v>0</v>
      </c>
      <c r="Q165" s="1">
        <f t="shared" si="21"/>
        <v>0</v>
      </c>
      <c r="R165" s="1">
        <f t="shared" si="22"/>
        <v>0</v>
      </c>
      <c r="S165" s="1">
        <f t="shared" si="23"/>
        <v>0</v>
      </c>
    </row>
    <row r="166" spans="2:19">
      <c r="B166" s="13">
        <v>202</v>
      </c>
      <c r="C166" s="20">
        <v>0</v>
      </c>
      <c r="D166" s="20">
        <v>0</v>
      </c>
      <c r="E166" s="31"/>
      <c r="F166" s="34" t="e">
        <f>VLOOKUP(C166,职业!B:C,2,0)</f>
        <v>#N/A</v>
      </c>
      <c r="G166" s="31" t="str">
        <f>VLOOKUP(D166,绝技!B:C,2,0)</f>
        <v>无</v>
      </c>
      <c r="H166" s="20"/>
      <c r="I166" s="20"/>
      <c r="J166" s="20"/>
      <c r="K166" s="13">
        <f t="shared" si="16"/>
        <v>0</v>
      </c>
      <c r="L166" s="24">
        <v>1</v>
      </c>
      <c r="M166" s="33">
        <f t="shared" si="17"/>
        <v>110</v>
      </c>
      <c r="N166" s="33">
        <f t="shared" si="18"/>
        <v>0</v>
      </c>
      <c r="O166" s="1">
        <f t="shared" si="19"/>
        <v>0</v>
      </c>
      <c r="P166" s="1">
        <f t="shared" si="20"/>
        <v>0</v>
      </c>
      <c r="Q166" s="1">
        <f t="shared" si="21"/>
        <v>0</v>
      </c>
      <c r="R166" s="1">
        <f t="shared" si="22"/>
        <v>0</v>
      </c>
      <c r="S166" s="1">
        <f t="shared" si="23"/>
        <v>0</v>
      </c>
    </row>
    <row r="167" spans="2:19">
      <c r="B167" s="13">
        <v>203</v>
      </c>
      <c r="C167" s="20">
        <v>0</v>
      </c>
      <c r="D167" s="20">
        <v>0</v>
      </c>
      <c r="E167" s="31"/>
      <c r="F167" s="34" t="e">
        <f>VLOOKUP(C167,职业!B:C,2,0)</f>
        <v>#N/A</v>
      </c>
      <c r="G167" s="31" t="str">
        <f>VLOOKUP(D167,绝技!B:C,2,0)</f>
        <v>无</v>
      </c>
      <c r="H167" s="20"/>
      <c r="I167" s="20"/>
      <c r="J167" s="20"/>
      <c r="K167" s="13">
        <f t="shared" si="16"/>
        <v>0</v>
      </c>
      <c r="L167" s="24">
        <v>1</v>
      </c>
      <c r="M167" s="33">
        <f t="shared" si="17"/>
        <v>110</v>
      </c>
      <c r="N167" s="33">
        <f t="shared" si="18"/>
        <v>0</v>
      </c>
      <c r="O167" s="1">
        <f t="shared" si="19"/>
        <v>0</v>
      </c>
      <c r="P167" s="1">
        <f t="shared" si="20"/>
        <v>0</v>
      </c>
      <c r="Q167" s="1">
        <f t="shared" si="21"/>
        <v>0</v>
      </c>
      <c r="R167" s="1">
        <f t="shared" si="22"/>
        <v>0</v>
      </c>
      <c r="S167" s="1">
        <f t="shared" si="23"/>
        <v>0</v>
      </c>
    </row>
    <row r="168" spans="2:19">
      <c r="B168" s="13">
        <v>204</v>
      </c>
      <c r="C168" s="20">
        <v>0</v>
      </c>
      <c r="D168" s="20">
        <v>0</v>
      </c>
      <c r="E168" s="31"/>
      <c r="F168" s="34" t="e">
        <f>VLOOKUP(C168,职业!B:C,2,0)</f>
        <v>#N/A</v>
      </c>
      <c r="G168" s="31" t="str">
        <f>VLOOKUP(D168,绝技!B:C,2,0)</f>
        <v>无</v>
      </c>
      <c r="H168" s="20"/>
      <c r="I168" s="20"/>
      <c r="J168" s="20"/>
      <c r="K168" s="13">
        <f t="shared" si="16"/>
        <v>0</v>
      </c>
      <c r="L168" s="24">
        <v>1</v>
      </c>
      <c r="M168" s="33">
        <f t="shared" si="17"/>
        <v>110</v>
      </c>
      <c r="N168" s="33">
        <f t="shared" si="18"/>
        <v>0</v>
      </c>
      <c r="O168" s="1">
        <f t="shared" si="19"/>
        <v>0</v>
      </c>
      <c r="P168" s="1">
        <f t="shared" si="20"/>
        <v>0</v>
      </c>
      <c r="Q168" s="1">
        <f t="shared" si="21"/>
        <v>0</v>
      </c>
      <c r="R168" s="1">
        <f t="shared" si="22"/>
        <v>0</v>
      </c>
      <c r="S168" s="1">
        <f t="shared" si="23"/>
        <v>0</v>
      </c>
    </row>
    <row r="169" spans="2:19">
      <c r="B169" s="13">
        <v>205</v>
      </c>
      <c r="C169" s="20">
        <v>0</v>
      </c>
      <c r="D169" s="20">
        <v>0</v>
      </c>
      <c r="E169" s="31"/>
      <c r="F169" s="34" t="e">
        <f>VLOOKUP(C169,职业!B:C,2,0)</f>
        <v>#N/A</v>
      </c>
      <c r="G169" s="31" t="str">
        <f>VLOOKUP(D169,绝技!B:C,2,0)</f>
        <v>无</v>
      </c>
      <c r="H169" s="20"/>
      <c r="I169" s="20"/>
      <c r="J169" s="20"/>
      <c r="K169" s="13">
        <f t="shared" si="16"/>
        <v>0</v>
      </c>
      <c r="L169" s="24">
        <v>1</v>
      </c>
      <c r="M169" s="33">
        <f t="shared" si="17"/>
        <v>110</v>
      </c>
      <c r="N169" s="33">
        <f t="shared" si="18"/>
        <v>0</v>
      </c>
      <c r="O169" s="1">
        <f t="shared" si="19"/>
        <v>0</v>
      </c>
      <c r="P169" s="1">
        <f t="shared" si="20"/>
        <v>0</v>
      </c>
      <c r="Q169" s="1">
        <f t="shared" si="21"/>
        <v>0</v>
      </c>
      <c r="R169" s="1">
        <f t="shared" si="22"/>
        <v>0</v>
      </c>
      <c r="S169" s="1">
        <f t="shared" si="23"/>
        <v>0</v>
      </c>
    </row>
    <row r="170" spans="2:19">
      <c r="B170" s="13">
        <v>206</v>
      </c>
      <c r="C170" s="20">
        <v>0</v>
      </c>
      <c r="D170" s="20">
        <v>0</v>
      </c>
      <c r="E170" s="31"/>
      <c r="F170" s="34" t="e">
        <f>VLOOKUP(C170,职业!B:C,2,0)</f>
        <v>#N/A</v>
      </c>
      <c r="G170" s="31" t="str">
        <f>VLOOKUP(D170,绝技!B:C,2,0)</f>
        <v>无</v>
      </c>
      <c r="H170" s="20"/>
      <c r="I170" s="20"/>
      <c r="J170" s="20"/>
      <c r="K170" s="13">
        <f t="shared" si="16"/>
        <v>0</v>
      </c>
      <c r="L170" s="24">
        <v>1</v>
      </c>
      <c r="M170" s="33">
        <f t="shared" si="17"/>
        <v>110</v>
      </c>
      <c r="N170" s="33">
        <f t="shared" si="18"/>
        <v>0</v>
      </c>
      <c r="O170" s="1">
        <f t="shared" si="19"/>
        <v>0</v>
      </c>
      <c r="P170" s="1">
        <f t="shared" si="20"/>
        <v>0</v>
      </c>
      <c r="Q170" s="1">
        <f t="shared" si="21"/>
        <v>0</v>
      </c>
      <c r="R170" s="1">
        <f t="shared" si="22"/>
        <v>0</v>
      </c>
      <c r="S170" s="1">
        <f t="shared" si="23"/>
        <v>0</v>
      </c>
    </row>
    <row r="171" spans="2:19">
      <c r="B171" s="13">
        <v>207</v>
      </c>
      <c r="C171" s="20">
        <v>0</v>
      </c>
      <c r="D171" s="20">
        <v>0</v>
      </c>
      <c r="E171" s="31"/>
      <c r="F171" s="34" t="e">
        <f>VLOOKUP(C171,职业!B:C,2,0)</f>
        <v>#N/A</v>
      </c>
      <c r="G171" s="31" t="str">
        <f>VLOOKUP(D171,绝技!B:C,2,0)</f>
        <v>无</v>
      </c>
      <c r="H171" s="20"/>
      <c r="I171" s="20"/>
      <c r="J171" s="20"/>
      <c r="K171" s="13">
        <f t="shared" si="16"/>
        <v>0</v>
      </c>
      <c r="L171" s="24">
        <v>1</v>
      </c>
      <c r="M171" s="33">
        <f t="shared" si="17"/>
        <v>110</v>
      </c>
      <c r="N171" s="33">
        <f t="shared" si="18"/>
        <v>0</v>
      </c>
      <c r="O171" s="1">
        <f t="shared" si="19"/>
        <v>0</v>
      </c>
      <c r="P171" s="1">
        <f t="shared" si="20"/>
        <v>0</v>
      </c>
      <c r="Q171" s="1">
        <f t="shared" si="21"/>
        <v>0</v>
      </c>
      <c r="R171" s="1">
        <f t="shared" si="22"/>
        <v>0</v>
      </c>
      <c r="S171" s="1">
        <f t="shared" si="23"/>
        <v>0</v>
      </c>
    </row>
    <row r="172" spans="2:19">
      <c r="B172" s="13">
        <v>208</v>
      </c>
      <c r="C172" s="20">
        <v>0</v>
      </c>
      <c r="D172" s="20">
        <v>0</v>
      </c>
      <c r="E172" s="31"/>
      <c r="F172" s="34" t="e">
        <f>VLOOKUP(C172,职业!B:C,2,0)</f>
        <v>#N/A</v>
      </c>
      <c r="G172" s="31" t="str">
        <f>VLOOKUP(D172,绝技!B:C,2,0)</f>
        <v>无</v>
      </c>
      <c r="H172" s="20"/>
      <c r="I172" s="20"/>
      <c r="J172" s="20"/>
      <c r="K172" s="13">
        <f t="shared" si="16"/>
        <v>0</v>
      </c>
      <c r="L172" s="24">
        <v>1</v>
      </c>
      <c r="M172" s="33">
        <f t="shared" si="17"/>
        <v>110</v>
      </c>
      <c r="N172" s="33">
        <f t="shared" si="18"/>
        <v>0</v>
      </c>
      <c r="O172" s="1">
        <f t="shared" si="19"/>
        <v>0</v>
      </c>
      <c r="P172" s="1">
        <f t="shared" si="20"/>
        <v>0</v>
      </c>
      <c r="Q172" s="1">
        <f t="shared" si="21"/>
        <v>0</v>
      </c>
      <c r="R172" s="1">
        <f t="shared" si="22"/>
        <v>0</v>
      </c>
      <c r="S172" s="1">
        <f t="shared" si="23"/>
        <v>0</v>
      </c>
    </row>
    <row r="173" spans="2:19">
      <c r="B173" s="13">
        <v>209</v>
      </c>
      <c r="C173" s="20">
        <v>0</v>
      </c>
      <c r="D173" s="20">
        <v>0</v>
      </c>
      <c r="E173" s="31"/>
      <c r="F173" s="34" t="e">
        <f>VLOOKUP(C173,职业!B:C,2,0)</f>
        <v>#N/A</v>
      </c>
      <c r="G173" s="31" t="str">
        <f>VLOOKUP(D173,绝技!B:C,2,0)</f>
        <v>无</v>
      </c>
      <c r="H173" s="20"/>
      <c r="I173" s="20"/>
      <c r="J173" s="20"/>
      <c r="K173" s="13">
        <f t="shared" si="16"/>
        <v>0</v>
      </c>
      <c r="L173" s="24">
        <v>1</v>
      </c>
      <c r="M173" s="33">
        <f t="shared" si="17"/>
        <v>110</v>
      </c>
      <c r="N173" s="33">
        <f t="shared" si="18"/>
        <v>0</v>
      </c>
      <c r="O173" s="1">
        <f t="shared" si="19"/>
        <v>0</v>
      </c>
      <c r="P173" s="1">
        <f t="shared" si="20"/>
        <v>0</v>
      </c>
      <c r="Q173" s="1">
        <f t="shared" si="21"/>
        <v>0</v>
      </c>
      <c r="R173" s="1">
        <f t="shared" si="22"/>
        <v>0</v>
      </c>
      <c r="S173" s="1">
        <f t="shared" si="23"/>
        <v>0</v>
      </c>
    </row>
    <row r="175" spans="2:19" ht="13.5" customHeight="1">
      <c r="B175" s="55"/>
      <c r="C175" s="55"/>
      <c r="D175" s="55"/>
      <c r="E175" s="55"/>
    </row>
    <row r="176" spans="2:19">
      <c r="B176" s="55"/>
      <c r="C176" s="55"/>
      <c r="D176" s="55"/>
      <c r="E176" s="55"/>
    </row>
    <row r="177" spans="2:5">
      <c r="B177" s="56"/>
      <c r="C177" s="56"/>
      <c r="D177" s="56"/>
      <c r="E177" s="56"/>
    </row>
  </sheetData>
  <sheetProtection selectLockedCells="1" sort="0" autoFilter="0" pivotTables="0"/>
  <autoFilter ref="B2:S2"/>
  <mergeCells count="3">
    <mergeCell ref="B175:E175"/>
    <mergeCell ref="B176:E176"/>
    <mergeCell ref="B177:E177"/>
  </mergeCells>
  <phoneticPr fontId="1" type="noConversion"/>
  <dataValidations count="4">
    <dataValidation type="whole" allowBlank="1" showInputMessage="1" showErrorMessage="1" sqref="L3:L173">
      <formula1>1</formula1>
      <formula2>100</formula2>
    </dataValidation>
    <dataValidation showInputMessage="1" showErrorMessage="1" sqref="F3:G173"/>
    <dataValidation type="whole" showInputMessage="1" showErrorMessage="1" sqref="C3:C173">
      <formula1>0</formula1>
      <formula2>9</formula2>
    </dataValidation>
    <dataValidation type="whole" showInputMessage="1" showErrorMessage="1" sqref="D3:D173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52"/>
  <sheetViews>
    <sheetView topLeftCell="A16" workbookViewId="0">
      <selection activeCell="I19" sqref="I19"/>
    </sheetView>
  </sheetViews>
  <sheetFormatPr defaultRowHeight="13.5"/>
  <cols>
    <col min="4" max="4" width="9.75" customWidth="1"/>
    <col min="5" max="5" width="33.875" customWidth="1"/>
    <col min="6" max="6" width="38.375" customWidth="1"/>
    <col min="7" max="7" width="9.75" bestFit="1" customWidth="1"/>
  </cols>
  <sheetData>
    <row r="2" spans="2:7">
      <c r="B2" s="3" t="s">
        <v>0</v>
      </c>
      <c r="C2" s="3" t="s">
        <v>5</v>
      </c>
      <c r="D2" s="3" t="s">
        <v>6</v>
      </c>
      <c r="E2" s="3" t="s">
        <v>23</v>
      </c>
      <c r="F2" s="3" t="s">
        <v>11</v>
      </c>
      <c r="G2" s="3" t="s">
        <v>53</v>
      </c>
    </row>
    <row r="3" spans="2:7">
      <c r="B3" s="4">
        <v>0</v>
      </c>
      <c r="C3" s="12" t="s">
        <v>10</v>
      </c>
      <c r="D3" s="36"/>
      <c r="E3" s="9"/>
      <c r="F3" s="7"/>
      <c r="G3" s="8"/>
    </row>
    <row r="4" spans="2:7" ht="27">
      <c r="B4" s="4">
        <v>1</v>
      </c>
      <c r="C4" s="5" t="s">
        <v>51</v>
      </c>
      <c r="D4" s="36">
        <v>0.6</v>
      </c>
      <c r="E4" s="9" t="s">
        <v>65</v>
      </c>
      <c r="F4" s="9" t="s">
        <v>66</v>
      </c>
      <c r="G4" s="5" t="s">
        <v>148</v>
      </c>
    </row>
    <row r="5" spans="2:7" ht="27">
      <c r="B5" s="4">
        <v>2</v>
      </c>
      <c r="C5" s="5" t="s">
        <v>299</v>
      </c>
      <c r="D5" s="36">
        <v>1</v>
      </c>
      <c r="E5" s="9" t="s">
        <v>67</v>
      </c>
      <c r="F5" s="9" t="s">
        <v>69</v>
      </c>
      <c r="G5" s="5" t="s">
        <v>149</v>
      </c>
    </row>
    <row r="6" spans="2:7" ht="27">
      <c r="B6" s="4">
        <v>3</v>
      </c>
      <c r="C6" s="5" t="s">
        <v>68</v>
      </c>
      <c r="D6" s="36">
        <v>1</v>
      </c>
      <c r="E6" s="9" t="s">
        <v>392</v>
      </c>
      <c r="F6" s="9" t="s">
        <v>191</v>
      </c>
      <c r="G6" s="5" t="s">
        <v>150</v>
      </c>
    </row>
    <row r="7" spans="2:7" ht="27">
      <c r="B7" s="4">
        <v>4</v>
      </c>
      <c r="C7" s="5" t="s">
        <v>298</v>
      </c>
      <c r="D7" s="36">
        <v>0.6</v>
      </c>
      <c r="E7" s="9" t="s">
        <v>393</v>
      </c>
      <c r="F7" s="9" t="s">
        <v>208</v>
      </c>
      <c r="G7" s="5" t="s">
        <v>151</v>
      </c>
    </row>
    <row r="8" spans="2:7" ht="27">
      <c r="B8" s="4">
        <v>5</v>
      </c>
      <c r="C8" s="5" t="s">
        <v>76</v>
      </c>
      <c r="D8" s="36">
        <v>0.4</v>
      </c>
      <c r="E8" s="9" t="s">
        <v>204</v>
      </c>
      <c r="F8" s="9" t="s">
        <v>205</v>
      </c>
      <c r="G8" s="5" t="s">
        <v>152</v>
      </c>
    </row>
    <row r="9" spans="2:7" ht="27">
      <c r="B9" s="4">
        <v>6</v>
      </c>
      <c r="C9" s="11" t="s">
        <v>99</v>
      </c>
      <c r="D9" s="36">
        <v>0.6</v>
      </c>
      <c r="E9" s="9" t="s">
        <v>96</v>
      </c>
      <c r="F9" s="9" t="s">
        <v>66</v>
      </c>
      <c r="G9" s="11" t="s">
        <v>79</v>
      </c>
    </row>
    <row r="10" spans="2:7" ht="27">
      <c r="B10" s="4">
        <v>7</v>
      </c>
      <c r="C10" s="11" t="s">
        <v>100</v>
      </c>
      <c r="D10" s="36">
        <v>1</v>
      </c>
      <c r="E10" s="9" t="s">
        <v>97</v>
      </c>
      <c r="F10" s="9" t="s">
        <v>98</v>
      </c>
      <c r="G10" s="11" t="s">
        <v>83</v>
      </c>
    </row>
    <row r="11" spans="2:7" ht="27">
      <c r="B11" s="4">
        <v>8</v>
      </c>
      <c r="C11" s="11" t="s">
        <v>89</v>
      </c>
      <c r="D11" s="36">
        <v>1</v>
      </c>
      <c r="E11" s="9" t="s">
        <v>101</v>
      </c>
      <c r="F11" s="9" t="s">
        <v>102</v>
      </c>
      <c r="G11" s="11" t="s">
        <v>104</v>
      </c>
    </row>
    <row r="12" spans="2:7">
      <c r="B12" s="4">
        <v>9</v>
      </c>
      <c r="C12" s="11" t="s">
        <v>90</v>
      </c>
      <c r="D12" s="36">
        <v>0.6</v>
      </c>
      <c r="E12" s="9" t="s">
        <v>201</v>
      </c>
      <c r="F12" s="9"/>
      <c r="G12" s="11" t="s">
        <v>81</v>
      </c>
    </row>
    <row r="13" spans="2:7" ht="27">
      <c r="B13" s="4">
        <v>10</v>
      </c>
      <c r="C13" s="11" t="s">
        <v>95</v>
      </c>
      <c r="D13" s="36">
        <v>1</v>
      </c>
      <c r="E13" s="9" t="s">
        <v>112</v>
      </c>
      <c r="F13" s="9" t="s">
        <v>103</v>
      </c>
      <c r="G13" s="11" t="s">
        <v>84</v>
      </c>
    </row>
    <row r="14" spans="2:7" ht="40.5">
      <c r="B14" s="4">
        <v>11</v>
      </c>
      <c r="C14" s="11" t="s">
        <v>91</v>
      </c>
      <c r="D14" s="36">
        <v>1</v>
      </c>
      <c r="E14" s="9" t="s">
        <v>394</v>
      </c>
      <c r="F14" s="9" t="s">
        <v>395</v>
      </c>
      <c r="G14" s="11" t="s">
        <v>85</v>
      </c>
    </row>
    <row r="15" spans="2:7">
      <c r="B15" s="4">
        <v>12</v>
      </c>
      <c r="C15" s="11" t="s">
        <v>92</v>
      </c>
      <c r="D15" s="36">
        <v>1</v>
      </c>
      <c r="E15" s="9" t="s">
        <v>107</v>
      </c>
      <c r="F15" s="9" t="s">
        <v>108</v>
      </c>
      <c r="G15" s="11" t="s">
        <v>86</v>
      </c>
    </row>
    <row r="16" spans="2:7">
      <c r="B16" s="4">
        <v>13</v>
      </c>
      <c r="C16" s="11" t="s">
        <v>93</v>
      </c>
      <c r="D16" s="36">
        <v>0.6</v>
      </c>
      <c r="E16" s="9" t="s">
        <v>109</v>
      </c>
      <c r="F16" s="9" t="s">
        <v>108</v>
      </c>
      <c r="G16" s="11" t="s">
        <v>87</v>
      </c>
    </row>
    <row r="17" spans="2:7">
      <c r="B17" s="4">
        <v>14</v>
      </c>
      <c r="C17" s="11" t="s">
        <v>94</v>
      </c>
      <c r="D17" s="36">
        <v>0.4</v>
      </c>
      <c r="E17" s="9" t="s">
        <v>202</v>
      </c>
      <c r="F17" s="9" t="s">
        <v>203</v>
      </c>
      <c r="G17" s="11" t="s">
        <v>105</v>
      </c>
    </row>
    <row r="18" spans="2:7">
      <c r="B18" s="4">
        <v>15</v>
      </c>
      <c r="C18" s="11" t="s">
        <v>106</v>
      </c>
      <c r="D18" s="36">
        <v>0</v>
      </c>
      <c r="E18" s="9" t="s">
        <v>111</v>
      </c>
      <c r="F18" s="9" t="s">
        <v>110</v>
      </c>
      <c r="G18" s="11" t="s">
        <v>300</v>
      </c>
    </row>
    <row r="19" spans="2:7" ht="27">
      <c r="B19" s="4">
        <v>16</v>
      </c>
      <c r="C19" s="37" t="s">
        <v>131</v>
      </c>
      <c r="D19" s="36">
        <v>0.6</v>
      </c>
      <c r="E19" s="9" t="s">
        <v>183</v>
      </c>
      <c r="F19" s="9" t="s">
        <v>184</v>
      </c>
      <c r="G19" s="37" t="s">
        <v>153</v>
      </c>
    </row>
    <row r="20" spans="2:7" ht="27">
      <c r="B20" s="4">
        <v>17</v>
      </c>
      <c r="C20" s="37" t="s">
        <v>132</v>
      </c>
      <c r="D20" s="36">
        <v>0.6</v>
      </c>
      <c r="E20" s="9" t="s">
        <v>185</v>
      </c>
      <c r="F20" s="9" t="s">
        <v>186</v>
      </c>
      <c r="G20" s="37" t="s">
        <v>154</v>
      </c>
    </row>
    <row r="21" spans="2:7">
      <c r="B21" s="4">
        <v>18</v>
      </c>
      <c r="C21" s="37" t="s">
        <v>187</v>
      </c>
      <c r="D21" s="36">
        <v>1</v>
      </c>
      <c r="E21" s="9" t="s">
        <v>206</v>
      </c>
      <c r="F21" s="9"/>
      <c r="G21" s="37" t="s">
        <v>115</v>
      </c>
    </row>
    <row r="22" spans="2:7">
      <c r="B22" s="4">
        <v>19</v>
      </c>
      <c r="C22" s="37" t="s">
        <v>146</v>
      </c>
      <c r="D22" s="36">
        <v>1</v>
      </c>
      <c r="E22" s="9" t="s">
        <v>188</v>
      </c>
      <c r="F22" s="9" t="s">
        <v>189</v>
      </c>
      <c r="G22" s="37" t="s">
        <v>147</v>
      </c>
    </row>
    <row r="23" spans="2:7" ht="27">
      <c r="B23" s="4">
        <v>20</v>
      </c>
      <c r="C23" s="37" t="s">
        <v>133</v>
      </c>
      <c r="D23" s="36">
        <v>1</v>
      </c>
      <c r="E23" s="9" t="s">
        <v>190</v>
      </c>
      <c r="F23" s="9" t="s">
        <v>191</v>
      </c>
      <c r="G23" s="37" t="s">
        <v>155</v>
      </c>
    </row>
    <row r="24" spans="2:7" ht="27">
      <c r="B24" s="4">
        <v>21</v>
      </c>
      <c r="C24" s="37" t="s">
        <v>134</v>
      </c>
      <c r="D24" s="36">
        <v>1</v>
      </c>
      <c r="E24" s="9" t="s">
        <v>192</v>
      </c>
      <c r="F24" s="9" t="s">
        <v>193</v>
      </c>
      <c r="G24" s="37" t="s">
        <v>156</v>
      </c>
    </row>
    <row r="25" spans="2:7" ht="27">
      <c r="B25" s="4">
        <v>22</v>
      </c>
      <c r="C25" s="37" t="s">
        <v>137</v>
      </c>
      <c r="D25" s="36">
        <v>1</v>
      </c>
      <c r="E25" s="9" t="s">
        <v>207</v>
      </c>
      <c r="F25" s="9" t="s">
        <v>208</v>
      </c>
      <c r="G25" s="37" t="s">
        <v>157</v>
      </c>
    </row>
    <row r="26" spans="2:7" ht="27">
      <c r="B26" s="4">
        <v>23</v>
      </c>
      <c r="C26" s="37" t="s">
        <v>135</v>
      </c>
      <c r="D26" s="36">
        <v>0</v>
      </c>
      <c r="E26" s="9" t="s">
        <v>195</v>
      </c>
      <c r="F26" s="9" t="s">
        <v>194</v>
      </c>
      <c r="G26" s="37" t="s">
        <v>158</v>
      </c>
    </row>
    <row r="27" spans="2:7" ht="27">
      <c r="B27" s="4">
        <v>24</v>
      </c>
      <c r="C27" s="37" t="s">
        <v>136</v>
      </c>
      <c r="D27" s="36">
        <v>1</v>
      </c>
      <c r="E27" s="9" t="s">
        <v>196</v>
      </c>
      <c r="F27" s="9" t="s">
        <v>197</v>
      </c>
      <c r="G27" s="37" t="s">
        <v>159</v>
      </c>
    </row>
    <row r="28" spans="2:7" ht="27">
      <c r="B28" s="4">
        <v>25</v>
      </c>
      <c r="C28" s="37" t="s">
        <v>138</v>
      </c>
      <c r="D28" s="36">
        <v>0</v>
      </c>
      <c r="E28" s="9" t="s">
        <v>198</v>
      </c>
      <c r="F28" s="9" t="s">
        <v>199</v>
      </c>
      <c r="G28" s="37" t="s">
        <v>160</v>
      </c>
    </row>
    <row r="29" spans="2:7">
      <c r="B29" s="4">
        <v>26</v>
      </c>
      <c r="C29" s="37" t="s">
        <v>141</v>
      </c>
      <c r="D29" s="36">
        <v>0.6</v>
      </c>
      <c r="E29" s="9" t="s">
        <v>200</v>
      </c>
      <c r="F29" s="9"/>
      <c r="G29" s="37" t="s">
        <v>161</v>
      </c>
    </row>
    <row r="30" spans="2:7">
      <c r="B30" s="4">
        <v>27</v>
      </c>
      <c r="C30" s="37" t="s">
        <v>140</v>
      </c>
      <c r="D30" s="36"/>
      <c r="E30" s="9"/>
      <c r="F30" s="9"/>
      <c r="G30" s="37" t="s">
        <v>162</v>
      </c>
    </row>
    <row r="31" spans="2:7">
      <c r="B31" s="4">
        <v>28</v>
      </c>
      <c r="C31" s="37" t="s">
        <v>139</v>
      </c>
      <c r="D31" s="36"/>
      <c r="E31" s="9"/>
      <c r="F31" s="9"/>
      <c r="G31" s="37" t="s">
        <v>163</v>
      </c>
    </row>
    <row r="32" spans="2:7">
      <c r="B32" s="4">
        <v>29</v>
      </c>
      <c r="C32" s="37" t="s">
        <v>143</v>
      </c>
      <c r="D32" s="36"/>
      <c r="E32" s="9"/>
      <c r="F32" s="9"/>
      <c r="G32" s="37" t="s">
        <v>164</v>
      </c>
    </row>
    <row r="33" spans="2:7">
      <c r="B33" s="4">
        <v>30</v>
      </c>
      <c r="C33" s="37" t="s">
        <v>142</v>
      </c>
      <c r="D33" s="36"/>
      <c r="E33" s="9"/>
      <c r="F33" s="9"/>
      <c r="G33" s="37" t="s">
        <v>165</v>
      </c>
    </row>
    <row r="34" spans="2:7">
      <c r="B34" s="4">
        <v>31</v>
      </c>
      <c r="C34" s="10" t="s">
        <v>144</v>
      </c>
      <c r="D34" s="36">
        <v>1</v>
      </c>
      <c r="E34" s="9"/>
      <c r="F34" s="9"/>
      <c r="G34" s="37" t="s">
        <v>166</v>
      </c>
    </row>
    <row r="35" spans="2:7">
      <c r="B35" s="4">
        <v>32</v>
      </c>
      <c r="C35" s="10" t="s">
        <v>145</v>
      </c>
      <c r="D35" s="36">
        <v>1</v>
      </c>
      <c r="E35" s="9"/>
      <c r="F35" s="9"/>
      <c r="G35" s="37" t="s">
        <v>167</v>
      </c>
    </row>
    <row r="36" spans="2:7">
      <c r="B36" s="4">
        <v>33</v>
      </c>
      <c r="C36" s="10"/>
      <c r="D36" s="36"/>
      <c r="E36" s="9"/>
      <c r="F36" s="9"/>
      <c r="G36" s="4"/>
    </row>
    <row r="37" spans="2:7">
      <c r="B37" s="4">
        <v>34</v>
      </c>
      <c r="C37" s="10"/>
      <c r="D37" s="36"/>
      <c r="E37" s="9"/>
      <c r="F37" s="9"/>
      <c r="G37" s="4"/>
    </row>
    <row r="38" spans="2:7">
      <c r="B38" s="4">
        <v>35</v>
      </c>
      <c r="C38" s="10"/>
      <c r="D38" s="36"/>
      <c r="E38" s="9"/>
      <c r="F38" s="9"/>
      <c r="G38" s="4"/>
    </row>
    <row r="39" spans="2:7">
      <c r="B39" s="4">
        <v>36</v>
      </c>
      <c r="C39" s="10"/>
      <c r="D39" s="36"/>
      <c r="E39" s="9"/>
      <c r="F39" s="9"/>
      <c r="G39" s="4"/>
    </row>
    <row r="40" spans="2:7">
      <c r="B40" s="4">
        <v>37</v>
      </c>
      <c r="C40" s="8"/>
      <c r="D40" s="36"/>
      <c r="E40" s="9"/>
      <c r="F40" s="9"/>
      <c r="G40" s="4"/>
    </row>
    <row r="41" spans="2:7">
      <c r="B41" s="4">
        <v>38</v>
      </c>
      <c r="C41" s="8"/>
      <c r="D41" s="36"/>
      <c r="E41" s="9"/>
      <c r="F41" s="9"/>
      <c r="G41" s="4"/>
    </row>
    <row r="42" spans="2:7">
      <c r="B42" s="4">
        <v>39</v>
      </c>
      <c r="C42" s="8"/>
      <c r="D42" s="36"/>
      <c r="E42" s="9"/>
      <c r="F42" s="9"/>
      <c r="G42" s="4"/>
    </row>
    <row r="43" spans="2:7">
      <c r="B43" s="4">
        <v>40</v>
      </c>
      <c r="C43" s="8"/>
      <c r="D43" s="36"/>
      <c r="E43" s="9"/>
      <c r="F43" s="9"/>
      <c r="G43" s="4"/>
    </row>
    <row r="44" spans="2:7">
      <c r="B44" s="4">
        <v>41</v>
      </c>
      <c r="C44" s="8"/>
      <c r="D44" s="36"/>
      <c r="E44" s="9"/>
      <c r="F44" s="9"/>
      <c r="G44" s="4"/>
    </row>
    <row r="45" spans="2:7">
      <c r="B45" s="4">
        <v>42</v>
      </c>
      <c r="C45" s="8"/>
      <c r="D45" s="36"/>
      <c r="E45" s="9"/>
      <c r="F45" s="9"/>
      <c r="G45" s="4"/>
    </row>
    <row r="46" spans="2:7">
      <c r="B46" s="4">
        <v>43</v>
      </c>
      <c r="C46" s="8"/>
      <c r="D46" s="36"/>
      <c r="E46" s="9"/>
      <c r="F46" s="9"/>
      <c r="G46" s="4"/>
    </row>
    <row r="47" spans="2:7">
      <c r="B47" s="4">
        <v>44</v>
      </c>
      <c r="C47" s="8"/>
      <c r="D47" s="36"/>
      <c r="E47" s="9"/>
      <c r="F47" s="9"/>
      <c r="G47" s="4"/>
    </row>
    <row r="48" spans="2:7">
      <c r="B48" s="4">
        <v>45</v>
      </c>
      <c r="C48" s="8"/>
      <c r="D48" s="36"/>
      <c r="E48" s="9"/>
      <c r="F48" s="9"/>
      <c r="G48" s="4"/>
    </row>
    <row r="49" spans="2:7">
      <c r="B49" s="4">
        <v>46</v>
      </c>
      <c r="C49" s="8"/>
      <c r="D49" s="36"/>
      <c r="E49" s="9"/>
      <c r="F49" s="9"/>
      <c r="G49" s="4"/>
    </row>
    <row r="50" spans="2:7">
      <c r="B50" s="4">
        <v>47</v>
      </c>
      <c r="C50" s="8"/>
      <c r="D50" s="36"/>
      <c r="E50" s="9"/>
      <c r="F50" s="9"/>
      <c r="G50" s="4"/>
    </row>
    <row r="51" spans="2:7">
      <c r="B51" s="4">
        <v>48</v>
      </c>
      <c r="C51" s="8"/>
      <c r="D51" s="36"/>
      <c r="E51" s="9"/>
      <c r="F51" s="9"/>
      <c r="G51" s="4"/>
    </row>
    <row r="52" spans="2:7">
      <c r="B52" s="4">
        <v>49</v>
      </c>
      <c r="C52" s="8"/>
      <c r="D52" s="36"/>
      <c r="E52" s="9"/>
      <c r="F52" s="9"/>
      <c r="G52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7"/>
  <sheetViews>
    <sheetView workbookViewId="0">
      <selection activeCell="E11" sqref="E11"/>
    </sheetView>
  </sheetViews>
  <sheetFormatPr defaultRowHeight="13.5"/>
  <sheetData>
    <row r="2" spans="2:10">
      <c r="B2" s="16" t="s">
        <v>0</v>
      </c>
      <c r="C2" s="16" t="s">
        <v>7</v>
      </c>
      <c r="D2" s="16" t="s">
        <v>21</v>
      </c>
      <c r="E2" s="16" t="s">
        <v>45</v>
      </c>
      <c r="F2" s="16" t="s">
        <v>46</v>
      </c>
      <c r="G2" s="16" t="s">
        <v>47</v>
      </c>
      <c r="H2" s="16" t="s">
        <v>22</v>
      </c>
      <c r="I2" s="16" t="s">
        <v>48</v>
      </c>
      <c r="J2" s="16" t="s">
        <v>31</v>
      </c>
    </row>
    <row r="3" spans="2:10">
      <c r="B3" s="17">
        <v>1</v>
      </c>
      <c r="C3" s="17" t="s">
        <v>59</v>
      </c>
      <c r="D3" s="32">
        <v>10</v>
      </c>
      <c r="E3" s="32">
        <v>20</v>
      </c>
      <c r="F3" s="32"/>
      <c r="G3" s="32"/>
      <c r="H3" s="32">
        <v>20</v>
      </c>
      <c r="I3" s="32"/>
      <c r="J3" s="23">
        <f t="shared" ref="J3:J6" si="0">SUM(D3:I3)</f>
        <v>50</v>
      </c>
    </row>
    <row r="4" spans="2:10">
      <c r="B4" s="17">
        <v>2</v>
      </c>
      <c r="C4" s="17" t="s">
        <v>60</v>
      </c>
      <c r="D4" s="32"/>
      <c r="E4" s="32"/>
      <c r="F4" s="32"/>
      <c r="G4" s="32">
        <v>30</v>
      </c>
      <c r="H4" s="32"/>
      <c r="I4" s="32">
        <v>20</v>
      </c>
      <c r="J4" s="23">
        <f t="shared" si="0"/>
        <v>50</v>
      </c>
    </row>
    <row r="5" spans="2:10">
      <c r="B5" s="17">
        <v>3</v>
      </c>
      <c r="C5" s="17" t="s">
        <v>61</v>
      </c>
      <c r="D5" s="32">
        <v>10</v>
      </c>
      <c r="E5" s="32"/>
      <c r="F5" s="32"/>
      <c r="G5" s="32"/>
      <c r="H5" s="32">
        <v>40</v>
      </c>
      <c r="I5" s="32"/>
      <c r="J5" s="23">
        <f t="shared" si="0"/>
        <v>50</v>
      </c>
    </row>
    <row r="6" spans="2:10">
      <c r="B6" s="17">
        <v>4</v>
      </c>
      <c r="C6" s="17" t="s">
        <v>62</v>
      </c>
      <c r="D6" s="32"/>
      <c r="E6" s="32"/>
      <c r="F6" s="32">
        <v>50</v>
      </c>
      <c r="G6" s="32"/>
      <c r="H6" s="32"/>
      <c r="I6" s="32"/>
      <c r="J6" s="23">
        <f t="shared" si="0"/>
        <v>50</v>
      </c>
    </row>
    <row r="7" spans="2:10">
      <c r="B7" s="17">
        <v>10</v>
      </c>
      <c r="C7" s="17" t="s">
        <v>1</v>
      </c>
      <c r="D7" s="32">
        <f t="shared" ref="D7:J7" si="1">SUM(D3:D6)</f>
        <v>20</v>
      </c>
      <c r="E7" s="32">
        <f t="shared" si="1"/>
        <v>20</v>
      </c>
      <c r="F7" s="32">
        <f t="shared" si="1"/>
        <v>50</v>
      </c>
      <c r="G7" s="32">
        <f t="shared" si="1"/>
        <v>30</v>
      </c>
      <c r="H7" s="32">
        <f t="shared" si="1"/>
        <v>60</v>
      </c>
      <c r="I7" s="32">
        <f t="shared" si="1"/>
        <v>20</v>
      </c>
      <c r="J7" s="32">
        <f t="shared" si="1"/>
        <v>200</v>
      </c>
    </row>
  </sheetData>
  <autoFilter ref="B2:J6">
    <filterColumn colId="2"/>
    <sortState ref="B3:L17">
      <sortCondition ref="B2:B17"/>
    </sortState>
  </autoFilter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38"/>
  <sheetViews>
    <sheetView topLeftCell="A22" workbookViewId="0">
      <selection activeCell="E40" sqref="E40"/>
    </sheetView>
  </sheetViews>
  <sheetFormatPr defaultRowHeight="13.5"/>
  <cols>
    <col min="3" max="3" width="10.375" customWidth="1"/>
    <col min="5" max="5" width="9.75" bestFit="1" customWidth="1"/>
    <col min="7" max="7" width="9.75" bestFit="1" customWidth="1"/>
  </cols>
  <sheetData>
    <row r="2" spans="2:7">
      <c r="B2" s="3" t="s">
        <v>0</v>
      </c>
      <c r="C2" s="3" t="s">
        <v>5</v>
      </c>
      <c r="D2" s="3" t="s">
        <v>34</v>
      </c>
      <c r="E2" s="3" t="s">
        <v>35</v>
      </c>
      <c r="F2" s="3" t="s">
        <v>2</v>
      </c>
      <c r="G2" s="3" t="s">
        <v>36</v>
      </c>
    </row>
    <row r="3" spans="2:7">
      <c r="B3" s="4">
        <v>1</v>
      </c>
      <c r="C3" s="4" t="s">
        <v>405</v>
      </c>
      <c r="D3" s="4" t="s">
        <v>32</v>
      </c>
      <c r="E3" s="25">
        <v>6</v>
      </c>
      <c r="F3" s="4">
        <v>1</v>
      </c>
      <c r="G3" s="4">
        <f t="shared" ref="G3:G37" si="0">E3*(10+F3)</f>
        <v>66</v>
      </c>
    </row>
    <row r="4" spans="2:7">
      <c r="B4" s="4">
        <v>2</v>
      </c>
      <c r="C4" s="4" t="s">
        <v>401</v>
      </c>
      <c r="D4" s="4" t="s">
        <v>71</v>
      </c>
      <c r="E4" s="25">
        <v>4</v>
      </c>
      <c r="F4" s="4">
        <v>1</v>
      </c>
      <c r="G4" s="4">
        <f t="shared" si="0"/>
        <v>44</v>
      </c>
    </row>
    <row r="5" spans="2:7">
      <c r="B5" s="4">
        <v>3</v>
      </c>
      <c r="C5" s="4" t="s">
        <v>309</v>
      </c>
      <c r="D5" s="4" t="s">
        <v>4</v>
      </c>
      <c r="E5" s="25">
        <v>5</v>
      </c>
      <c r="F5" s="4">
        <v>1</v>
      </c>
      <c r="G5" s="4">
        <f t="shared" si="0"/>
        <v>55</v>
      </c>
    </row>
    <row r="6" spans="2:7">
      <c r="B6" s="4">
        <v>4</v>
      </c>
      <c r="C6" s="4" t="s">
        <v>310</v>
      </c>
      <c r="D6" s="4" t="s">
        <v>72</v>
      </c>
      <c r="E6" s="25">
        <v>2</v>
      </c>
      <c r="F6" s="4">
        <v>1</v>
      </c>
      <c r="G6" s="4">
        <f t="shared" si="0"/>
        <v>22</v>
      </c>
    </row>
    <row r="7" spans="2:7">
      <c r="B7" s="4">
        <v>5</v>
      </c>
      <c r="C7" s="4" t="s">
        <v>311</v>
      </c>
      <c r="D7" s="4" t="s">
        <v>70</v>
      </c>
      <c r="E7" s="25">
        <v>3</v>
      </c>
      <c r="F7" s="4">
        <v>1</v>
      </c>
      <c r="G7" s="4">
        <f t="shared" si="0"/>
        <v>33</v>
      </c>
    </row>
    <row r="8" spans="2:7">
      <c r="B8" s="4">
        <v>6</v>
      </c>
      <c r="C8" s="4" t="s">
        <v>312</v>
      </c>
      <c r="D8" s="4" t="s">
        <v>315</v>
      </c>
      <c r="E8" s="25">
        <v>4</v>
      </c>
      <c r="F8" s="4">
        <v>1</v>
      </c>
      <c r="G8" s="4">
        <f t="shared" si="0"/>
        <v>44</v>
      </c>
    </row>
    <row r="9" spans="2:7">
      <c r="B9" s="4">
        <v>7</v>
      </c>
      <c r="C9" s="4" t="s">
        <v>313</v>
      </c>
      <c r="D9" s="4" t="s">
        <v>314</v>
      </c>
      <c r="E9" s="25">
        <v>5</v>
      </c>
      <c r="F9" s="4">
        <v>1</v>
      </c>
      <c r="G9" s="4">
        <f t="shared" si="0"/>
        <v>55</v>
      </c>
    </row>
    <row r="10" spans="2:7">
      <c r="B10" s="4">
        <v>8</v>
      </c>
      <c r="C10" s="6" t="s">
        <v>410</v>
      </c>
      <c r="D10" s="6" t="s">
        <v>32</v>
      </c>
      <c r="E10" s="6">
        <f>E3*2</f>
        <v>12</v>
      </c>
      <c r="F10" s="10">
        <v>1</v>
      </c>
      <c r="G10" s="10">
        <f t="shared" si="0"/>
        <v>132</v>
      </c>
    </row>
    <row r="11" spans="2:7">
      <c r="B11" s="4">
        <v>9</v>
      </c>
      <c r="C11" s="6" t="s">
        <v>402</v>
      </c>
      <c r="D11" s="6" t="s">
        <v>71</v>
      </c>
      <c r="E11" s="6">
        <f t="shared" ref="E11:E16" si="1">E4*2</f>
        <v>8</v>
      </c>
      <c r="F11" s="10">
        <v>1</v>
      </c>
      <c r="G11" s="10">
        <f t="shared" si="0"/>
        <v>88</v>
      </c>
    </row>
    <row r="12" spans="2:7">
      <c r="B12" s="4">
        <v>10</v>
      </c>
      <c r="C12" s="6" t="s">
        <v>316</v>
      </c>
      <c r="D12" s="6" t="s">
        <v>4</v>
      </c>
      <c r="E12" s="6">
        <f t="shared" si="1"/>
        <v>10</v>
      </c>
      <c r="F12" s="10">
        <v>1</v>
      </c>
      <c r="G12" s="10">
        <f t="shared" si="0"/>
        <v>110</v>
      </c>
    </row>
    <row r="13" spans="2:7">
      <c r="B13" s="4">
        <v>11</v>
      </c>
      <c r="C13" s="6" t="s">
        <v>317</v>
      </c>
      <c r="D13" s="6" t="s">
        <v>72</v>
      </c>
      <c r="E13" s="6">
        <f t="shared" si="1"/>
        <v>4</v>
      </c>
      <c r="F13" s="10">
        <v>1</v>
      </c>
      <c r="G13" s="10">
        <f t="shared" si="0"/>
        <v>44</v>
      </c>
    </row>
    <row r="14" spans="2:7">
      <c r="B14" s="4">
        <v>12</v>
      </c>
      <c r="C14" s="6" t="s">
        <v>318</v>
      </c>
      <c r="D14" s="6" t="s">
        <v>70</v>
      </c>
      <c r="E14" s="6">
        <f t="shared" si="1"/>
        <v>6</v>
      </c>
      <c r="F14" s="10">
        <v>1</v>
      </c>
      <c r="G14" s="10">
        <f t="shared" si="0"/>
        <v>66</v>
      </c>
    </row>
    <row r="15" spans="2:7">
      <c r="B15" s="4">
        <v>13</v>
      </c>
      <c r="C15" s="6" t="s">
        <v>319</v>
      </c>
      <c r="D15" s="6" t="s">
        <v>315</v>
      </c>
      <c r="E15" s="6">
        <f t="shared" si="1"/>
        <v>8</v>
      </c>
      <c r="F15" s="10">
        <v>1</v>
      </c>
      <c r="G15" s="10">
        <f t="shared" si="0"/>
        <v>88</v>
      </c>
    </row>
    <row r="16" spans="2:7">
      <c r="B16" s="4">
        <v>14</v>
      </c>
      <c r="C16" s="6" t="s">
        <v>320</v>
      </c>
      <c r="D16" s="6" t="s">
        <v>314</v>
      </c>
      <c r="E16" s="6">
        <f t="shared" si="1"/>
        <v>10</v>
      </c>
      <c r="F16" s="10">
        <v>1</v>
      </c>
      <c r="G16" s="10">
        <f t="shared" si="0"/>
        <v>110</v>
      </c>
    </row>
    <row r="17" spans="2:7">
      <c r="B17" s="4">
        <v>15</v>
      </c>
      <c r="C17" s="26" t="s">
        <v>409</v>
      </c>
      <c r="D17" s="26" t="s">
        <v>32</v>
      </c>
      <c r="E17" s="26">
        <f>E3*3</f>
        <v>18</v>
      </c>
      <c r="F17" s="8">
        <v>1</v>
      </c>
      <c r="G17" s="8">
        <f t="shared" si="0"/>
        <v>198</v>
      </c>
    </row>
    <row r="18" spans="2:7">
      <c r="B18" s="4">
        <v>16</v>
      </c>
      <c r="C18" s="26" t="s">
        <v>403</v>
      </c>
      <c r="D18" s="26" t="s">
        <v>71</v>
      </c>
      <c r="E18" s="26">
        <f t="shared" ref="E18:E23" si="2">E4*3</f>
        <v>12</v>
      </c>
      <c r="F18" s="8">
        <v>1</v>
      </c>
      <c r="G18" s="8">
        <f t="shared" si="0"/>
        <v>132</v>
      </c>
    </row>
    <row r="19" spans="2:7">
      <c r="B19" s="4">
        <v>17</v>
      </c>
      <c r="C19" s="26" t="s">
        <v>321</v>
      </c>
      <c r="D19" s="26" t="s">
        <v>4</v>
      </c>
      <c r="E19" s="26">
        <f t="shared" si="2"/>
        <v>15</v>
      </c>
      <c r="F19" s="8">
        <v>1</v>
      </c>
      <c r="G19" s="8">
        <f t="shared" si="0"/>
        <v>165</v>
      </c>
    </row>
    <row r="20" spans="2:7">
      <c r="B20" s="4">
        <v>18</v>
      </c>
      <c r="C20" s="26" t="s">
        <v>322</v>
      </c>
      <c r="D20" s="26" t="s">
        <v>72</v>
      </c>
      <c r="E20" s="26">
        <f t="shared" si="2"/>
        <v>6</v>
      </c>
      <c r="F20" s="8">
        <v>1</v>
      </c>
      <c r="G20" s="8">
        <f t="shared" si="0"/>
        <v>66</v>
      </c>
    </row>
    <row r="21" spans="2:7">
      <c r="B21" s="4">
        <v>19</v>
      </c>
      <c r="C21" s="26" t="s">
        <v>323</v>
      </c>
      <c r="D21" s="26" t="s">
        <v>70</v>
      </c>
      <c r="E21" s="26">
        <f t="shared" si="2"/>
        <v>9</v>
      </c>
      <c r="F21" s="8">
        <v>1</v>
      </c>
      <c r="G21" s="8">
        <f t="shared" si="0"/>
        <v>99</v>
      </c>
    </row>
    <row r="22" spans="2:7">
      <c r="B22" s="4">
        <v>20</v>
      </c>
      <c r="C22" s="26" t="s">
        <v>324</v>
      </c>
      <c r="D22" s="26" t="s">
        <v>315</v>
      </c>
      <c r="E22" s="26">
        <f t="shared" si="2"/>
        <v>12</v>
      </c>
      <c r="F22" s="8">
        <v>1</v>
      </c>
      <c r="G22" s="8">
        <f t="shared" si="0"/>
        <v>132</v>
      </c>
    </row>
    <row r="23" spans="2:7">
      <c r="B23" s="4">
        <v>21</v>
      </c>
      <c r="C23" s="26" t="s">
        <v>325</v>
      </c>
      <c r="D23" s="26" t="s">
        <v>314</v>
      </c>
      <c r="E23" s="26">
        <f t="shared" si="2"/>
        <v>15</v>
      </c>
      <c r="F23" s="8">
        <v>1</v>
      </c>
      <c r="G23" s="8">
        <f t="shared" si="0"/>
        <v>165</v>
      </c>
    </row>
    <row r="24" spans="2:7">
      <c r="B24" s="4">
        <v>22</v>
      </c>
      <c r="C24" s="27" t="s">
        <v>408</v>
      </c>
      <c r="D24" s="27" t="s">
        <v>32</v>
      </c>
      <c r="E24" s="27">
        <f>E3*4</f>
        <v>24</v>
      </c>
      <c r="F24" s="11">
        <v>1</v>
      </c>
      <c r="G24" s="11">
        <f t="shared" si="0"/>
        <v>264</v>
      </c>
    </row>
    <row r="25" spans="2:7">
      <c r="B25" s="4">
        <v>23</v>
      </c>
      <c r="C25" s="27" t="s">
        <v>404</v>
      </c>
      <c r="D25" s="27" t="s">
        <v>71</v>
      </c>
      <c r="E25" s="27">
        <f t="shared" ref="E25:E30" si="3">E4*4</f>
        <v>16</v>
      </c>
      <c r="F25" s="11">
        <v>1</v>
      </c>
      <c r="G25" s="11">
        <f t="shared" si="0"/>
        <v>176</v>
      </c>
    </row>
    <row r="26" spans="2:7">
      <c r="B26" s="4">
        <v>24</v>
      </c>
      <c r="C26" s="27" t="s">
        <v>326</v>
      </c>
      <c r="D26" s="27" t="s">
        <v>4</v>
      </c>
      <c r="E26" s="27">
        <f t="shared" si="3"/>
        <v>20</v>
      </c>
      <c r="F26" s="11">
        <v>1</v>
      </c>
      <c r="G26" s="11">
        <f t="shared" si="0"/>
        <v>220</v>
      </c>
    </row>
    <row r="27" spans="2:7">
      <c r="B27" s="4">
        <v>25</v>
      </c>
      <c r="C27" s="27" t="s">
        <v>327</v>
      </c>
      <c r="D27" s="27" t="s">
        <v>72</v>
      </c>
      <c r="E27" s="27">
        <f t="shared" si="3"/>
        <v>8</v>
      </c>
      <c r="F27" s="11">
        <v>1</v>
      </c>
      <c r="G27" s="11">
        <f t="shared" si="0"/>
        <v>88</v>
      </c>
    </row>
    <row r="28" spans="2:7">
      <c r="B28" s="4">
        <v>26</v>
      </c>
      <c r="C28" s="27" t="s">
        <v>328</v>
      </c>
      <c r="D28" s="27" t="s">
        <v>70</v>
      </c>
      <c r="E28" s="27">
        <f t="shared" si="3"/>
        <v>12</v>
      </c>
      <c r="F28" s="11">
        <v>1</v>
      </c>
      <c r="G28" s="11">
        <f t="shared" si="0"/>
        <v>132</v>
      </c>
    </row>
    <row r="29" spans="2:7">
      <c r="B29" s="4">
        <v>27</v>
      </c>
      <c r="C29" s="27" t="s">
        <v>329</v>
      </c>
      <c r="D29" s="27" t="s">
        <v>315</v>
      </c>
      <c r="E29" s="27">
        <f t="shared" si="3"/>
        <v>16</v>
      </c>
      <c r="F29" s="11">
        <v>1</v>
      </c>
      <c r="G29" s="11">
        <f t="shared" si="0"/>
        <v>176</v>
      </c>
    </row>
    <row r="30" spans="2:7">
      <c r="B30" s="4">
        <v>28</v>
      </c>
      <c r="C30" s="27" t="s">
        <v>330</v>
      </c>
      <c r="D30" s="27" t="s">
        <v>314</v>
      </c>
      <c r="E30" s="27">
        <f t="shared" si="3"/>
        <v>20</v>
      </c>
      <c r="F30" s="11">
        <v>1</v>
      </c>
      <c r="G30" s="11">
        <f t="shared" si="0"/>
        <v>220</v>
      </c>
    </row>
    <row r="31" spans="2:7">
      <c r="B31" s="4">
        <v>29</v>
      </c>
      <c r="C31" s="28" t="s">
        <v>407</v>
      </c>
      <c r="D31" s="28" t="s">
        <v>32</v>
      </c>
      <c r="E31" s="28">
        <f>E3*5</f>
        <v>30</v>
      </c>
      <c r="F31" s="5">
        <v>1</v>
      </c>
      <c r="G31" s="5">
        <f t="shared" si="0"/>
        <v>330</v>
      </c>
    </row>
    <row r="32" spans="2:7">
      <c r="B32" s="4">
        <v>30</v>
      </c>
      <c r="C32" s="28" t="s">
        <v>406</v>
      </c>
      <c r="D32" s="28" t="s">
        <v>71</v>
      </c>
      <c r="E32" s="28">
        <f t="shared" ref="E32:E37" si="4">E4*5</f>
        <v>20</v>
      </c>
      <c r="F32" s="5">
        <v>1</v>
      </c>
      <c r="G32" s="5">
        <f t="shared" si="0"/>
        <v>220</v>
      </c>
    </row>
    <row r="33" spans="2:7">
      <c r="B33" s="4">
        <v>31</v>
      </c>
      <c r="C33" s="28" t="s">
        <v>331</v>
      </c>
      <c r="D33" s="28" t="s">
        <v>4</v>
      </c>
      <c r="E33" s="28">
        <f t="shared" si="4"/>
        <v>25</v>
      </c>
      <c r="F33" s="5">
        <v>1</v>
      </c>
      <c r="G33" s="5">
        <f t="shared" si="0"/>
        <v>275</v>
      </c>
    </row>
    <row r="34" spans="2:7">
      <c r="B34" s="4">
        <v>32</v>
      </c>
      <c r="C34" s="28" t="s">
        <v>332</v>
      </c>
      <c r="D34" s="28" t="s">
        <v>72</v>
      </c>
      <c r="E34" s="28">
        <f t="shared" si="4"/>
        <v>10</v>
      </c>
      <c r="F34" s="5">
        <v>1</v>
      </c>
      <c r="G34" s="5">
        <f t="shared" si="0"/>
        <v>110</v>
      </c>
    </row>
    <row r="35" spans="2:7">
      <c r="B35" s="4">
        <v>33</v>
      </c>
      <c r="C35" s="28" t="s">
        <v>333</v>
      </c>
      <c r="D35" s="28" t="s">
        <v>70</v>
      </c>
      <c r="E35" s="28">
        <f t="shared" si="4"/>
        <v>15</v>
      </c>
      <c r="F35" s="5">
        <v>1</v>
      </c>
      <c r="G35" s="5">
        <f t="shared" si="0"/>
        <v>165</v>
      </c>
    </row>
    <row r="36" spans="2:7">
      <c r="B36" s="4">
        <v>34</v>
      </c>
      <c r="C36" s="28" t="s">
        <v>334</v>
      </c>
      <c r="D36" s="28" t="s">
        <v>315</v>
      </c>
      <c r="E36" s="28">
        <f t="shared" si="4"/>
        <v>20</v>
      </c>
      <c r="F36" s="5">
        <v>1</v>
      </c>
      <c r="G36" s="5">
        <f t="shared" si="0"/>
        <v>220</v>
      </c>
    </row>
    <row r="37" spans="2:7">
      <c r="B37" s="4">
        <v>35</v>
      </c>
      <c r="C37" s="28" t="s">
        <v>335</v>
      </c>
      <c r="D37" s="28" t="s">
        <v>314</v>
      </c>
      <c r="E37" s="28">
        <f t="shared" si="4"/>
        <v>25</v>
      </c>
      <c r="F37" s="5">
        <v>1</v>
      </c>
      <c r="G37" s="5">
        <f t="shared" si="0"/>
        <v>275</v>
      </c>
    </row>
    <row r="38" spans="2:7">
      <c r="B38" s="75">
        <v>0</v>
      </c>
      <c r="C38" s="76" t="s">
        <v>420</v>
      </c>
      <c r="D38" s="76" t="s">
        <v>420</v>
      </c>
      <c r="E38" s="77">
        <v>0</v>
      </c>
      <c r="F38" s="77">
        <v>0</v>
      </c>
      <c r="G38" s="77">
        <v>0</v>
      </c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34"/>
  <sheetViews>
    <sheetView topLeftCell="A19" workbookViewId="0">
      <selection activeCell="G19" sqref="G19"/>
    </sheetView>
  </sheetViews>
  <sheetFormatPr defaultRowHeight="13.5"/>
  <sheetData>
    <row r="2" spans="2:8">
      <c r="B2" s="3" t="s">
        <v>0</v>
      </c>
      <c r="C2" s="3" t="s">
        <v>5</v>
      </c>
      <c r="D2" s="3" t="s">
        <v>34</v>
      </c>
      <c r="E2" s="3" t="s">
        <v>35</v>
      </c>
      <c r="F2" s="3" t="s">
        <v>2</v>
      </c>
      <c r="G2" s="3" t="s">
        <v>36</v>
      </c>
      <c r="H2" s="54" t="s">
        <v>380</v>
      </c>
    </row>
    <row r="3" spans="2:8">
      <c r="B3" s="10">
        <v>9</v>
      </c>
      <c r="C3" s="10" t="s">
        <v>372</v>
      </c>
      <c r="D3" s="10" t="s">
        <v>4</v>
      </c>
      <c r="E3" s="6">
        <v>250</v>
      </c>
      <c r="F3" s="10">
        <v>1</v>
      </c>
      <c r="G3" s="10">
        <v>500</v>
      </c>
      <c r="H3" s="10">
        <f>F3*10</f>
        <v>10</v>
      </c>
    </row>
    <row r="4" spans="2:8">
      <c r="B4" s="10">
        <v>10</v>
      </c>
      <c r="C4" s="10" t="s">
        <v>373</v>
      </c>
      <c r="D4" s="10" t="s">
        <v>336</v>
      </c>
      <c r="E4" s="6">
        <v>2</v>
      </c>
      <c r="F4" s="10">
        <v>1</v>
      </c>
      <c r="G4" s="10">
        <f t="shared" ref="G4:G34" si="0">E4*F4</f>
        <v>2</v>
      </c>
      <c r="H4" s="10">
        <f t="shared" ref="H4:H10" si="1">F4*10</f>
        <v>10</v>
      </c>
    </row>
    <row r="5" spans="2:8">
      <c r="B5" s="10">
        <v>11</v>
      </c>
      <c r="C5" s="10" t="s">
        <v>374</v>
      </c>
      <c r="D5" s="10" t="s">
        <v>21</v>
      </c>
      <c r="E5" s="6">
        <v>2</v>
      </c>
      <c r="F5" s="10">
        <v>1</v>
      </c>
      <c r="G5" s="10">
        <f t="shared" si="0"/>
        <v>2</v>
      </c>
      <c r="H5" s="10">
        <f t="shared" si="1"/>
        <v>10</v>
      </c>
    </row>
    <row r="6" spans="2:8">
      <c r="B6" s="10">
        <v>12</v>
      </c>
      <c r="C6" s="10" t="s">
        <v>375</v>
      </c>
      <c r="D6" s="10" t="s">
        <v>45</v>
      </c>
      <c r="E6" s="6">
        <v>2</v>
      </c>
      <c r="F6" s="10">
        <v>1</v>
      </c>
      <c r="G6" s="10">
        <f t="shared" si="0"/>
        <v>2</v>
      </c>
      <c r="H6" s="10">
        <f t="shared" si="1"/>
        <v>10</v>
      </c>
    </row>
    <row r="7" spans="2:8">
      <c r="B7" s="10">
        <v>13</v>
      </c>
      <c r="C7" s="10" t="s">
        <v>376</v>
      </c>
      <c r="D7" s="10" t="s">
        <v>46</v>
      </c>
      <c r="E7" s="6">
        <v>2</v>
      </c>
      <c r="F7" s="10">
        <v>1</v>
      </c>
      <c r="G7" s="10">
        <f t="shared" si="0"/>
        <v>2</v>
      </c>
      <c r="H7" s="10">
        <f t="shared" si="1"/>
        <v>10</v>
      </c>
    </row>
    <row r="8" spans="2:8">
      <c r="B8" s="10">
        <v>14</v>
      </c>
      <c r="C8" s="10" t="s">
        <v>377</v>
      </c>
      <c r="D8" s="10" t="s">
        <v>337</v>
      </c>
      <c r="E8" s="6">
        <v>2</v>
      </c>
      <c r="F8" s="10">
        <v>1</v>
      </c>
      <c r="G8" s="10">
        <f t="shared" si="0"/>
        <v>2</v>
      </c>
      <c r="H8" s="10">
        <f t="shared" si="1"/>
        <v>10</v>
      </c>
    </row>
    <row r="9" spans="2:8">
      <c r="B9" s="10">
        <v>15</v>
      </c>
      <c r="C9" s="10" t="s">
        <v>378</v>
      </c>
      <c r="D9" s="10" t="s">
        <v>338</v>
      </c>
      <c r="E9" s="6">
        <v>3</v>
      </c>
      <c r="F9" s="10">
        <v>1</v>
      </c>
      <c r="G9" s="10">
        <f t="shared" si="0"/>
        <v>3</v>
      </c>
      <c r="H9" s="10">
        <f t="shared" si="1"/>
        <v>10</v>
      </c>
    </row>
    <row r="10" spans="2:8">
      <c r="B10" s="10">
        <v>16</v>
      </c>
      <c r="C10" s="10" t="s">
        <v>379</v>
      </c>
      <c r="D10" s="10" t="s">
        <v>339</v>
      </c>
      <c r="E10" s="6">
        <v>3</v>
      </c>
      <c r="F10" s="10">
        <v>1</v>
      </c>
      <c r="G10" s="10">
        <f t="shared" si="0"/>
        <v>3</v>
      </c>
      <c r="H10" s="10">
        <f t="shared" si="1"/>
        <v>10</v>
      </c>
    </row>
    <row r="11" spans="2:8">
      <c r="B11" s="8">
        <v>17</v>
      </c>
      <c r="C11" s="8" t="s">
        <v>356</v>
      </c>
      <c r="D11" s="8" t="s">
        <v>340</v>
      </c>
      <c r="E11" s="26">
        <v>500</v>
      </c>
      <c r="F11" s="8">
        <v>1</v>
      </c>
      <c r="G11" s="8">
        <f t="shared" si="0"/>
        <v>500</v>
      </c>
      <c r="H11" s="8">
        <f>F11*100</f>
        <v>100</v>
      </c>
    </row>
    <row r="12" spans="2:8">
      <c r="B12" s="8">
        <v>18</v>
      </c>
      <c r="C12" s="8" t="s">
        <v>357</v>
      </c>
      <c r="D12" s="8" t="s">
        <v>341</v>
      </c>
      <c r="E12" s="26">
        <v>4</v>
      </c>
      <c r="F12" s="8">
        <v>1</v>
      </c>
      <c r="G12" s="8">
        <f t="shared" si="0"/>
        <v>4</v>
      </c>
      <c r="H12" s="8"/>
    </row>
    <row r="13" spans="2:8">
      <c r="B13" s="8">
        <v>19</v>
      </c>
      <c r="C13" s="8" t="s">
        <v>358</v>
      </c>
      <c r="D13" s="8" t="s">
        <v>342</v>
      </c>
      <c r="E13" s="26">
        <v>3</v>
      </c>
      <c r="F13" s="8">
        <v>1</v>
      </c>
      <c r="G13" s="8">
        <f t="shared" si="0"/>
        <v>3</v>
      </c>
      <c r="H13" s="8"/>
    </row>
    <row r="14" spans="2:8">
      <c r="B14" s="8">
        <v>20</v>
      </c>
      <c r="C14" s="8" t="s">
        <v>359</v>
      </c>
      <c r="D14" s="8" t="s">
        <v>343</v>
      </c>
      <c r="E14" s="26">
        <v>3</v>
      </c>
      <c r="F14" s="8">
        <v>1</v>
      </c>
      <c r="G14" s="8">
        <f t="shared" si="0"/>
        <v>3</v>
      </c>
      <c r="H14" s="8"/>
    </row>
    <row r="15" spans="2:8">
      <c r="B15" s="8">
        <v>21</v>
      </c>
      <c r="C15" s="8" t="s">
        <v>360</v>
      </c>
      <c r="D15" s="8" t="s">
        <v>344</v>
      </c>
      <c r="E15" s="26">
        <v>4</v>
      </c>
      <c r="F15" s="8">
        <v>1</v>
      </c>
      <c r="G15" s="8">
        <f t="shared" si="0"/>
        <v>4</v>
      </c>
      <c r="H15" s="8"/>
    </row>
    <row r="16" spans="2:8">
      <c r="B16" s="8">
        <v>22</v>
      </c>
      <c r="C16" s="8" t="s">
        <v>361</v>
      </c>
      <c r="D16" s="8" t="s">
        <v>345</v>
      </c>
      <c r="E16" s="26">
        <v>4</v>
      </c>
      <c r="F16" s="8">
        <v>1</v>
      </c>
      <c r="G16" s="8">
        <f t="shared" si="0"/>
        <v>4</v>
      </c>
      <c r="H16" s="8"/>
    </row>
    <row r="17" spans="2:8">
      <c r="B17" s="8">
        <v>23</v>
      </c>
      <c r="C17" s="8" t="s">
        <v>362</v>
      </c>
      <c r="D17" s="8" t="s">
        <v>346</v>
      </c>
      <c r="E17" s="26">
        <v>6</v>
      </c>
      <c r="F17" s="8">
        <v>1</v>
      </c>
      <c r="G17" s="8">
        <f t="shared" si="0"/>
        <v>6</v>
      </c>
      <c r="H17" s="8"/>
    </row>
    <row r="18" spans="2:8">
      <c r="B18" s="8">
        <v>24</v>
      </c>
      <c r="C18" s="8" t="s">
        <v>363</v>
      </c>
      <c r="D18" s="8" t="s">
        <v>347</v>
      </c>
      <c r="E18" s="26">
        <v>6</v>
      </c>
      <c r="F18" s="8">
        <v>1</v>
      </c>
      <c r="G18" s="8">
        <f t="shared" si="0"/>
        <v>6</v>
      </c>
      <c r="H18" s="8"/>
    </row>
    <row r="19" spans="2:8">
      <c r="B19" s="11">
        <v>25</v>
      </c>
      <c r="C19" s="11" t="s">
        <v>348</v>
      </c>
      <c r="D19" s="11" t="s">
        <v>340</v>
      </c>
      <c r="E19" s="27">
        <v>1000</v>
      </c>
      <c r="F19" s="11">
        <v>1</v>
      </c>
      <c r="G19" s="11">
        <f t="shared" si="0"/>
        <v>1000</v>
      </c>
      <c r="H19" s="11"/>
    </row>
    <row r="20" spans="2:8">
      <c r="B20" s="11">
        <v>26</v>
      </c>
      <c r="C20" s="11" t="s">
        <v>349</v>
      </c>
      <c r="D20" s="11" t="s">
        <v>341</v>
      </c>
      <c r="E20" s="27">
        <v>6</v>
      </c>
      <c r="F20" s="11">
        <v>1</v>
      </c>
      <c r="G20" s="11">
        <f t="shared" si="0"/>
        <v>6</v>
      </c>
      <c r="H20" s="11"/>
    </row>
    <row r="21" spans="2:8">
      <c r="B21" s="11">
        <v>27</v>
      </c>
      <c r="C21" s="11" t="s">
        <v>350</v>
      </c>
      <c r="D21" s="11" t="s">
        <v>342</v>
      </c>
      <c r="E21" s="27">
        <v>5</v>
      </c>
      <c r="F21" s="11">
        <v>1</v>
      </c>
      <c r="G21" s="11">
        <f t="shared" si="0"/>
        <v>5</v>
      </c>
      <c r="H21" s="11"/>
    </row>
    <row r="22" spans="2:8">
      <c r="B22" s="11">
        <v>28</v>
      </c>
      <c r="C22" s="11" t="s">
        <v>351</v>
      </c>
      <c r="D22" s="11" t="s">
        <v>343</v>
      </c>
      <c r="E22" s="27">
        <v>5</v>
      </c>
      <c r="F22" s="11">
        <v>1</v>
      </c>
      <c r="G22" s="11">
        <f t="shared" si="0"/>
        <v>5</v>
      </c>
      <c r="H22" s="11"/>
    </row>
    <row r="23" spans="2:8">
      <c r="B23" s="11">
        <v>29</v>
      </c>
      <c r="C23" s="11" t="s">
        <v>352</v>
      </c>
      <c r="D23" s="11" t="s">
        <v>344</v>
      </c>
      <c r="E23" s="27">
        <v>7</v>
      </c>
      <c r="F23" s="11">
        <v>1</v>
      </c>
      <c r="G23" s="11">
        <f t="shared" si="0"/>
        <v>7</v>
      </c>
      <c r="H23" s="11"/>
    </row>
    <row r="24" spans="2:8">
      <c r="B24" s="11">
        <v>30</v>
      </c>
      <c r="C24" s="11" t="s">
        <v>353</v>
      </c>
      <c r="D24" s="11" t="s">
        <v>345</v>
      </c>
      <c r="E24" s="27">
        <v>7</v>
      </c>
      <c r="F24" s="11">
        <v>1</v>
      </c>
      <c r="G24" s="11">
        <f t="shared" si="0"/>
        <v>7</v>
      </c>
      <c r="H24" s="11"/>
    </row>
    <row r="25" spans="2:8">
      <c r="B25" s="11">
        <v>31</v>
      </c>
      <c r="C25" s="11" t="s">
        <v>354</v>
      </c>
      <c r="D25" s="11" t="s">
        <v>346</v>
      </c>
      <c r="E25" s="27">
        <v>10</v>
      </c>
      <c r="F25" s="11">
        <v>1</v>
      </c>
      <c r="G25" s="11">
        <f t="shared" si="0"/>
        <v>10</v>
      </c>
      <c r="H25" s="11"/>
    </row>
    <row r="26" spans="2:8">
      <c r="B26" s="11">
        <v>32</v>
      </c>
      <c r="C26" s="11" t="s">
        <v>355</v>
      </c>
      <c r="D26" s="11" t="s">
        <v>347</v>
      </c>
      <c r="E26" s="27">
        <v>10</v>
      </c>
      <c r="F26" s="11">
        <v>1</v>
      </c>
      <c r="G26" s="11">
        <f t="shared" si="0"/>
        <v>10</v>
      </c>
      <c r="H26" s="11"/>
    </row>
    <row r="27" spans="2:8">
      <c r="B27" s="5">
        <v>33</v>
      </c>
      <c r="C27" s="5" t="s">
        <v>364</v>
      </c>
      <c r="D27" s="5" t="s">
        <v>340</v>
      </c>
      <c r="E27" s="28">
        <v>2000</v>
      </c>
      <c r="F27" s="5">
        <v>1</v>
      </c>
      <c r="G27" s="5">
        <f t="shared" si="0"/>
        <v>2000</v>
      </c>
      <c r="H27" s="5"/>
    </row>
    <row r="28" spans="2:8">
      <c r="B28" s="5">
        <v>34</v>
      </c>
      <c r="C28" s="5" t="s">
        <v>365</v>
      </c>
      <c r="D28" s="5" t="s">
        <v>341</v>
      </c>
      <c r="E28" s="28">
        <v>10</v>
      </c>
      <c r="F28" s="5">
        <v>1</v>
      </c>
      <c r="G28" s="5">
        <f t="shared" si="0"/>
        <v>10</v>
      </c>
      <c r="H28" s="5"/>
    </row>
    <row r="29" spans="2:8">
      <c r="B29" s="5">
        <v>35</v>
      </c>
      <c r="C29" s="5" t="s">
        <v>366</v>
      </c>
      <c r="D29" s="5" t="s">
        <v>342</v>
      </c>
      <c r="E29" s="28">
        <v>7</v>
      </c>
      <c r="F29" s="5">
        <v>1</v>
      </c>
      <c r="G29" s="5">
        <f t="shared" si="0"/>
        <v>7</v>
      </c>
      <c r="H29" s="5"/>
    </row>
    <row r="30" spans="2:8">
      <c r="B30" s="5">
        <v>36</v>
      </c>
      <c r="C30" s="5" t="s">
        <v>367</v>
      </c>
      <c r="D30" s="5" t="s">
        <v>343</v>
      </c>
      <c r="E30" s="28">
        <v>7</v>
      </c>
      <c r="F30" s="5">
        <v>1</v>
      </c>
      <c r="G30" s="5">
        <f t="shared" si="0"/>
        <v>7</v>
      </c>
      <c r="H30" s="5"/>
    </row>
    <row r="31" spans="2:8">
      <c r="B31" s="5">
        <v>37</v>
      </c>
      <c r="C31" s="5" t="s">
        <v>368</v>
      </c>
      <c r="D31" s="5" t="s">
        <v>344</v>
      </c>
      <c r="E31" s="28">
        <v>10</v>
      </c>
      <c r="F31" s="5">
        <v>1</v>
      </c>
      <c r="G31" s="5">
        <f t="shared" si="0"/>
        <v>10</v>
      </c>
      <c r="H31" s="5"/>
    </row>
    <row r="32" spans="2:8">
      <c r="B32" s="5">
        <v>38</v>
      </c>
      <c r="C32" s="5" t="s">
        <v>369</v>
      </c>
      <c r="D32" s="5" t="s">
        <v>345</v>
      </c>
      <c r="E32" s="28">
        <v>10</v>
      </c>
      <c r="F32" s="5">
        <v>1</v>
      </c>
      <c r="G32" s="5">
        <f t="shared" si="0"/>
        <v>10</v>
      </c>
      <c r="H32" s="5"/>
    </row>
    <row r="33" spans="2:8">
      <c r="B33" s="5">
        <v>39</v>
      </c>
      <c r="C33" s="5" t="s">
        <v>370</v>
      </c>
      <c r="D33" s="5" t="s">
        <v>346</v>
      </c>
      <c r="E33" s="28">
        <v>15</v>
      </c>
      <c r="F33" s="5">
        <v>1</v>
      </c>
      <c r="G33" s="5">
        <f t="shared" si="0"/>
        <v>15</v>
      </c>
      <c r="H33" s="5"/>
    </row>
    <row r="34" spans="2:8">
      <c r="B34" s="5">
        <v>40</v>
      </c>
      <c r="C34" s="5" t="s">
        <v>371</v>
      </c>
      <c r="D34" s="5" t="s">
        <v>347</v>
      </c>
      <c r="E34" s="28">
        <v>15</v>
      </c>
      <c r="F34" s="5">
        <v>1</v>
      </c>
      <c r="G34" s="5">
        <f t="shared" si="0"/>
        <v>15</v>
      </c>
      <c r="H34" s="5"/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T32"/>
  <sheetViews>
    <sheetView workbookViewId="0">
      <selection activeCell="J12" sqref="J12"/>
    </sheetView>
  </sheetViews>
  <sheetFormatPr defaultRowHeight="13.5"/>
  <cols>
    <col min="3" max="3" width="10" bestFit="1" customWidth="1"/>
  </cols>
  <sheetData>
    <row r="2" spans="2:20">
      <c r="B2" s="2" t="s">
        <v>14</v>
      </c>
      <c r="C2" s="2" t="s">
        <v>8</v>
      </c>
      <c r="D2" s="2" t="s">
        <v>33</v>
      </c>
      <c r="E2" s="2" t="s">
        <v>9</v>
      </c>
      <c r="F2" s="35" t="s">
        <v>56</v>
      </c>
      <c r="G2" s="41" t="s">
        <v>308</v>
      </c>
      <c r="H2" s="39" t="s">
        <v>77</v>
      </c>
      <c r="I2" s="35" t="s">
        <v>73</v>
      </c>
      <c r="J2" s="39" t="s">
        <v>78</v>
      </c>
      <c r="K2" s="2" t="s">
        <v>4</v>
      </c>
      <c r="L2" s="35" t="s">
        <v>32</v>
      </c>
      <c r="M2" s="35" t="s">
        <v>70</v>
      </c>
      <c r="N2" s="35" t="s">
        <v>74</v>
      </c>
      <c r="O2" s="35" t="s">
        <v>72</v>
      </c>
      <c r="P2" s="41" t="s">
        <v>29</v>
      </c>
      <c r="Q2" s="41" t="s">
        <v>30</v>
      </c>
      <c r="R2" s="49" t="s">
        <v>306</v>
      </c>
      <c r="S2" s="49" t="s">
        <v>307</v>
      </c>
      <c r="T2" s="49" t="s">
        <v>305</v>
      </c>
    </row>
    <row r="3" spans="2:20">
      <c r="B3" s="15" t="s">
        <v>12</v>
      </c>
      <c r="C3" s="20">
        <v>1</v>
      </c>
      <c r="D3" s="21">
        <v>1</v>
      </c>
      <c r="E3" s="13" t="str">
        <f>VLOOKUP(C3,仙侣!B:F,4,0)</f>
        <v>孙悟空</v>
      </c>
      <c r="F3" s="13" t="str">
        <f>VLOOKUP(R3,职业!B:C,2,0)</f>
        <v>战神</v>
      </c>
      <c r="G3" s="13" t="str">
        <f>VLOOKUP(S3,绝技!B:C,2,0)</f>
        <v>金箍乱舞</v>
      </c>
      <c r="H3" s="15">
        <f>VLOOKUP(C3,仙侣!B:H,7,0)</f>
        <v>98</v>
      </c>
      <c r="I3" s="15">
        <f>VLOOKUP(C3,仙侣!B:I,8,0)</f>
        <v>100</v>
      </c>
      <c r="J3" s="15">
        <f>VLOOKUP(C3,仙侣!B:J,9,0)</f>
        <v>68</v>
      </c>
      <c r="K3" s="13">
        <f>INT((100+H3*5)*(10+D3)*0.1)</f>
        <v>649</v>
      </c>
      <c r="L3" s="15">
        <f>INT(I3*(10+D3)*0.1)</f>
        <v>110</v>
      </c>
      <c r="M3" s="13">
        <f>INT(I3*(10+D3)*0.07)</f>
        <v>77</v>
      </c>
      <c r="N3" s="15">
        <f>INT(J3*(10+D3)*0.1)</f>
        <v>74</v>
      </c>
      <c r="O3" s="15">
        <f>INT(J3*(10+D3)*0.07)</f>
        <v>52</v>
      </c>
      <c r="P3" s="15">
        <f>INT(H3*(10+D3)*0.1)</f>
        <v>107</v>
      </c>
      <c r="Q3" s="15">
        <f>INT(H3*(10+D3)*0.07)</f>
        <v>75</v>
      </c>
      <c r="R3" s="15">
        <f>VLOOKUP(C3,仙侣!B:C,2,0)</f>
        <v>1</v>
      </c>
      <c r="S3" s="15">
        <f>VLOOKUP(C3,仙侣!B:D,3,0)</f>
        <v>1</v>
      </c>
      <c r="T3" s="15">
        <f>VLOOKUP(S3,绝技!B:D,3,0)</f>
        <v>0.6</v>
      </c>
    </row>
    <row r="4" spans="2:20">
      <c r="B4" s="15" t="s">
        <v>13</v>
      </c>
      <c r="C4" s="20">
        <v>1</v>
      </c>
      <c r="D4" s="20">
        <v>1</v>
      </c>
      <c r="E4" s="13" t="str">
        <f>VLOOKUP(C4,仙侣!B:F,4,0)</f>
        <v>孙悟空</v>
      </c>
      <c r="F4" s="13" t="str">
        <f>VLOOKUP(R4,职业!B:C,2,0)</f>
        <v>战神</v>
      </c>
      <c r="G4" s="13" t="str">
        <f>VLOOKUP(S4,绝技!B:C,2,0)</f>
        <v>金箍乱舞</v>
      </c>
      <c r="H4" s="15">
        <f>VLOOKUP(C4,仙侣!B:H,7,0)</f>
        <v>98</v>
      </c>
      <c r="I4" s="15">
        <f>VLOOKUP(C4,仙侣!B:I,8,0)</f>
        <v>100</v>
      </c>
      <c r="J4" s="15">
        <f>VLOOKUP(C4,仙侣!B:J,9,0)</f>
        <v>68</v>
      </c>
      <c r="K4" s="13">
        <f>INT((100+H4*5)*(10+D4)*0.1)</f>
        <v>649</v>
      </c>
      <c r="L4" s="15">
        <f>INT(I4*(10+D4)*0.1)</f>
        <v>110</v>
      </c>
      <c r="M4" s="13">
        <f>INT(I4*(10+D4)*0.07)</f>
        <v>77</v>
      </c>
      <c r="N4" s="15">
        <f>INT(J4*(10+D4)*0.1)</f>
        <v>74</v>
      </c>
      <c r="O4" s="15">
        <f>INT(J4*(10+D4)*0.07)</f>
        <v>52</v>
      </c>
      <c r="P4" s="15">
        <f>INT(H4*(10+D4)*0.1)</f>
        <v>107</v>
      </c>
      <c r="Q4" s="15">
        <f>INT(H4*(10+D4)*0.07)</f>
        <v>75</v>
      </c>
      <c r="R4" s="15">
        <f>VLOOKUP(C4,仙侣!B:C,2,0)</f>
        <v>1</v>
      </c>
      <c r="S4" s="15">
        <f>VLOOKUP(C4,仙侣!B:D,3,0)</f>
        <v>1</v>
      </c>
      <c r="T4" s="15">
        <f>VLOOKUP(S4,绝技!B:D,3,0)</f>
        <v>0.6</v>
      </c>
    </row>
    <row r="6" spans="2:20">
      <c r="B6" s="2" t="s">
        <v>14</v>
      </c>
      <c r="C6" s="2" t="s">
        <v>37</v>
      </c>
      <c r="D6" s="2" t="s">
        <v>38</v>
      </c>
      <c r="E6" s="2" t="s">
        <v>39</v>
      </c>
      <c r="F6" s="50" t="s">
        <v>391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12</v>
      </c>
      <c r="M6" s="2" t="s">
        <v>13</v>
      </c>
    </row>
    <row r="7" spans="2:20">
      <c r="B7" s="15" t="s">
        <v>12</v>
      </c>
      <c r="C7" s="20">
        <v>1</v>
      </c>
      <c r="D7" s="21">
        <v>1</v>
      </c>
      <c r="E7" s="13" t="str">
        <f>VLOOKUP(C7,装备!B:E,2,0)</f>
        <v>伏魔宝刀</v>
      </c>
      <c r="F7" s="13"/>
      <c r="G7" s="21">
        <v>5</v>
      </c>
      <c r="H7" s="29">
        <v>1</v>
      </c>
      <c r="I7" s="13" t="str">
        <f>VLOOKUP(G7,装备!B:E,2,0)</f>
        <v>伏魔法袍</v>
      </c>
      <c r="J7" s="15">
        <f>(10+D7)*L7</f>
        <v>0</v>
      </c>
      <c r="K7" s="13">
        <f>(10+H7)*M7</f>
        <v>0</v>
      </c>
      <c r="L7" s="30"/>
      <c r="M7" s="30"/>
    </row>
    <row r="8" spans="2:20">
      <c r="B8" s="15" t="s">
        <v>13</v>
      </c>
      <c r="C8" s="20">
        <v>1</v>
      </c>
      <c r="D8" s="20">
        <v>1</v>
      </c>
      <c r="E8" s="13" t="str">
        <f>VLOOKUP(C8,装备!B:E,2,0)</f>
        <v>伏魔宝刀</v>
      </c>
      <c r="F8" s="13"/>
      <c r="G8" s="20">
        <v>5</v>
      </c>
      <c r="H8" s="29">
        <v>1</v>
      </c>
      <c r="I8" s="13" t="str">
        <f>VLOOKUP(G8,装备!B:E,2,0)</f>
        <v>伏魔法袍</v>
      </c>
      <c r="J8" s="15">
        <f>(10+D8)*L8</f>
        <v>0</v>
      </c>
      <c r="K8" s="13">
        <f>(10+H8)*M8</f>
        <v>0</v>
      </c>
      <c r="L8" s="30"/>
      <c r="M8" s="30"/>
    </row>
    <row r="10" spans="2:20">
      <c r="B10" s="2"/>
      <c r="C10" s="2"/>
      <c r="D10" s="66" t="s">
        <v>3</v>
      </c>
      <c r="E10" s="66"/>
      <c r="F10" s="66" t="s">
        <v>29</v>
      </c>
      <c r="G10" s="57"/>
    </row>
    <row r="11" spans="2:20">
      <c r="B11" s="2"/>
      <c r="C11" s="2"/>
      <c r="D11" s="2" t="s">
        <v>21</v>
      </c>
      <c r="E11" s="2" t="s">
        <v>22</v>
      </c>
      <c r="F11" s="2" t="s">
        <v>21</v>
      </c>
      <c r="G11" s="2" t="s">
        <v>22</v>
      </c>
    </row>
    <row r="12" spans="2:20">
      <c r="B12" s="65" t="s">
        <v>15</v>
      </c>
      <c r="C12" s="15" t="s">
        <v>17</v>
      </c>
      <c r="D12" s="18">
        <f>-MAX(IF(R3&lt;&gt;4,L3-M4,N3-O4)+J7-K8,0)-(D3+10)</f>
        <v>-44</v>
      </c>
      <c r="E12" s="18">
        <f>D12*2</f>
        <v>-88</v>
      </c>
      <c r="F12" s="18">
        <f>-INT(MAX(IF(R3&lt;&gt;4,L3+P3-Q4,N3+P3-Q4)+J7-K8,0)*T3)-(D3+10)</f>
        <v>-96</v>
      </c>
      <c r="G12" s="18">
        <f>F12*2</f>
        <v>-192</v>
      </c>
    </row>
    <row r="13" spans="2:20">
      <c r="B13" s="65"/>
      <c r="C13" s="15" t="s">
        <v>18</v>
      </c>
      <c r="D13" s="19">
        <f>K4+D12</f>
        <v>605</v>
      </c>
      <c r="E13" s="19">
        <f>K4+E12</f>
        <v>561</v>
      </c>
      <c r="F13" s="19">
        <f>K4+F12</f>
        <v>553</v>
      </c>
      <c r="G13" s="19">
        <f>K4+G12</f>
        <v>457</v>
      </c>
    </row>
    <row r="14" spans="2:20">
      <c r="B14" s="65" t="s">
        <v>16</v>
      </c>
      <c r="C14" s="15" t="s">
        <v>19</v>
      </c>
      <c r="D14" s="18">
        <f>-MAX(IF(R4&lt;&gt;4,L4-M3,N4-O3)+J8-K7,0)-(D4+10)</f>
        <v>-44</v>
      </c>
      <c r="E14" s="18">
        <f>D14*2</f>
        <v>-88</v>
      </c>
      <c r="F14" s="18">
        <f>-INT(MAX(IF(R4&lt;&gt;4,L4+P4-Q3,N4+P4-Q3)+J8-K7,0)*T4)-(D3+10)</f>
        <v>-96</v>
      </c>
      <c r="G14" s="18">
        <f>F14*2</f>
        <v>-192</v>
      </c>
    </row>
    <row r="15" spans="2:20">
      <c r="B15" s="65"/>
      <c r="C15" s="15" t="s">
        <v>20</v>
      </c>
      <c r="D15" s="19">
        <f>K3+D14</f>
        <v>605</v>
      </c>
      <c r="E15" s="19">
        <f>K3+E14</f>
        <v>561</v>
      </c>
      <c r="F15" s="19">
        <f>K3+F14</f>
        <v>553</v>
      </c>
      <c r="G15" s="19">
        <f>K3+G14</f>
        <v>457</v>
      </c>
    </row>
    <row r="17" spans="2:12">
      <c r="B17" s="2" t="s">
        <v>27</v>
      </c>
      <c r="C17" s="57" t="s">
        <v>25</v>
      </c>
      <c r="D17" s="58"/>
      <c r="E17" s="58"/>
      <c r="F17" s="58"/>
      <c r="G17" s="58"/>
      <c r="H17" s="58"/>
      <c r="I17" s="59"/>
      <c r="J17" s="2" t="s">
        <v>26</v>
      </c>
    </row>
    <row r="18" spans="2:12">
      <c r="B18" s="15" t="s">
        <v>28</v>
      </c>
      <c r="C18" s="60" t="s">
        <v>381</v>
      </c>
      <c r="D18" s="61"/>
      <c r="E18" s="61"/>
      <c r="F18" s="61"/>
      <c r="G18" s="61"/>
      <c r="H18" s="61"/>
      <c r="I18" s="62"/>
      <c r="J18" s="15">
        <v>1</v>
      </c>
    </row>
    <row r="19" spans="2:12" ht="13.5" customHeight="1">
      <c r="B19" s="15" t="s">
        <v>29</v>
      </c>
      <c r="C19" s="60" t="s">
        <v>382</v>
      </c>
      <c r="D19" s="61"/>
      <c r="E19" s="61"/>
      <c r="F19" s="61"/>
      <c r="G19" s="61"/>
      <c r="H19" s="61"/>
      <c r="I19" s="62"/>
      <c r="J19" s="15">
        <v>1</v>
      </c>
    </row>
    <row r="20" spans="2:12" ht="13.5" customHeight="1">
      <c r="B20" s="15" t="s">
        <v>30</v>
      </c>
      <c r="C20" s="60" t="s">
        <v>383</v>
      </c>
      <c r="D20" s="61"/>
      <c r="E20" s="61"/>
      <c r="F20" s="61"/>
      <c r="G20" s="61"/>
      <c r="H20" s="61"/>
      <c r="I20" s="62"/>
      <c r="J20" s="15">
        <v>1</v>
      </c>
    </row>
    <row r="21" spans="2:12" ht="13.5" customHeight="1">
      <c r="B21" s="15" t="s">
        <v>32</v>
      </c>
      <c r="C21" s="60" t="s">
        <v>384</v>
      </c>
      <c r="D21" s="61"/>
      <c r="E21" s="61"/>
      <c r="F21" s="61"/>
      <c r="G21" s="61"/>
      <c r="H21" s="61"/>
      <c r="I21" s="62"/>
      <c r="J21" s="15">
        <v>1</v>
      </c>
    </row>
    <row r="22" spans="2:12">
      <c r="B22" s="15" t="s">
        <v>70</v>
      </c>
      <c r="C22" s="60" t="s">
        <v>385</v>
      </c>
      <c r="D22" s="61"/>
      <c r="E22" s="61"/>
      <c r="F22" s="61"/>
      <c r="G22" s="61"/>
      <c r="H22" s="61"/>
      <c r="I22" s="62"/>
      <c r="J22" s="15">
        <v>1</v>
      </c>
    </row>
    <row r="23" spans="2:12">
      <c r="B23" s="15" t="s">
        <v>29</v>
      </c>
      <c r="C23" s="60" t="s">
        <v>386</v>
      </c>
      <c r="D23" s="61"/>
      <c r="E23" s="61"/>
      <c r="F23" s="61"/>
      <c r="G23" s="61"/>
      <c r="H23" s="61"/>
      <c r="I23" s="62"/>
      <c r="J23" s="15">
        <v>1</v>
      </c>
    </row>
    <row r="24" spans="2:12">
      <c r="B24" s="15" t="s">
        <v>30</v>
      </c>
      <c r="C24" s="60" t="s">
        <v>387</v>
      </c>
      <c r="D24" s="61"/>
      <c r="E24" s="61"/>
      <c r="F24" s="61"/>
      <c r="G24" s="61"/>
      <c r="H24" s="61"/>
      <c r="I24" s="62"/>
      <c r="J24" s="15">
        <v>1</v>
      </c>
    </row>
    <row r="26" spans="2:12">
      <c r="B26" s="57" t="s">
        <v>24</v>
      </c>
      <c r="C26" s="59"/>
      <c r="D26" s="57" t="s">
        <v>25</v>
      </c>
      <c r="E26" s="58"/>
      <c r="F26" s="58"/>
      <c r="G26" s="58"/>
      <c r="H26" s="58"/>
      <c r="I26" s="58"/>
      <c r="J26" s="58"/>
      <c r="K26" s="59"/>
      <c r="L26" s="2" t="s">
        <v>26</v>
      </c>
    </row>
    <row r="27" spans="2:12" ht="13.5" customHeight="1">
      <c r="B27" s="63" t="s">
        <v>3</v>
      </c>
      <c r="C27" s="15" t="s">
        <v>302</v>
      </c>
      <c r="D27" s="60" t="s">
        <v>388</v>
      </c>
      <c r="E27" s="61"/>
      <c r="F27" s="61"/>
      <c r="G27" s="61"/>
      <c r="H27" s="61"/>
      <c r="I27" s="61"/>
      <c r="J27" s="61"/>
      <c r="K27" s="62"/>
      <c r="L27" s="15">
        <v>1</v>
      </c>
    </row>
    <row r="28" spans="2:12" ht="13.5" customHeight="1">
      <c r="B28" s="64"/>
      <c r="C28" s="15" t="s">
        <v>303</v>
      </c>
      <c r="D28" s="60" t="s">
        <v>390</v>
      </c>
      <c r="E28" s="61"/>
      <c r="F28" s="61"/>
      <c r="G28" s="61"/>
      <c r="H28" s="61"/>
      <c r="I28" s="61"/>
      <c r="J28" s="61"/>
      <c r="K28" s="62"/>
      <c r="L28" s="15">
        <v>1</v>
      </c>
    </row>
    <row r="29" spans="2:12" ht="13.5" customHeight="1">
      <c r="B29" s="63" t="s">
        <v>29</v>
      </c>
      <c r="C29" s="15" t="s">
        <v>302</v>
      </c>
      <c r="D29" s="60" t="s">
        <v>389</v>
      </c>
      <c r="E29" s="61"/>
      <c r="F29" s="61"/>
      <c r="G29" s="61"/>
      <c r="H29" s="61"/>
      <c r="I29" s="61"/>
      <c r="J29" s="61"/>
      <c r="K29" s="62"/>
      <c r="L29" s="15">
        <v>1</v>
      </c>
    </row>
    <row r="30" spans="2:12">
      <c r="B30" s="64"/>
      <c r="C30" s="15" t="s">
        <v>303</v>
      </c>
      <c r="D30" s="60" t="s">
        <v>304</v>
      </c>
      <c r="E30" s="61"/>
      <c r="F30" s="61"/>
      <c r="G30" s="61"/>
      <c r="H30" s="61"/>
      <c r="I30" s="61"/>
      <c r="J30" s="61"/>
      <c r="K30" s="62"/>
      <c r="L30" s="15">
        <v>1</v>
      </c>
    </row>
    <row r="32" spans="2:12">
      <c r="B32" s="56"/>
      <c r="C32" s="56"/>
      <c r="D32" s="56"/>
      <c r="E32" s="56"/>
      <c r="F32" s="56"/>
      <c r="G32" s="56"/>
      <c r="H32" s="56"/>
      <c r="I32" s="56"/>
      <c r="J32" s="56"/>
    </row>
  </sheetData>
  <sheetProtection selectLockedCells="1"/>
  <mergeCells count="21">
    <mergeCell ref="D30:K30"/>
    <mergeCell ref="B12:B13"/>
    <mergeCell ref="B14:B15"/>
    <mergeCell ref="D10:E10"/>
    <mergeCell ref="F10:G10"/>
    <mergeCell ref="B32:J32"/>
    <mergeCell ref="C17:I17"/>
    <mergeCell ref="C19:I19"/>
    <mergeCell ref="C20:I20"/>
    <mergeCell ref="C21:I21"/>
    <mergeCell ref="C22:I22"/>
    <mergeCell ref="C23:I23"/>
    <mergeCell ref="C24:I24"/>
    <mergeCell ref="C18:I18"/>
    <mergeCell ref="B27:B28"/>
    <mergeCell ref="B29:B30"/>
    <mergeCell ref="B26:C26"/>
    <mergeCell ref="D26:K26"/>
    <mergeCell ref="D27:K27"/>
    <mergeCell ref="D28:K28"/>
    <mergeCell ref="D29:K29"/>
  </mergeCells>
  <phoneticPr fontId="1" type="noConversion"/>
  <dataValidations count="3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 C7:C9 G7:G9">
      <formula1>1</formula1>
      <formula2>200</formula2>
    </dataValidation>
    <dataValidation type="whole" allowBlank="1" showInputMessage="1" showErrorMessage="1" sqref="H8:H9 D7:D9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N46"/>
  <sheetViews>
    <sheetView tabSelected="1" topLeftCell="A22" workbookViewId="0">
      <selection activeCell="P21" sqref="P21"/>
    </sheetView>
  </sheetViews>
  <sheetFormatPr defaultRowHeight="13.5"/>
  <cols>
    <col min="4" max="4" width="9" style="14"/>
  </cols>
  <sheetData>
    <row r="2" spans="2:14">
      <c r="B2" s="57" t="str">
        <f>"A:"&amp;VLOOKUP(D4,仙侣!B:E,4,0)</f>
        <v>A:孙悟空</v>
      </c>
      <c r="C2" s="58"/>
      <c r="D2" s="58"/>
      <c r="E2" s="58"/>
      <c r="F2" s="58"/>
      <c r="G2" s="59"/>
      <c r="I2" s="57" t="str">
        <f>"B:"&amp;VLOOKUP(K4,仙侣!B:E,4,0)</f>
        <v>B:孙悟空</v>
      </c>
      <c r="J2" s="58"/>
      <c r="K2" s="58"/>
      <c r="L2" s="58"/>
      <c r="M2" s="58"/>
      <c r="N2" s="59"/>
    </row>
    <row r="3" spans="2:14">
      <c r="B3" s="51"/>
      <c r="C3" s="52"/>
      <c r="D3" s="53"/>
      <c r="E3" s="84" t="s">
        <v>421</v>
      </c>
      <c r="F3" s="70" t="s">
        <v>4</v>
      </c>
      <c r="G3" s="71">
        <f>INT((100+D12*5)*(10+D5)*0.1)+D29</f>
        <v>704</v>
      </c>
      <c r="I3" s="51"/>
      <c r="J3" s="52"/>
      <c r="K3" s="53"/>
      <c r="L3" s="84" t="s">
        <v>421</v>
      </c>
      <c r="M3" s="70" t="s">
        <v>4</v>
      </c>
      <c r="N3" s="71">
        <f>INT((100+K12*5)*(10+K5)*0.1)+K29</f>
        <v>704</v>
      </c>
    </row>
    <row r="4" spans="2:14">
      <c r="B4" s="87" t="s">
        <v>57</v>
      </c>
      <c r="C4" s="88" t="s">
        <v>209</v>
      </c>
      <c r="D4" s="74">
        <v>1</v>
      </c>
      <c r="E4" s="85"/>
      <c r="F4" s="70" t="s">
        <v>32</v>
      </c>
      <c r="G4" s="71">
        <f>INT(D13*(10+D5)*0.1)+D19</f>
        <v>176</v>
      </c>
      <c r="I4" s="87" t="s">
        <v>57</v>
      </c>
      <c r="J4" s="88" t="s">
        <v>209</v>
      </c>
      <c r="K4" s="74">
        <v>1</v>
      </c>
      <c r="L4" s="85"/>
      <c r="M4" s="70" t="s">
        <v>32</v>
      </c>
      <c r="N4" s="71">
        <f>INT(K13*(10+K5)*0.1)+K19</f>
        <v>176</v>
      </c>
    </row>
    <row r="5" spans="2:14">
      <c r="B5" s="87"/>
      <c r="C5" s="88" t="s">
        <v>2</v>
      </c>
      <c r="D5" s="74">
        <v>1</v>
      </c>
      <c r="E5" s="85"/>
      <c r="F5" s="70" t="s">
        <v>70</v>
      </c>
      <c r="G5" s="71">
        <f>INT(D13*(10+D5)*0.07)+G24</f>
        <v>110</v>
      </c>
      <c r="I5" s="87"/>
      <c r="J5" s="88" t="s">
        <v>2</v>
      </c>
      <c r="K5" s="74">
        <v>1</v>
      </c>
      <c r="L5" s="85"/>
      <c r="M5" s="70" t="s">
        <v>70</v>
      </c>
      <c r="N5" s="71">
        <f>INT(K13*(10+K5)*0.07)+N24</f>
        <v>110</v>
      </c>
    </row>
    <row r="6" spans="2:14">
      <c r="B6" s="87"/>
      <c r="C6" s="88" t="s">
        <v>396</v>
      </c>
      <c r="D6" s="90" t="str">
        <f>VLOOKUP(D4,仙侣!B:E,4,0)</f>
        <v>孙悟空</v>
      </c>
      <c r="E6" s="85"/>
      <c r="F6" s="70" t="s">
        <v>71</v>
      </c>
      <c r="G6" s="71">
        <f>INT(D14*(10+D5)*0.1)+D24</f>
        <v>118</v>
      </c>
      <c r="I6" s="87"/>
      <c r="J6" s="88" t="s">
        <v>396</v>
      </c>
      <c r="K6" s="90" t="str">
        <f>VLOOKUP(K4,仙侣!B:E,4,0)</f>
        <v>孙悟空</v>
      </c>
      <c r="L6" s="85"/>
      <c r="M6" s="70" t="s">
        <v>71</v>
      </c>
      <c r="N6" s="71">
        <f>INT(K14*(10+K5)*0.1)+K24</f>
        <v>118</v>
      </c>
    </row>
    <row r="7" spans="2:14">
      <c r="B7" s="87"/>
      <c r="C7" s="88" t="s">
        <v>58</v>
      </c>
      <c r="D7" s="89">
        <f>VLOOKUP(D4,仙侣!B:C,2,0)</f>
        <v>1</v>
      </c>
      <c r="E7" s="85"/>
      <c r="F7" s="70" t="s">
        <v>72</v>
      </c>
      <c r="G7" s="71">
        <f>INT(D14*(10+D5)*0.07)+G19</f>
        <v>74</v>
      </c>
      <c r="I7" s="87"/>
      <c r="J7" s="88" t="s">
        <v>58</v>
      </c>
      <c r="K7" s="89">
        <f>VLOOKUP(K4,仙侣!B:C,2,0)</f>
        <v>1</v>
      </c>
      <c r="L7" s="85"/>
      <c r="M7" s="70" t="s">
        <v>72</v>
      </c>
      <c r="N7" s="71">
        <f>INT(K14*(10+K5)*0.07)+N19</f>
        <v>74</v>
      </c>
    </row>
    <row r="8" spans="2:14">
      <c r="B8" s="87"/>
      <c r="C8" s="88" t="s">
        <v>397</v>
      </c>
      <c r="D8" s="90" t="str">
        <f>VLOOKUP(D7,职业!B:C,2,0)</f>
        <v>战神</v>
      </c>
      <c r="E8" s="85"/>
      <c r="F8" s="70" t="s">
        <v>29</v>
      </c>
      <c r="G8" s="71">
        <f>INT(D12*(10+D5)*0.1)+G14</f>
        <v>162</v>
      </c>
      <c r="I8" s="87"/>
      <c r="J8" s="88" t="s">
        <v>397</v>
      </c>
      <c r="K8" s="90" t="str">
        <f>VLOOKUP(K7,职业!B:C,2,0)</f>
        <v>战神</v>
      </c>
      <c r="L8" s="85"/>
      <c r="M8" s="70" t="s">
        <v>29</v>
      </c>
      <c r="N8" s="71">
        <f>INT(K12*(10+K5)*0.1)+N14</f>
        <v>162</v>
      </c>
    </row>
    <row r="9" spans="2:14">
      <c r="B9" s="87"/>
      <c r="C9" s="88" t="s">
        <v>49</v>
      </c>
      <c r="D9" s="89">
        <f>VLOOKUP(D4,仙侣!B:D,3,0)</f>
        <v>1</v>
      </c>
      <c r="E9" s="86"/>
      <c r="F9" s="70" t="s">
        <v>30</v>
      </c>
      <c r="G9" s="71">
        <f>INT(D12*(10+D5)*0.07)+G29</f>
        <v>119</v>
      </c>
      <c r="I9" s="87"/>
      <c r="J9" s="88" t="s">
        <v>49</v>
      </c>
      <c r="K9" s="89">
        <f>VLOOKUP(K4,仙侣!B:D,3,0)</f>
        <v>1</v>
      </c>
      <c r="L9" s="86"/>
      <c r="M9" s="70" t="s">
        <v>30</v>
      </c>
      <c r="N9" s="71">
        <f>INT(K12*(10+K5)*0.07)+N29</f>
        <v>119</v>
      </c>
    </row>
    <row r="10" spans="2:14">
      <c r="B10" s="87"/>
      <c r="C10" s="88" t="s">
        <v>398</v>
      </c>
      <c r="D10" s="90" t="str">
        <f>VLOOKUP(D9,绝技!B:C,2,0)</f>
        <v>金箍乱舞</v>
      </c>
      <c r="E10" s="83" t="s">
        <v>418</v>
      </c>
      <c r="F10" s="68" t="s">
        <v>209</v>
      </c>
      <c r="G10" s="74">
        <v>7</v>
      </c>
      <c r="I10" s="87"/>
      <c r="J10" s="88" t="s">
        <v>398</v>
      </c>
      <c r="K10" s="90" t="str">
        <f>VLOOKUP(K9,绝技!B:C,2,0)</f>
        <v>金箍乱舞</v>
      </c>
      <c r="L10" s="83" t="s">
        <v>418</v>
      </c>
      <c r="M10" s="68" t="s">
        <v>209</v>
      </c>
      <c r="N10" s="74">
        <v>7</v>
      </c>
    </row>
    <row r="11" spans="2:14">
      <c r="B11" s="87"/>
      <c r="C11" s="88" t="s">
        <v>305</v>
      </c>
      <c r="D11" s="89">
        <f>VLOOKUP(D9,绝技!B:D,3,0)</f>
        <v>0.6</v>
      </c>
      <c r="E11" s="83"/>
      <c r="F11" s="68" t="s">
        <v>2</v>
      </c>
      <c r="G11" s="74">
        <v>1</v>
      </c>
      <c r="I11" s="87"/>
      <c r="J11" s="88" t="s">
        <v>305</v>
      </c>
      <c r="K11" s="89">
        <f>VLOOKUP(K9,绝技!B:D,3,0)</f>
        <v>0.6</v>
      </c>
      <c r="L11" s="83"/>
      <c r="M11" s="68" t="s">
        <v>2</v>
      </c>
      <c r="N11" s="74">
        <v>1</v>
      </c>
    </row>
    <row r="12" spans="2:14">
      <c r="B12" s="87"/>
      <c r="C12" s="88" t="s">
        <v>77</v>
      </c>
      <c r="D12" s="89">
        <f>VLOOKUP(D4,仙侣!B:H,7,0)</f>
        <v>98</v>
      </c>
      <c r="E12" s="83"/>
      <c r="F12" s="68" t="s">
        <v>5</v>
      </c>
      <c r="G12" s="80" t="str">
        <f>VLOOKUP(G10,装备!B:C,2,0)</f>
        <v>伏魔法宝</v>
      </c>
      <c r="I12" s="87"/>
      <c r="J12" s="88" t="s">
        <v>77</v>
      </c>
      <c r="K12" s="89">
        <f>VLOOKUP(K4,仙侣!B:H,7,0)</f>
        <v>98</v>
      </c>
      <c r="L12" s="83"/>
      <c r="M12" s="68" t="s">
        <v>5</v>
      </c>
      <c r="N12" s="80" t="str">
        <f>VLOOKUP(N10,装备!B:C,2,0)</f>
        <v>伏魔法宝</v>
      </c>
    </row>
    <row r="13" spans="2:14">
      <c r="B13" s="87"/>
      <c r="C13" s="88" t="s">
        <v>55</v>
      </c>
      <c r="D13" s="89">
        <f>VLOOKUP(D4,仙侣!B:I,8,0)</f>
        <v>100</v>
      </c>
      <c r="E13" s="83"/>
      <c r="F13" s="68" t="s">
        <v>412</v>
      </c>
      <c r="G13" s="69">
        <f>VLOOKUP(G10,装备!B:E,4,0)</f>
        <v>5</v>
      </c>
      <c r="I13" s="87"/>
      <c r="J13" s="88" t="s">
        <v>55</v>
      </c>
      <c r="K13" s="89">
        <f>VLOOKUP(K4,仙侣!B:I,8,0)</f>
        <v>100</v>
      </c>
      <c r="L13" s="83"/>
      <c r="M13" s="68" t="s">
        <v>412</v>
      </c>
      <c r="N13" s="69">
        <f>VLOOKUP(N10,装备!B:E,4,0)</f>
        <v>5</v>
      </c>
    </row>
    <row r="14" spans="2:14">
      <c r="B14" s="87"/>
      <c r="C14" s="88" t="s">
        <v>78</v>
      </c>
      <c r="D14" s="89">
        <f>VLOOKUP(D4,仙侣!B:J,9,0)</f>
        <v>68</v>
      </c>
      <c r="E14" s="83"/>
      <c r="F14" s="68" t="s">
        <v>423</v>
      </c>
      <c r="G14" s="69">
        <f>G13*(G11+10)</f>
        <v>55</v>
      </c>
      <c r="I14" s="87"/>
      <c r="J14" s="88" t="s">
        <v>78</v>
      </c>
      <c r="K14" s="89">
        <f>VLOOKUP(K4,仙侣!B:J,9,0)</f>
        <v>68</v>
      </c>
      <c r="L14" s="83"/>
      <c r="M14" s="68" t="s">
        <v>423</v>
      </c>
      <c r="N14" s="69">
        <f>N13*(N11+10)</f>
        <v>55</v>
      </c>
    </row>
    <row r="15" spans="2:14">
      <c r="B15" s="82" t="s">
        <v>411</v>
      </c>
      <c r="C15" s="72" t="s">
        <v>209</v>
      </c>
      <c r="D15" s="74">
        <v>1</v>
      </c>
      <c r="E15" s="81" t="s">
        <v>416</v>
      </c>
      <c r="F15" s="70" t="s">
        <v>209</v>
      </c>
      <c r="G15" s="74">
        <v>4</v>
      </c>
      <c r="I15" s="82" t="s">
        <v>411</v>
      </c>
      <c r="J15" s="72" t="s">
        <v>209</v>
      </c>
      <c r="K15" s="74">
        <v>1</v>
      </c>
      <c r="L15" s="81" t="s">
        <v>416</v>
      </c>
      <c r="M15" s="70" t="s">
        <v>209</v>
      </c>
      <c r="N15" s="74">
        <v>4</v>
      </c>
    </row>
    <row r="16" spans="2:14">
      <c r="B16" s="82"/>
      <c r="C16" s="72" t="s">
        <v>2</v>
      </c>
      <c r="D16" s="74">
        <v>1</v>
      </c>
      <c r="E16" s="81"/>
      <c r="F16" s="70" t="s">
        <v>2</v>
      </c>
      <c r="G16" s="74">
        <v>1</v>
      </c>
      <c r="I16" s="82"/>
      <c r="J16" s="72" t="s">
        <v>2</v>
      </c>
      <c r="K16" s="74">
        <v>1</v>
      </c>
      <c r="L16" s="81"/>
      <c r="M16" s="70" t="s">
        <v>2</v>
      </c>
      <c r="N16" s="74">
        <v>1</v>
      </c>
    </row>
    <row r="17" spans="2:14">
      <c r="B17" s="82"/>
      <c r="C17" s="72" t="s">
        <v>5</v>
      </c>
      <c r="D17" s="79" t="str">
        <f>VLOOKUP(D15,装备!B:C,2,0)</f>
        <v>伏魔宝刀</v>
      </c>
      <c r="E17" s="81"/>
      <c r="F17" s="70" t="s">
        <v>5</v>
      </c>
      <c r="G17" s="78" t="str">
        <f>VLOOKUP(G15,装备!B:C,2,0)</f>
        <v>伏魔法冠</v>
      </c>
      <c r="I17" s="82"/>
      <c r="J17" s="72" t="s">
        <v>5</v>
      </c>
      <c r="K17" s="79" t="str">
        <f>VLOOKUP(K15,装备!B:C,2,0)</f>
        <v>伏魔宝刀</v>
      </c>
      <c r="L17" s="81"/>
      <c r="M17" s="70" t="s">
        <v>5</v>
      </c>
      <c r="N17" s="78" t="str">
        <f>VLOOKUP(N15,装备!B:C,2,0)</f>
        <v>伏魔法冠</v>
      </c>
    </row>
    <row r="18" spans="2:14">
      <c r="B18" s="82"/>
      <c r="C18" s="72" t="s">
        <v>412</v>
      </c>
      <c r="D18" s="73">
        <f>VLOOKUP(D15,装备!B:E,4,0)</f>
        <v>6</v>
      </c>
      <c r="E18" s="81"/>
      <c r="F18" s="70" t="s">
        <v>412</v>
      </c>
      <c r="G18" s="71">
        <f>VLOOKUP(G15,装备!B:E,4,0)</f>
        <v>2</v>
      </c>
      <c r="I18" s="82"/>
      <c r="J18" s="72" t="s">
        <v>412</v>
      </c>
      <c r="K18" s="73">
        <f>VLOOKUP(K15,装备!B:E,4,0)</f>
        <v>6</v>
      </c>
      <c r="L18" s="81"/>
      <c r="M18" s="70" t="s">
        <v>412</v>
      </c>
      <c r="N18" s="71">
        <f>VLOOKUP(N15,装备!B:E,4,0)</f>
        <v>2</v>
      </c>
    </row>
    <row r="19" spans="2:14">
      <c r="B19" s="82"/>
      <c r="C19" s="72" t="s">
        <v>399</v>
      </c>
      <c r="D19" s="73">
        <f>D18*(D16+10)</f>
        <v>66</v>
      </c>
      <c r="E19" s="81"/>
      <c r="F19" s="70" t="s">
        <v>424</v>
      </c>
      <c r="G19" s="71">
        <f>G18*(G16+10)</f>
        <v>22</v>
      </c>
      <c r="I19" s="82"/>
      <c r="J19" s="72" t="s">
        <v>399</v>
      </c>
      <c r="K19" s="73">
        <f>K18*(K16+10)</f>
        <v>66</v>
      </c>
      <c r="L19" s="81"/>
      <c r="M19" s="70" t="s">
        <v>424</v>
      </c>
      <c r="N19" s="71">
        <f>N18*(N16+10)</f>
        <v>22</v>
      </c>
    </row>
    <row r="20" spans="2:14">
      <c r="B20" s="81" t="s">
        <v>413</v>
      </c>
      <c r="C20" s="70" t="s">
        <v>209</v>
      </c>
      <c r="D20" s="74">
        <v>2</v>
      </c>
      <c r="E20" s="83" t="s">
        <v>415</v>
      </c>
      <c r="F20" s="68" t="s">
        <v>209</v>
      </c>
      <c r="G20" s="74">
        <v>5</v>
      </c>
      <c r="I20" s="81" t="s">
        <v>413</v>
      </c>
      <c r="J20" s="70" t="s">
        <v>209</v>
      </c>
      <c r="K20" s="74">
        <v>2</v>
      </c>
      <c r="L20" s="83" t="s">
        <v>415</v>
      </c>
      <c r="M20" s="68" t="s">
        <v>209</v>
      </c>
      <c r="N20" s="74">
        <v>5</v>
      </c>
    </row>
    <row r="21" spans="2:14">
      <c r="B21" s="81"/>
      <c r="C21" s="70" t="s">
        <v>2</v>
      </c>
      <c r="D21" s="74">
        <v>1</v>
      </c>
      <c r="E21" s="83"/>
      <c r="F21" s="68" t="s">
        <v>2</v>
      </c>
      <c r="G21" s="74">
        <v>1</v>
      </c>
      <c r="I21" s="81"/>
      <c r="J21" s="70" t="s">
        <v>2</v>
      </c>
      <c r="K21" s="74">
        <v>1</v>
      </c>
      <c r="L21" s="83"/>
      <c r="M21" s="68" t="s">
        <v>2</v>
      </c>
      <c r="N21" s="74">
        <v>1</v>
      </c>
    </row>
    <row r="22" spans="2:14">
      <c r="B22" s="81"/>
      <c r="C22" s="70" t="s">
        <v>5</v>
      </c>
      <c r="D22" s="78" t="str">
        <f>VLOOKUP(D20,装备!B:C,2,0)</f>
        <v>伏魔法杖</v>
      </c>
      <c r="E22" s="83"/>
      <c r="F22" s="68" t="s">
        <v>5</v>
      </c>
      <c r="G22" s="80" t="str">
        <f>VLOOKUP(G20,装备!B:C,2,0)</f>
        <v>伏魔法袍</v>
      </c>
      <c r="I22" s="81"/>
      <c r="J22" s="70" t="s">
        <v>5</v>
      </c>
      <c r="K22" s="78" t="str">
        <f>VLOOKUP(K20,装备!B:C,2,0)</f>
        <v>伏魔法杖</v>
      </c>
      <c r="L22" s="83"/>
      <c r="M22" s="68" t="s">
        <v>5</v>
      </c>
      <c r="N22" s="80" t="str">
        <f>VLOOKUP(N20,装备!B:C,2,0)</f>
        <v>伏魔法袍</v>
      </c>
    </row>
    <row r="23" spans="2:14">
      <c r="B23" s="81"/>
      <c r="C23" s="70" t="s">
        <v>412</v>
      </c>
      <c r="D23" s="71">
        <f>VLOOKUP(D20,装备!B:E,4,0)</f>
        <v>4</v>
      </c>
      <c r="E23" s="83"/>
      <c r="F23" s="68" t="s">
        <v>412</v>
      </c>
      <c r="G23" s="69">
        <f>VLOOKUP(G20,装备!B:E,4,0)</f>
        <v>3</v>
      </c>
      <c r="I23" s="81"/>
      <c r="J23" s="70" t="s">
        <v>412</v>
      </c>
      <c r="K23" s="71">
        <f>VLOOKUP(K20,装备!B:E,4,0)</f>
        <v>4</v>
      </c>
      <c r="L23" s="83"/>
      <c r="M23" s="68" t="s">
        <v>412</v>
      </c>
      <c r="N23" s="69">
        <f>VLOOKUP(N20,装备!B:E,4,0)</f>
        <v>3</v>
      </c>
    </row>
    <row r="24" spans="2:14">
      <c r="B24" s="81"/>
      <c r="C24" s="70" t="s">
        <v>419</v>
      </c>
      <c r="D24" s="71">
        <f>D23*(D21+10)</f>
        <v>44</v>
      </c>
      <c r="E24" s="83"/>
      <c r="F24" s="68" t="s">
        <v>425</v>
      </c>
      <c r="G24" s="69">
        <f>G23*(G21+10)</f>
        <v>33</v>
      </c>
      <c r="I24" s="81"/>
      <c r="J24" s="70" t="s">
        <v>419</v>
      </c>
      <c r="K24" s="71">
        <f>K23*(K21+10)</f>
        <v>44</v>
      </c>
      <c r="L24" s="83"/>
      <c r="M24" s="68" t="s">
        <v>425</v>
      </c>
      <c r="N24" s="69">
        <f>N23*(N21+10)</f>
        <v>33</v>
      </c>
    </row>
    <row r="25" spans="2:14">
      <c r="B25" s="83" t="s">
        <v>414</v>
      </c>
      <c r="C25" s="68" t="s">
        <v>209</v>
      </c>
      <c r="D25" s="74">
        <v>3</v>
      </c>
      <c r="E25" s="81" t="s">
        <v>417</v>
      </c>
      <c r="F25" s="70" t="s">
        <v>209</v>
      </c>
      <c r="G25" s="74">
        <v>6</v>
      </c>
      <c r="I25" s="83" t="s">
        <v>414</v>
      </c>
      <c r="J25" s="68" t="s">
        <v>209</v>
      </c>
      <c r="K25" s="74">
        <v>3</v>
      </c>
      <c r="L25" s="81" t="s">
        <v>417</v>
      </c>
      <c r="M25" s="70" t="s">
        <v>209</v>
      </c>
      <c r="N25" s="74">
        <v>6</v>
      </c>
    </row>
    <row r="26" spans="2:14">
      <c r="B26" s="83"/>
      <c r="C26" s="68" t="s">
        <v>2</v>
      </c>
      <c r="D26" s="74">
        <v>1</v>
      </c>
      <c r="E26" s="81"/>
      <c r="F26" s="70" t="s">
        <v>2</v>
      </c>
      <c r="G26" s="74">
        <v>1</v>
      </c>
      <c r="I26" s="83"/>
      <c r="J26" s="68" t="s">
        <v>2</v>
      </c>
      <c r="K26" s="74">
        <v>1</v>
      </c>
      <c r="L26" s="81"/>
      <c r="M26" s="70" t="s">
        <v>2</v>
      </c>
      <c r="N26" s="74">
        <v>1</v>
      </c>
    </row>
    <row r="27" spans="2:14">
      <c r="B27" s="83"/>
      <c r="C27" s="68" t="s">
        <v>5</v>
      </c>
      <c r="D27" s="80" t="str">
        <f>VLOOKUP(D25,装备!B:C,2,0)</f>
        <v>伏魔护符</v>
      </c>
      <c r="E27" s="81"/>
      <c r="F27" s="70" t="s">
        <v>5</v>
      </c>
      <c r="G27" s="78" t="str">
        <f>VLOOKUP(G25,装备!B:C,2,0)</f>
        <v>伏魔战靴</v>
      </c>
      <c r="I27" s="83"/>
      <c r="J27" s="68" t="s">
        <v>5</v>
      </c>
      <c r="K27" s="80" t="str">
        <f>VLOOKUP(K25,装备!B:C,2,0)</f>
        <v>伏魔护符</v>
      </c>
      <c r="L27" s="81"/>
      <c r="M27" s="70" t="s">
        <v>5</v>
      </c>
      <c r="N27" s="78" t="str">
        <f>VLOOKUP(N25,装备!B:C,2,0)</f>
        <v>伏魔战靴</v>
      </c>
    </row>
    <row r="28" spans="2:14">
      <c r="B28" s="83"/>
      <c r="C28" s="68" t="s">
        <v>412</v>
      </c>
      <c r="D28" s="69">
        <f>VLOOKUP(D25,装备!B:E,4,0)</f>
        <v>5</v>
      </c>
      <c r="E28" s="81"/>
      <c r="F28" s="70" t="s">
        <v>412</v>
      </c>
      <c r="G28" s="71">
        <f>VLOOKUP(G25,装备!B:E,4,0)</f>
        <v>4</v>
      </c>
      <c r="I28" s="83"/>
      <c r="J28" s="68" t="s">
        <v>412</v>
      </c>
      <c r="K28" s="69">
        <f>VLOOKUP(K25,装备!B:E,4,0)</f>
        <v>5</v>
      </c>
      <c r="L28" s="81"/>
      <c r="M28" s="70" t="s">
        <v>412</v>
      </c>
      <c r="N28" s="71">
        <f>VLOOKUP(N25,装备!B:E,4,0)</f>
        <v>4</v>
      </c>
    </row>
    <row r="29" spans="2:14">
      <c r="B29" s="83"/>
      <c r="C29" s="68" t="s">
        <v>422</v>
      </c>
      <c r="D29" s="69">
        <f>D28*(D26+10)</f>
        <v>55</v>
      </c>
      <c r="E29" s="81"/>
      <c r="F29" s="70" t="s">
        <v>426</v>
      </c>
      <c r="G29" s="71">
        <f>G28*(G26+10)</f>
        <v>44</v>
      </c>
      <c r="I29" s="83"/>
      <c r="J29" s="68" t="s">
        <v>422</v>
      </c>
      <c r="K29" s="69">
        <f>K28*(K26+10)</f>
        <v>55</v>
      </c>
      <c r="L29" s="81"/>
      <c r="M29" s="70" t="s">
        <v>426</v>
      </c>
      <c r="N29" s="71">
        <f>N28*(N26+10)</f>
        <v>44</v>
      </c>
    </row>
    <row r="31" spans="2:14">
      <c r="B31" s="50" t="s">
        <v>15</v>
      </c>
      <c r="C31" s="50"/>
      <c r="D31" s="50" t="s">
        <v>427</v>
      </c>
      <c r="E31" s="50" t="s">
        <v>428</v>
      </c>
    </row>
    <row r="32" spans="2:14">
      <c r="B32" s="67" t="s">
        <v>3</v>
      </c>
      <c r="C32" s="67" t="s">
        <v>21</v>
      </c>
      <c r="D32" s="91">
        <f>-MAX(IF(D7&lt;&gt;4,G4-N5,G6-N7),0)-(D5+10)</f>
        <v>-77</v>
      </c>
      <c r="E32" s="92">
        <f>N3+D32</f>
        <v>627</v>
      </c>
    </row>
    <row r="33" spans="1:5">
      <c r="B33" s="67"/>
      <c r="C33" s="67" t="s">
        <v>47</v>
      </c>
      <c r="D33" s="91">
        <f>INT(D32/2)</f>
        <v>-39</v>
      </c>
      <c r="E33" s="92">
        <f>N3+D33</f>
        <v>665</v>
      </c>
    </row>
    <row r="34" spans="1:5">
      <c r="B34" s="67"/>
      <c r="C34" s="67" t="s">
        <v>22</v>
      </c>
      <c r="D34" s="91">
        <f>D32*2</f>
        <v>-154</v>
      </c>
      <c r="E34" s="92">
        <f>N3+D34</f>
        <v>550</v>
      </c>
    </row>
    <row r="35" spans="1:5">
      <c r="B35" s="67" t="s">
        <v>29</v>
      </c>
      <c r="C35" s="67" t="s">
        <v>21</v>
      </c>
      <c r="D35" s="91">
        <f>-MAX(INT(IF(D7&lt;&gt;4,G4+G8-N9,G6+G8-N9)*0.6),0)-(D5+10)</f>
        <v>-142</v>
      </c>
      <c r="E35" s="92">
        <f>N3+D35</f>
        <v>562</v>
      </c>
    </row>
    <row r="36" spans="1:5">
      <c r="B36" s="67"/>
      <c r="C36" s="67" t="s">
        <v>47</v>
      </c>
      <c r="D36" s="91"/>
      <c r="E36" s="92">
        <f>N3+D36</f>
        <v>704</v>
      </c>
    </row>
    <row r="37" spans="1:5">
      <c r="B37" s="67"/>
      <c r="C37" s="67" t="s">
        <v>22</v>
      </c>
      <c r="D37" s="91"/>
      <c r="E37" s="92">
        <f>N3+D37</f>
        <v>704</v>
      </c>
    </row>
    <row r="38" spans="1:5">
      <c r="D38"/>
    </row>
    <row r="39" spans="1:5">
      <c r="A39" s="14"/>
      <c r="D39"/>
    </row>
    <row r="40" spans="1:5">
      <c r="D40"/>
    </row>
    <row r="41" spans="1:5">
      <c r="D41"/>
    </row>
    <row r="42" spans="1:5">
      <c r="D42"/>
    </row>
    <row r="43" spans="1:5">
      <c r="D43"/>
    </row>
    <row r="44" spans="1:5">
      <c r="D44"/>
    </row>
    <row r="45" spans="1:5">
      <c r="D45"/>
    </row>
    <row r="46" spans="1:5">
      <c r="D46"/>
    </row>
  </sheetData>
  <mergeCells count="20">
    <mergeCell ref="I20:I24"/>
    <mergeCell ref="L20:L24"/>
    <mergeCell ref="I25:I29"/>
    <mergeCell ref="L25:L29"/>
    <mergeCell ref="I2:N2"/>
    <mergeCell ref="L3:L9"/>
    <mergeCell ref="I4:I14"/>
    <mergeCell ref="L10:L14"/>
    <mergeCell ref="I15:I19"/>
    <mergeCell ref="L15:L19"/>
    <mergeCell ref="E25:E29"/>
    <mergeCell ref="E10:E14"/>
    <mergeCell ref="B2:G2"/>
    <mergeCell ref="E3:E9"/>
    <mergeCell ref="B4:B14"/>
    <mergeCell ref="B15:B19"/>
    <mergeCell ref="B20:B24"/>
    <mergeCell ref="B25:B29"/>
    <mergeCell ref="E15:E19"/>
    <mergeCell ref="E20:E24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"0.6,13,20,27,34"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J62"/>
  <sheetViews>
    <sheetView workbookViewId="0">
      <selection activeCell="K35" sqref="K35"/>
    </sheetView>
  </sheetViews>
  <sheetFormatPr defaultRowHeight="13.5"/>
  <cols>
    <col min="3" max="3" width="30.5" customWidth="1"/>
    <col min="5" max="5" width="19.5" style="48" customWidth="1"/>
  </cols>
  <sheetData>
    <row r="2" spans="2:10">
      <c r="B2" s="43" t="s">
        <v>209</v>
      </c>
      <c r="C2" s="43" t="s">
        <v>5</v>
      </c>
      <c r="D2" s="43" t="s">
        <v>257</v>
      </c>
      <c r="E2" s="43" t="s">
        <v>256</v>
      </c>
      <c r="F2" s="43" t="s">
        <v>268</v>
      </c>
      <c r="G2" s="43"/>
      <c r="H2" s="43"/>
      <c r="I2" s="43"/>
      <c r="J2" s="42"/>
    </row>
    <row r="3" spans="2:10">
      <c r="B3" s="13">
        <v>1</v>
      </c>
      <c r="C3" s="44" t="s">
        <v>210</v>
      </c>
      <c r="D3" s="15" t="s">
        <v>258</v>
      </c>
      <c r="E3" s="46" t="s">
        <v>260</v>
      </c>
      <c r="F3" s="15" t="s">
        <v>269</v>
      </c>
      <c r="G3" s="13"/>
      <c r="H3" s="13"/>
      <c r="I3" s="13"/>
      <c r="J3" s="13"/>
    </row>
    <row r="4" spans="2:10">
      <c r="B4" s="13">
        <v>2</v>
      </c>
      <c r="C4" s="44" t="s">
        <v>211</v>
      </c>
      <c r="D4" s="15" t="s">
        <v>258</v>
      </c>
      <c r="E4" s="46" t="s">
        <v>261</v>
      </c>
      <c r="F4" s="15" t="s">
        <v>269</v>
      </c>
      <c r="G4" s="13"/>
      <c r="H4" s="13"/>
      <c r="I4" s="13"/>
      <c r="J4" s="13"/>
    </row>
    <row r="5" spans="2:10">
      <c r="B5" s="13">
        <v>3</v>
      </c>
      <c r="C5" s="44" t="s">
        <v>212</v>
      </c>
      <c r="D5" s="15" t="s">
        <v>258</v>
      </c>
      <c r="E5" s="46" t="s">
        <v>262</v>
      </c>
      <c r="F5" s="15" t="s">
        <v>269</v>
      </c>
      <c r="G5" s="13"/>
      <c r="H5" s="13"/>
      <c r="I5" s="13"/>
      <c r="J5" s="13"/>
    </row>
    <row r="6" spans="2:10">
      <c r="B6" s="13">
        <v>4</v>
      </c>
      <c r="C6" s="44" t="s">
        <v>216</v>
      </c>
      <c r="D6" s="15" t="s">
        <v>258</v>
      </c>
      <c r="E6" s="46" t="s">
        <v>263</v>
      </c>
      <c r="F6" s="15" t="s">
        <v>269</v>
      </c>
      <c r="G6" s="13"/>
      <c r="H6" s="13"/>
      <c r="I6" s="13"/>
      <c r="J6" s="13"/>
    </row>
    <row r="7" spans="2:10">
      <c r="B7" s="13">
        <v>5</v>
      </c>
      <c r="C7" s="44" t="s">
        <v>213</v>
      </c>
      <c r="D7" s="15" t="s">
        <v>258</v>
      </c>
      <c r="E7" s="46" t="s">
        <v>264</v>
      </c>
      <c r="F7" s="15" t="s">
        <v>269</v>
      </c>
      <c r="G7" s="13"/>
      <c r="H7" s="13"/>
      <c r="I7" s="13"/>
      <c r="J7" s="13"/>
    </row>
    <row r="8" spans="2:10">
      <c r="B8" s="13">
        <v>6</v>
      </c>
      <c r="C8" s="44" t="s">
        <v>214</v>
      </c>
      <c r="D8" s="15" t="s">
        <v>258</v>
      </c>
      <c r="E8" s="46" t="s">
        <v>265</v>
      </c>
      <c r="F8" s="15" t="s">
        <v>269</v>
      </c>
      <c r="G8" s="13"/>
      <c r="H8" s="13"/>
      <c r="I8" s="13"/>
      <c r="J8" s="13"/>
    </row>
    <row r="9" spans="2:10">
      <c r="B9" s="13">
        <v>7</v>
      </c>
      <c r="C9" s="44" t="s">
        <v>215</v>
      </c>
      <c r="D9" s="15" t="s">
        <v>258</v>
      </c>
      <c r="E9" s="46" t="s">
        <v>266</v>
      </c>
      <c r="F9" s="15" t="s">
        <v>269</v>
      </c>
      <c r="G9" s="13"/>
      <c r="H9" s="13"/>
      <c r="I9" s="13"/>
      <c r="J9" s="13"/>
    </row>
    <row r="10" spans="2:10">
      <c r="B10" s="13">
        <v>8</v>
      </c>
      <c r="C10" s="44" t="s">
        <v>217</v>
      </c>
      <c r="D10" s="15" t="s">
        <v>258</v>
      </c>
      <c r="E10" s="46" t="s">
        <v>267</v>
      </c>
      <c r="F10" s="15" t="s">
        <v>269</v>
      </c>
      <c r="G10" s="13"/>
      <c r="H10" s="13"/>
      <c r="I10" s="13"/>
      <c r="J10" s="13"/>
    </row>
    <row r="11" spans="2:10">
      <c r="B11" s="13">
        <v>9</v>
      </c>
      <c r="C11" s="44" t="s">
        <v>218</v>
      </c>
      <c r="D11" s="15" t="s">
        <v>258</v>
      </c>
      <c r="E11" s="46" t="s">
        <v>271</v>
      </c>
      <c r="F11" s="15" t="s">
        <v>270</v>
      </c>
      <c r="G11" s="13"/>
      <c r="H11" s="13"/>
      <c r="I11" s="13"/>
      <c r="J11" s="13"/>
    </row>
    <row r="12" spans="2:10">
      <c r="B12" s="13">
        <v>10</v>
      </c>
      <c r="C12" s="44" t="s">
        <v>219</v>
      </c>
      <c r="D12" s="15" t="s">
        <v>258</v>
      </c>
      <c r="E12" s="46" t="s">
        <v>272</v>
      </c>
      <c r="F12" s="15" t="s">
        <v>270</v>
      </c>
      <c r="G12" s="13"/>
      <c r="H12" s="13"/>
      <c r="I12" s="13"/>
      <c r="J12" s="13"/>
    </row>
    <row r="13" spans="2:10">
      <c r="B13" s="13">
        <v>11</v>
      </c>
      <c r="C13" s="44" t="s">
        <v>220</v>
      </c>
      <c r="D13" s="15" t="s">
        <v>258</v>
      </c>
      <c r="E13" s="46" t="s">
        <v>273</v>
      </c>
      <c r="F13" s="15" t="s">
        <v>270</v>
      </c>
      <c r="G13" s="13"/>
      <c r="H13" s="13"/>
      <c r="I13" s="13"/>
      <c r="J13" s="13"/>
    </row>
    <row r="14" spans="2:10">
      <c r="B14" s="13">
        <v>12</v>
      </c>
      <c r="C14" s="44" t="s">
        <v>221</v>
      </c>
      <c r="D14" s="15" t="s">
        <v>258</v>
      </c>
      <c r="E14" s="46" t="s">
        <v>274</v>
      </c>
      <c r="F14" s="15" t="s">
        <v>270</v>
      </c>
      <c r="G14" s="13"/>
      <c r="H14" s="13"/>
      <c r="I14" s="13"/>
      <c r="J14" s="13"/>
    </row>
    <row r="15" spans="2:10">
      <c r="B15" s="13">
        <v>13</v>
      </c>
      <c r="C15" s="44" t="s">
        <v>222</v>
      </c>
      <c r="D15" s="15" t="s">
        <v>258</v>
      </c>
      <c r="E15" s="46" t="s">
        <v>275</v>
      </c>
      <c r="F15" s="15" t="s">
        <v>270</v>
      </c>
      <c r="G15" s="13"/>
      <c r="H15" s="13"/>
      <c r="I15" s="13"/>
      <c r="J15" s="13"/>
    </row>
    <row r="16" spans="2:10">
      <c r="B16" s="13">
        <v>14</v>
      </c>
      <c r="C16" s="44" t="s">
        <v>223</v>
      </c>
      <c r="D16" s="15" t="s">
        <v>258</v>
      </c>
      <c r="E16" s="46" t="s">
        <v>276</v>
      </c>
      <c r="F16" s="15" t="s">
        <v>270</v>
      </c>
      <c r="G16" s="13"/>
      <c r="H16" s="13"/>
      <c r="I16" s="13"/>
      <c r="J16" s="13"/>
    </row>
    <row r="17" spans="2:10">
      <c r="B17" s="13">
        <v>101</v>
      </c>
      <c r="C17" s="45" t="s">
        <v>224</v>
      </c>
      <c r="D17" s="15" t="s">
        <v>259</v>
      </c>
      <c r="E17" s="46" t="s">
        <v>277</v>
      </c>
      <c r="F17" s="15" t="s">
        <v>279</v>
      </c>
      <c r="G17" s="13"/>
      <c r="H17" s="13"/>
      <c r="I17" s="13"/>
      <c r="J17" s="13"/>
    </row>
    <row r="18" spans="2:10">
      <c r="B18" s="13">
        <v>102</v>
      </c>
      <c r="C18" s="45" t="s">
        <v>225</v>
      </c>
      <c r="D18" s="15" t="s">
        <v>259</v>
      </c>
      <c r="E18" s="46" t="s">
        <v>278</v>
      </c>
      <c r="F18" s="15" t="s">
        <v>279</v>
      </c>
      <c r="G18" s="13"/>
      <c r="H18" s="13"/>
      <c r="I18" s="13"/>
      <c r="J18" s="13"/>
    </row>
    <row r="19" spans="2:10">
      <c r="B19" s="13">
        <v>103</v>
      </c>
      <c r="C19" s="45" t="s">
        <v>226</v>
      </c>
      <c r="D19" s="15" t="s">
        <v>259</v>
      </c>
      <c r="E19" s="46" t="s">
        <v>280</v>
      </c>
      <c r="F19" s="15" t="s">
        <v>269</v>
      </c>
      <c r="G19" s="13"/>
      <c r="H19" s="13"/>
      <c r="I19" s="13"/>
      <c r="J19" s="13"/>
    </row>
    <row r="20" spans="2:10">
      <c r="B20" s="13">
        <v>104</v>
      </c>
      <c r="C20" s="45" t="s">
        <v>227</v>
      </c>
      <c r="D20" s="15" t="s">
        <v>259</v>
      </c>
      <c r="E20" s="46" t="s">
        <v>281</v>
      </c>
      <c r="F20" s="15" t="s">
        <v>269</v>
      </c>
      <c r="G20" s="13"/>
      <c r="H20" s="13"/>
      <c r="I20" s="13"/>
      <c r="J20" s="13"/>
    </row>
    <row r="21" spans="2:10">
      <c r="B21" s="13">
        <v>105</v>
      </c>
      <c r="C21" s="45" t="s">
        <v>228</v>
      </c>
      <c r="D21" s="15" t="s">
        <v>259</v>
      </c>
      <c r="E21" s="46" t="s">
        <v>282</v>
      </c>
      <c r="F21" s="15" t="s">
        <v>269</v>
      </c>
      <c r="G21" s="13"/>
      <c r="H21" s="13"/>
      <c r="I21" s="13"/>
      <c r="J21" s="13"/>
    </row>
    <row r="22" spans="2:10">
      <c r="B22" s="13">
        <v>106</v>
      </c>
      <c r="C22" s="45" t="s">
        <v>229</v>
      </c>
      <c r="D22" s="15" t="s">
        <v>259</v>
      </c>
      <c r="E22" s="46" t="s">
        <v>283</v>
      </c>
      <c r="F22" s="15" t="s">
        <v>269</v>
      </c>
      <c r="G22" s="13"/>
      <c r="H22" s="13"/>
      <c r="I22" s="13"/>
      <c r="J22" s="13"/>
    </row>
    <row r="23" spans="2:10">
      <c r="B23" s="13">
        <v>107</v>
      </c>
      <c r="C23" s="45" t="s">
        <v>230</v>
      </c>
      <c r="D23" s="15" t="s">
        <v>259</v>
      </c>
      <c r="E23" s="46" t="s">
        <v>262</v>
      </c>
      <c r="F23" s="15" t="s">
        <v>269</v>
      </c>
      <c r="G23" s="13"/>
      <c r="H23" s="13"/>
      <c r="I23" s="13"/>
      <c r="J23" s="13"/>
    </row>
    <row r="24" spans="2:10">
      <c r="B24" s="13">
        <v>108</v>
      </c>
      <c r="C24" s="45" t="s">
        <v>231</v>
      </c>
      <c r="D24" s="15" t="s">
        <v>259</v>
      </c>
      <c r="E24" s="46" t="s">
        <v>284</v>
      </c>
      <c r="F24" s="15" t="s">
        <v>269</v>
      </c>
      <c r="G24" s="13"/>
      <c r="H24" s="13"/>
      <c r="I24" s="13"/>
      <c r="J24" s="13"/>
    </row>
    <row r="25" spans="2:10">
      <c r="B25" s="13">
        <v>109</v>
      </c>
      <c r="C25" s="45" t="s">
        <v>232</v>
      </c>
      <c r="D25" s="15" t="s">
        <v>259</v>
      </c>
      <c r="E25" s="46" t="s">
        <v>263</v>
      </c>
      <c r="F25" s="15" t="s">
        <v>269</v>
      </c>
      <c r="G25" s="13"/>
      <c r="H25" s="13"/>
      <c r="I25" s="13"/>
      <c r="J25" s="13"/>
    </row>
    <row r="26" spans="2:10">
      <c r="B26" s="13">
        <v>110</v>
      </c>
      <c r="C26" s="45" t="s">
        <v>233</v>
      </c>
      <c r="D26" s="15" t="s">
        <v>259</v>
      </c>
      <c r="E26" s="46" t="s">
        <v>285</v>
      </c>
      <c r="F26" s="15" t="s">
        <v>269</v>
      </c>
      <c r="G26" s="13"/>
      <c r="H26" s="13"/>
      <c r="I26" s="13"/>
      <c r="J26" s="13"/>
    </row>
    <row r="27" spans="2:10">
      <c r="B27" s="13">
        <v>111</v>
      </c>
      <c r="C27" s="45" t="s">
        <v>234</v>
      </c>
      <c r="D27" s="15" t="s">
        <v>259</v>
      </c>
      <c r="E27" s="46" t="s">
        <v>264</v>
      </c>
      <c r="F27" s="15" t="s">
        <v>269</v>
      </c>
      <c r="G27" s="13"/>
      <c r="H27" s="13"/>
      <c r="I27" s="13"/>
      <c r="J27" s="13"/>
    </row>
    <row r="28" spans="2:10">
      <c r="B28" s="13">
        <v>112</v>
      </c>
      <c r="C28" s="45" t="s">
        <v>235</v>
      </c>
      <c r="D28" s="15" t="s">
        <v>259</v>
      </c>
      <c r="E28" s="46" t="s">
        <v>286</v>
      </c>
      <c r="F28" s="15" t="s">
        <v>269</v>
      </c>
      <c r="G28" s="13"/>
      <c r="H28" s="13"/>
      <c r="I28" s="13"/>
      <c r="J28" s="13"/>
    </row>
    <row r="29" spans="2:10">
      <c r="B29" s="13">
        <v>113</v>
      </c>
      <c r="C29" s="45" t="s">
        <v>236</v>
      </c>
      <c r="D29" s="15" t="s">
        <v>259</v>
      </c>
      <c r="E29" s="46" t="s">
        <v>265</v>
      </c>
      <c r="F29" s="15" t="s">
        <v>269</v>
      </c>
      <c r="G29" s="13"/>
      <c r="H29" s="13"/>
      <c r="I29" s="13"/>
      <c r="J29" s="13"/>
    </row>
    <row r="30" spans="2:10">
      <c r="B30" s="13">
        <v>114</v>
      </c>
      <c r="C30" s="45" t="s">
        <v>237</v>
      </c>
      <c r="D30" s="15" t="s">
        <v>259</v>
      </c>
      <c r="E30" s="46" t="s">
        <v>287</v>
      </c>
      <c r="F30" s="15" t="s">
        <v>269</v>
      </c>
      <c r="G30" s="13"/>
      <c r="H30" s="13"/>
      <c r="I30" s="13"/>
      <c r="J30" s="13"/>
    </row>
    <row r="31" spans="2:10">
      <c r="B31" s="13">
        <v>115</v>
      </c>
      <c r="C31" s="45" t="s">
        <v>238</v>
      </c>
      <c r="D31" s="15" t="s">
        <v>259</v>
      </c>
      <c r="E31" s="46" t="s">
        <v>266</v>
      </c>
      <c r="F31" s="15" t="s">
        <v>269</v>
      </c>
      <c r="G31" s="13"/>
      <c r="H31" s="13"/>
      <c r="I31" s="13"/>
      <c r="J31" s="13"/>
    </row>
    <row r="32" spans="2:10">
      <c r="B32" s="13">
        <v>116</v>
      </c>
      <c r="C32" s="45" t="s">
        <v>239</v>
      </c>
      <c r="D32" s="15" t="s">
        <v>259</v>
      </c>
      <c r="E32" s="46" t="s">
        <v>288</v>
      </c>
      <c r="F32" s="15" t="s">
        <v>269</v>
      </c>
      <c r="G32" s="13"/>
      <c r="H32" s="13"/>
      <c r="I32" s="13"/>
      <c r="J32" s="13"/>
    </row>
    <row r="33" spans="2:10">
      <c r="B33" s="13">
        <v>117</v>
      </c>
      <c r="C33" s="45" t="s">
        <v>240</v>
      </c>
      <c r="D33" s="15" t="s">
        <v>259</v>
      </c>
      <c r="E33" s="46" t="s">
        <v>267</v>
      </c>
      <c r="F33" s="15" t="s">
        <v>269</v>
      </c>
      <c r="G33" s="13"/>
      <c r="H33" s="13"/>
      <c r="I33" s="13"/>
      <c r="J33" s="13"/>
    </row>
    <row r="34" spans="2:10">
      <c r="B34" s="13">
        <v>118</v>
      </c>
      <c r="C34" s="45" t="s">
        <v>241</v>
      </c>
      <c r="D34" s="15" t="s">
        <v>259</v>
      </c>
      <c r="E34" s="46" t="s">
        <v>289</v>
      </c>
      <c r="F34" s="15" t="s">
        <v>269</v>
      </c>
      <c r="G34" s="13"/>
      <c r="H34" s="13"/>
      <c r="I34" s="13"/>
      <c r="J34" s="13"/>
    </row>
    <row r="35" spans="2:10">
      <c r="B35" s="13">
        <v>119</v>
      </c>
      <c r="C35" s="45" t="s">
        <v>242</v>
      </c>
      <c r="D35" s="15" t="s">
        <v>259</v>
      </c>
      <c r="E35" s="46" t="s">
        <v>271</v>
      </c>
      <c r="F35" s="15" t="s">
        <v>270</v>
      </c>
      <c r="G35" s="13"/>
      <c r="H35" s="13"/>
      <c r="I35" s="13"/>
      <c r="J35" s="13"/>
    </row>
    <row r="36" spans="2:10">
      <c r="B36" s="13">
        <v>120</v>
      </c>
      <c r="C36" s="45" t="s">
        <v>243</v>
      </c>
      <c r="D36" s="15" t="s">
        <v>259</v>
      </c>
      <c r="E36" s="46" t="s">
        <v>290</v>
      </c>
      <c r="F36" s="15" t="s">
        <v>270</v>
      </c>
      <c r="G36" s="13"/>
      <c r="H36" s="13"/>
      <c r="I36" s="13"/>
      <c r="J36" s="13"/>
    </row>
    <row r="37" spans="2:10">
      <c r="B37" s="13">
        <v>121</v>
      </c>
      <c r="C37" s="45" t="s">
        <v>244</v>
      </c>
      <c r="D37" s="15" t="s">
        <v>259</v>
      </c>
      <c r="E37" s="46" t="s">
        <v>272</v>
      </c>
      <c r="F37" s="15" t="s">
        <v>270</v>
      </c>
      <c r="G37" s="13"/>
      <c r="H37" s="13"/>
      <c r="I37" s="13"/>
      <c r="J37" s="13"/>
    </row>
    <row r="38" spans="2:10">
      <c r="B38" s="13">
        <v>122</v>
      </c>
      <c r="C38" s="45" t="s">
        <v>245</v>
      </c>
      <c r="D38" s="15" t="s">
        <v>259</v>
      </c>
      <c r="E38" s="46" t="s">
        <v>292</v>
      </c>
      <c r="F38" s="15" t="s">
        <v>270</v>
      </c>
      <c r="G38" s="13"/>
      <c r="H38" s="13"/>
      <c r="I38" s="13"/>
      <c r="J38" s="13"/>
    </row>
    <row r="39" spans="2:10">
      <c r="B39" s="13">
        <v>123</v>
      </c>
      <c r="C39" s="45" t="s">
        <v>246</v>
      </c>
      <c r="D39" s="15" t="s">
        <v>259</v>
      </c>
      <c r="E39" s="46" t="s">
        <v>273</v>
      </c>
      <c r="F39" s="15" t="s">
        <v>270</v>
      </c>
      <c r="G39" s="13"/>
      <c r="H39" s="13"/>
      <c r="I39" s="13"/>
      <c r="J39" s="13"/>
    </row>
    <row r="40" spans="2:10">
      <c r="B40" s="13">
        <v>124</v>
      </c>
      <c r="C40" s="45" t="s">
        <v>247</v>
      </c>
      <c r="D40" s="15" t="s">
        <v>259</v>
      </c>
      <c r="E40" s="46" t="s">
        <v>291</v>
      </c>
      <c r="F40" s="15" t="s">
        <v>270</v>
      </c>
      <c r="G40" s="13"/>
      <c r="H40" s="13"/>
      <c r="I40" s="13"/>
      <c r="J40" s="13"/>
    </row>
    <row r="41" spans="2:10">
      <c r="B41" s="13">
        <v>125</v>
      </c>
      <c r="C41" s="45" t="s">
        <v>248</v>
      </c>
      <c r="D41" s="15" t="s">
        <v>259</v>
      </c>
      <c r="E41" s="46" t="s">
        <v>274</v>
      </c>
      <c r="F41" s="15" t="s">
        <v>270</v>
      </c>
      <c r="G41" s="13"/>
      <c r="H41" s="13"/>
      <c r="I41" s="13"/>
      <c r="J41" s="13"/>
    </row>
    <row r="42" spans="2:10">
      <c r="B42" s="13">
        <v>126</v>
      </c>
      <c r="C42" s="45" t="s">
        <v>249</v>
      </c>
      <c r="D42" s="15" t="s">
        <v>259</v>
      </c>
      <c r="E42" s="46" t="s">
        <v>293</v>
      </c>
      <c r="F42" s="15" t="s">
        <v>270</v>
      </c>
      <c r="G42" s="13"/>
      <c r="H42" s="13"/>
      <c r="I42" s="13"/>
      <c r="J42" s="13"/>
    </row>
    <row r="43" spans="2:10">
      <c r="B43" s="13">
        <v>127</v>
      </c>
      <c r="C43" s="45" t="s">
        <v>250</v>
      </c>
      <c r="D43" s="15" t="s">
        <v>259</v>
      </c>
      <c r="E43" s="46" t="s">
        <v>294</v>
      </c>
      <c r="F43" s="15" t="s">
        <v>270</v>
      </c>
      <c r="G43" s="13"/>
      <c r="H43" s="13"/>
      <c r="I43" s="13"/>
      <c r="J43" s="13"/>
    </row>
    <row r="44" spans="2:10">
      <c r="B44" s="13">
        <v>128</v>
      </c>
      <c r="C44" s="45" t="s">
        <v>251</v>
      </c>
      <c r="D44" s="15" t="s">
        <v>259</v>
      </c>
      <c r="E44" s="46" t="s">
        <v>293</v>
      </c>
      <c r="F44" s="15" t="s">
        <v>270</v>
      </c>
      <c r="G44" s="13"/>
      <c r="H44" s="13"/>
      <c r="I44" s="13"/>
      <c r="J44" s="13"/>
    </row>
    <row r="45" spans="2:10">
      <c r="B45" s="13">
        <v>129</v>
      </c>
      <c r="C45" s="45" t="s">
        <v>252</v>
      </c>
      <c r="D45" s="15" t="s">
        <v>259</v>
      </c>
      <c r="E45" s="46" t="s">
        <v>276</v>
      </c>
      <c r="F45" s="15" t="s">
        <v>270</v>
      </c>
      <c r="G45" s="13"/>
      <c r="H45" s="13"/>
      <c r="I45" s="13"/>
      <c r="J45" s="13"/>
    </row>
    <row r="46" spans="2:10">
      <c r="B46" s="13">
        <v>130</v>
      </c>
      <c r="C46" s="45" t="s">
        <v>253</v>
      </c>
      <c r="D46" s="15" t="s">
        <v>259</v>
      </c>
      <c r="E46" s="46" t="s">
        <v>295</v>
      </c>
      <c r="F46" s="15" t="s">
        <v>270</v>
      </c>
      <c r="G46" s="13"/>
      <c r="H46" s="13"/>
      <c r="I46" s="13"/>
      <c r="J46" s="13"/>
    </row>
    <row r="47" spans="2:10">
      <c r="B47" s="13">
        <v>131</v>
      </c>
      <c r="C47" s="45" t="s">
        <v>254</v>
      </c>
      <c r="D47" s="15" t="s">
        <v>259</v>
      </c>
      <c r="E47" s="46" t="s">
        <v>296</v>
      </c>
      <c r="F47" s="15" t="s">
        <v>270</v>
      </c>
      <c r="G47" s="13"/>
      <c r="H47" s="13"/>
      <c r="I47" s="13"/>
      <c r="J47" s="13"/>
    </row>
    <row r="48" spans="2:10">
      <c r="B48" s="13">
        <v>132</v>
      </c>
      <c r="C48" s="45" t="s">
        <v>255</v>
      </c>
      <c r="D48" s="15" t="s">
        <v>259</v>
      </c>
      <c r="E48" s="46" t="s">
        <v>297</v>
      </c>
      <c r="F48" s="15" t="s">
        <v>270</v>
      </c>
      <c r="G48" s="13"/>
      <c r="H48" s="13"/>
      <c r="I48" s="13"/>
      <c r="J48" s="13"/>
    </row>
    <row r="49" spans="2:10">
      <c r="B49" s="13"/>
      <c r="C49" s="45"/>
      <c r="D49" s="13"/>
      <c r="E49" s="47"/>
      <c r="F49" s="13"/>
      <c r="G49" s="13"/>
      <c r="H49" s="13"/>
      <c r="I49" s="13"/>
      <c r="J49" s="13"/>
    </row>
    <row r="50" spans="2:10">
      <c r="B50" s="13"/>
      <c r="C50" s="45"/>
      <c r="D50" s="13"/>
      <c r="E50" s="47"/>
      <c r="F50" s="13"/>
      <c r="G50" s="13"/>
      <c r="H50" s="13"/>
      <c r="I50" s="13"/>
      <c r="J50" s="13"/>
    </row>
    <row r="51" spans="2:10">
      <c r="B51" s="13"/>
      <c r="C51" s="45"/>
      <c r="D51" s="13"/>
      <c r="E51" s="47"/>
      <c r="F51" s="13"/>
      <c r="G51" s="13"/>
      <c r="H51" s="13"/>
      <c r="I51" s="13"/>
      <c r="J51" s="13"/>
    </row>
    <row r="52" spans="2:10">
      <c r="B52" s="13"/>
      <c r="C52" s="45"/>
      <c r="D52" s="13"/>
      <c r="E52" s="47"/>
      <c r="F52" s="13"/>
      <c r="G52" s="13"/>
      <c r="H52" s="13"/>
      <c r="I52" s="13"/>
      <c r="J52" s="13"/>
    </row>
    <row r="53" spans="2:10">
      <c r="B53" s="13"/>
      <c r="C53" s="45"/>
      <c r="D53" s="13"/>
      <c r="E53" s="47"/>
      <c r="F53" s="13"/>
      <c r="G53" s="13"/>
      <c r="H53" s="13"/>
      <c r="I53" s="13"/>
      <c r="J53" s="13"/>
    </row>
    <row r="54" spans="2:10">
      <c r="B54" s="13"/>
      <c r="C54" s="45"/>
      <c r="D54" s="13"/>
      <c r="E54" s="47"/>
      <c r="F54" s="13"/>
      <c r="G54" s="13"/>
      <c r="H54" s="13"/>
      <c r="I54" s="13"/>
      <c r="J54" s="13"/>
    </row>
    <row r="55" spans="2:10">
      <c r="B55" s="13"/>
      <c r="C55" s="45"/>
      <c r="D55" s="13"/>
      <c r="E55" s="47"/>
      <c r="F55" s="13"/>
      <c r="G55" s="13"/>
      <c r="H55" s="13"/>
      <c r="I55" s="13"/>
      <c r="J55" s="13"/>
    </row>
    <row r="56" spans="2:10">
      <c r="B56" s="13"/>
      <c r="C56" s="45"/>
      <c r="D56" s="13"/>
      <c r="E56" s="47"/>
      <c r="F56" s="13"/>
      <c r="G56" s="13"/>
      <c r="H56" s="13"/>
      <c r="I56" s="13"/>
      <c r="J56" s="13"/>
    </row>
    <row r="57" spans="2:10">
      <c r="B57" s="13"/>
      <c r="C57" s="45"/>
      <c r="D57" s="13"/>
      <c r="E57" s="47"/>
      <c r="F57" s="13"/>
      <c r="G57" s="13"/>
      <c r="H57" s="13"/>
      <c r="I57" s="13"/>
      <c r="J57" s="13"/>
    </row>
    <row r="58" spans="2:10">
      <c r="B58" s="13"/>
      <c r="C58" s="45"/>
      <c r="D58" s="13"/>
      <c r="E58" s="47"/>
      <c r="F58" s="13"/>
      <c r="G58" s="13"/>
      <c r="H58" s="13"/>
      <c r="I58" s="13"/>
      <c r="J58" s="13"/>
    </row>
    <row r="59" spans="2:10">
      <c r="B59" s="13"/>
      <c r="C59" s="45"/>
      <c r="D59" s="13"/>
      <c r="E59" s="47"/>
      <c r="F59" s="13"/>
      <c r="G59" s="13"/>
      <c r="H59" s="13"/>
      <c r="I59" s="13"/>
      <c r="J59" s="13"/>
    </row>
    <row r="60" spans="2:10">
      <c r="B60" s="13"/>
      <c r="C60" s="45"/>
      <c r="D60" s="13"/>
      <c r="E60" s="47"/>
      <c r="F60" s="13"/>
      <c r="G60" s="13"/>
      <c r="H60" s="13"/>
      <c r="I60" s="13"/>
      <c r="J60" s="13"/>
    </row>
    <row r="61" spans="2:10">
      <c r="B61" s="13"/>
      <c r="C61" s="45"/>
      <c r="D61" s="13"/>
      <c r="E61" s="47"/>
      <c r="F61" s="13"/>
      <c r="G61" s="13"/>
      <c r="H61" s="13"/>
      <c r="I61" s="13"/>
      <c r="J61" s="13"/>
    </row>
    <row r="62" spans="2:10">
      <c r="B62" s="13"/>
      <c r="C62" s="45"/>
      <c r="D62" s="13"/>
      <c r="E62" s="47"/>
      <c r="F62" s="13"/>
      <c r="G62" s="13"/>
      <c r="H62" s="13"/>
      <c r="I62" s="13"/>
      <c r="J62" s="13"/>
    </row>
  </sheetData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仙侣</vt:lpstr>
      <vt:lpstr>绝技</vt:lpstr>
      <vt:lpstr>职业</vt:lpstr>
      <vt:lpstr>装备</vt:lpstr>
      <vt:lpstr>战魂</vt:lpstr>
      <vt:lpstr>伤害模拟器</vt:lpstr>
      <vt:lpstr>伤害模拟</vt:lpstr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2013-03-15T05:51:25Z</dcterms:modified>
</cp:coreProperties>
</file>