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绝技" sheetId="2" r:id="rId2"/>
    <sheet name="兵种" sheetId="3" r:id="rId3"/>
    <sheet name="装备" sheetId="5" r:id="rId4"/>
    <sheet name="伤害模拟器" sheetId="4" r:id="rId5"/>
  </sheets>
  <definedNames>
    <definedName name="_xlnm._FilterDatabase" localSheetId="2" hidden="1">兵种!$B$2:$K$11</definedName>
    <definedName name="_xlnm._FilterDatabase" localSheetId="0" hidden="1">武将!$B$2:$R$173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D12" i="3"/>
  <c r="M4" i="1"/>
  <c r="N4"/>
  <c r="O4"/>
  <c r="P4"/>
  <c r="R4"/>
  <c r="M5"/>
  <c r="N5"/>
  <c r="O5"/>
  <c r="P5"/>
  <c r="R5"/>
  <c r="Q5" s="1"/>
  <c r="M6"/>
  <c r="N6"/>
  <c r="O6"/>
  <c r="P6"/>
  <c r="R6"/>
  <c r="Q6" s="1"/>
  <c r="M7"/>
  <c r="N7"/>
  <c r="O7"/>
  <c r="P7"/>
  <c r="R7"/>
  <c r="Q7" s="1"/>
  <c r="M8"/>
  <c r="N8"/>
  <c r="O8"/>
  <c r="P8"/>
  <c r="R8"/>
  <c r="Q8" s="1"/>
  <c r="M9"/>
  <c r="N9"/>
  <c r="O9"/>
  <c r="P9"/>
  <c r="R9"/>
  <c r="Q9" s="1"/>
  <c r="M10"/>
  <c r="N10"/>
  <c r="O10"/>
  <c r="P10"/>
  <c r="R10"/>
  <c r="Q10" s="1"/>
  <c r="M11"/>
  <c r="N11"/>
  <c r="O11"/>
  <c r="P11"/>
  <c r="R11"/>
  <c r="Q11" s="1"/>
  <c r="M12"/>
  <c r="N12"/>
  <c r="O12"/>
  <c r="P12"/>
  <c r="R12"/>
  <c r="Q12" s="1"/>
  <c r="M13"/>
  <c r="N13"/>
  <c r="O13"/>
  <c r="P13"/>
  <c r="R13"/>
  <c r="Q13" s="1"/>
  <c r="M14"/>
  <c r="N14"/>
  <c r="O14"/>
  <c r="P14"/>
  <c r="R14"/>
  <c r="Q14" s="1"/>
  <c r="M15"/>
  <c r="N15"/>
  <c r="O15"/>
  <c r="P15"/>
  <c r="R15"/>
  <c r="Q15" s="1"/>
  <c r="M16"/>
  <c r="N16"/>
  <c r="O16"/>
  <c r="P16"/>
  <c r="R16"/>
  <c r="Q16" s="1"/>
  <c r="M17"/>
  <c r="N17"/>
  <c r="O17"/>
  <c r="P17"/>
  <c r="R17"/>
  <c r="Q17" s="1"/>
  <c r="M18"/>
  <c r="N18"/>
  <c r="O18"/>
  <c r="P18"/>
  <c r="R18"/>
  <c r="Q18" s="1"/>
  <c r="M19"/>
  <c r="N19"/>
  <c r="O19"/>
  <c r="P19"/>
  <c r="R19"/>
  <c r="Q19" s="1"/>
  <c r="M20"/>
  <c r="N20"/>
  <c r="O20"/>
  <c r="P20"/>
  <c r="R20"/>
  <c r="Q20" s="1"/>
  <c r="M21"/>
  <c r="N21"/>
  <c r="O21"/>
  <c r="P21"/>
  <c r="R21"/>
  <c r="Q21" s="1"/>
  <c r="M22"/>
  <c r="N22"/>
  <c r="O22"/>
  <c r="P22"/>
  <c r="R22"/>
  <c r="Q22" s="1"/>
  <c r="M23"/>
  <c r="N23"/>
  <c r="O23"/>
  <c r="P23"/>
  <c r="R23"/>
  <c r="Q23" s="1"/>
  <c r="M24"/>
  <c r="N24"/>
  <c r="O24"/>
  <c r="P24"/>
  <c r="R24"/>
  <c r="Q24" s="1"/>
  <c r="M25"/>
  <c r="N25"/>
  <c r="O25"/>
  <c r="P25"/>
  <c r="R25"/>
  <c r="Q25" s="1"/>
  <c r="M26"/>
  <c r="N26"/>
  <c r="O26"/>
  <c r="P26"/>
  <c r="R26"/>
  <c r="Q26" s="1"/>
  <c r="M27"/>
  <c r="N27"/>
  <c r="O27"/>
  <c r="P27"/>
  <c r="R27"/>
  <c r="Q27" s="1"/>
  <c r="M28"/>
  <c r="N28"/>
  <c r="O28"/>
  <c r="P28"/>
  <c r="R28"/>
  <c r="M29"/>
  <c r="N29"/>
  <c r="O29"/>
  <c r="P29"/>
  <c r="R29"/>
  <c r="Q29" s="1"/>
  <c r="M30"/>
  <c r="N30"/>
  <c r="O30"/>
  <c r="P30"/>
  <c r="R30"/>
  <c r="Q30" s="1"/>
  <c r="M31"/>
  <c r="N31"/>
  <c r="O31"/>
  <c r="P31"/>
  <c r="R31"/>
  <c r="Q31" s="1"/>
  <c r="M32"/>
  <c r="N32"/>
  <c r="O32"/>
  <c r="P32"/>
  <c r="R32"/>
  <c r="Q32" s="1"/>
  <c r="M33"/>
  <c r="N33"/>
  <c r="O33"/>
  <c r="P33"/>
  <c r="R33"/>
  <c r="Q33" s="1"/>
  <c r="M34"/>
  <c r="N34"/>
  <c r="O34"/>
  <c r="P34"/>
  <c r="R34"/>
  <c r="Q34" s="1"/>
  <c r="M35"/>
  <c r="N35"/>
  <c r="O35"/>
  <c r="P35"/>
  <c r="R35"/>
  <c r="Q35" s="1"/>
  <c r="M36"/>
  <c r="N36"/>
  <c r="O36"/>
  <c r="P36"/>
  <c r="R36"/>
  <c r="Q36" s="1"/>
  <c r="M37"/>
  <c r="N37"/>
  <c r="O37"/>
  <c r="P37"/>
  <c r="R37"/>
  <c r="Q37" s="1"/>
  <c r="M38"/>
  <c r="N38"/>
  <c r="O38"/>
  <c r="P38"/>
  <c r="R38"/>
  <c r="Q38" s="1"/>
  <c r="M39"/>
  <c r="N39"/>
  <c r="O39"/>
  <c r="P39"/>
  <c r="R39"/>
  <c r="Q39" s="1"/>
  <c r="M40"/>
  <c r="N40"/>
  <c r="O40"/>
  <c r="P40"/>
  <c r="R40"/>
  <c r="Q40" s="1"/>
  <c r="M41"/>
  <c r="N41"/>
  <c r="O41"/>
  <c r="P41"/>
  <c r="R41"/>
  <c r="Q41" s="1"/>
  <c r="M42"/>
  <c r="N42"/>
  <c r="O42"/>
  <c r="P42"/>
  <c r="R42"/>
  <c r="Q42" s="1"/>
  <c r="M43"/>
  <c r="N43"/>
  <c r="O43"/>
  <c r="P43"/>
  <c r="R43"/>
  <c r="Q43" s="1"/>
  <c r="M44"/>
  <c r="N44"/>
  <c r="O44"/>
  <c r="P44"/>
  <c r="R44"/>
  <c r="Q44" s="1"/>
  <c r="M45"/>
  <c r="N45"/>
  <c r="O45"/>
  <c r="P45"/>
  <c r="R45"/>
  <c r="Q45" s="1"/>
  <c r="M46"/>
  <c r="N46"/>
  <c r="O46"/>
  <c r="P46"/>
  <c r="R46"/>
  <c r="Q46" s="1"/>
  <c r="M47"/>
  <c r="N47"/>
  <c r="O47"/>
  <c r="P47"/>
  <c r="R47"/>
  <c r="Q47" s="1"/>
  <c r="M48"/>
  <c r="N48"/>
  <c r="O48"/>
  <c r="P48"/>
  <c r="R48"/>
  <c r="Q48" s="1"/>
  <c r="M49"/>
  <c r="N49"/>
  <c r="O49"/>
  <c r="P49"/>
  <c r="R49"/>
  <c r="Q49" s="1"/>
  <c r="M50"/>
  <c r="N50"/>
  <c r="O50"/>
  <c r="P50"/>
  <c r="R50"/>
  <c r="Q50" s="1"/>
  <c r="M51"/>
  <c r="N51"/>
  <c r="O51"/>
  <c r="P51"/>
  <c r="R51"/>
  <c r="Q51" s="1"/>
  <c r="M52"/>
  <c r="N52"/>
  <c r="O52"/>
  <c r="P52"/>
  <c r="R52"/>
  <c r="Q52" s="1"/>
  <c r="M53"/>
  <c r="N53"/>
  <c r="O53"/>
  <c r="P53"/>
  <c r="R53"/>
  <c r="Q53" s="1"/>
  <c r="M54"/>
  <c r="N54"/>
  <c r="O54"/>
  <c r="P54"/>
  <c r="R54"/>
  <c r="Q54" s="1"/>
  <c r="M55"/>
  <c r="N55"/>
  <c r="O55"/>
  <c r="P55"/>
  <c r="R55"/>
  <c r="Q55" s="1"/>
  <c r="M56"/>
  <c r="N56"/>
  <c r="O56"/>
  <c r="P56"/>
  <c r="R56"/>
  <c r="Q56" s="1"/>
  <c r="M57"/>
  <c r="N57"/>
  <c r="O57"/>
  <c r="P57"/>
  <c r="R57"/>
  <c r="Q57" s="1"/>
  <c r="M58"/>
  <c r="N58"/>
  <c r="O58"/>
  <c r="P58"/>
  <c r="R58"/>
  <c r="Q58" s="1"/>
  <c r="M59"/>
  <c r="N59"/>
  <c r="O59"/>
  <c r="P59"/>
  <c r="R59"/>
  <c r="Q59" s="1"/>
  <c r="M60"/>
  <c r="N60"/>
  <c r="O60"/>
  <c r="P60"/>
  <c r="R60"/>
  <c r="Q60" s="1"/>
  <c r="M61"/>
  <c r="N61"/>
  <c r="O61"/>
  <c r="P61"/>
  <c r="R61"/>
  <c r="Q61" s="1"/>
  <c r="M62"/>
  <c r="N62"/>
  <c r="O62"/>
  <c r="P62"/>
  <c r="R62"/>
  <c r="Q62" s="1"/>
  <c r="M63"/>
  <c r="N63"/>
  <c r="O63"/>
  <c r="P63"/>
  <c r="R63"/>
  <c r="Q63" s="1"/>
  <c r="M64"/>
  <c r="N64"/>
  <c r="O64"/>
  <c r="P64"/>
  <c r="R64"/>
  <c r="Q64" s="1"/>
  <c r="M65"/>
  <c r="N65"/>
  <c r="O65"/>
  <c r="P65"/>
  <c r="R65"/>
  <c r="Q65" s="1"/>
  <c r="M66"/>
  <c r="N66"/>
  <c r="O66"/>
  <c r="P66"/>
  <c r="R66"/>
  <c r="Q66" s="1"/>
  <c r="M67"/>
  <c r="N67"/>
  <c r="O67"/>
  <c r="P67"/>
  <c r="R67"/>
  <c r="Q67" s="1"/>
  <c r="M68"/>
  <c r="N68"/>
  <c r="O68"/>
  <c r="P68"/>
  <c r="R68"/>
  <c r="Q68" s="1"/>
  <c r="M69"/>
  <c r="N69"/>
  <c r="O69"/>
  <c r="P69"/>
  <c r="R69"/>
  <c r="Q69" s="1"/>
  <c r="M70"/>
  <c r="N70"/>
  <c r="O70"/>
  <c r="P70"/>
  <c r="R70"/>
  <c r="Q70" s="1"/>
  <c r="M71"/>
  <c r="N71"/>
  <c r="O71"/>
  <c r="P71"/>
  <c r="R71"/>
  <c r="Q71" s="1"/>
  <c r="M72"/>
  <c r="N72"/>
  <c r="O72"/>
  <c r="P72"/>
  <c r="R72"/>
  <c r="Q72" s="1"/>
  <c r="M73"/>
  <c r="N73"/>
  <c r="O73"/>
  <c r="P73"/>
  <c r="R73"/>
  <c r="Q73" s="1"/>
  <c r="M74"/>
  <c r="N74"/>
  <c r="O74"/>
  <c r="P74"/>
  <c r="R74"/>
  <c r="Q74" s="1"/>
  <c r="M75"/>
  <c r="N75"/>
  <c r="O75"/>
  <c r="P75"/>
  <c r="R75"/>
  <c r="Q75" s="1"/>
  <c r="M76"/>
  <c r="N76"/>
  <c r="O76"/>
  <c r="P76"/>
  <c r="R76"/>
  <c r="Q76" s="1"/>
  <c r="M77"/>
  <c r="N77"/>
  <c r="O77"/>
  <c r="P77"/>
  <c r="R77"/>
  <c r="Q77" s="1"/>
  <c r="M78"/>
  <c r="N78"/>
  <c r="O78"/>
  <c r="P78"/>
  <c r="R78"/>
  <c r="Q78" s="1"/>
  <c r="M79"/>
  <c r="N79"/>
  <c r="O79"/>
  <c r="P79"/>
  <c r="R79"/>
  <c r="Q79" s="1"/>
  <c r="M80"/>
  <c r="N80"/>
  <c r="O80"/>
  <c r="P80"/>
  <c r="R80"/>
  <c r="Q80" s="1"/>
  <c r="M81"/>
  <c r="N81"/>
  <c r="O81"/>
  <c r="P81"/>
  <c r="R81"/>
  <c r="Q81" s="1"/>
  <c r="M82"/>
  <c r="N82"/>
  <c r="O82"/>
  <c r="P82"/>
  <c r="R82"/>
  <c r="Q82" s="1"/>
  <c r="M83"/>
  <c r="N83"/>
  <c r="O83"/>
  <c r="P83"/>
  <c r="R83"/>
  <c r="Q83" s="1"/>
  <c r="M84"/>
  <c r="N84"/>
  <c r="O84"/>
  <c r="P84"/>
  <c r="R84"/>
  <c r="Q84" s="1"/>
  <c r="M85"/>
  <c r="N85"/>
  <c r="O85"/>
  <c r="P85"/>
  <c r="R85"/>
  <c r="Q85" s="1"/>
  <c r="M86"/>
  <c r="N86"/>
  <c r="O86"/>
  <c r="P86"/>
  <c r="R86"/>
  <c r="Q86" s="1"/>
  <c r="M87"/>
  <c r="N87"/>
  <c r="O87"/>
  <c r="P87"/>
  <c r="R87"/>
  <c r="Q87" s="1"/>
  <c r="M88"/>
  <c r="N88"/>
  <c r="O88"/>
  <c r="P88"/>
  <c r="R88"/>
  <c r="Q88" s="1"/>
  <c r="M89"/>
  <c r="N89"/>
  <c r="O89"/>
  <c r="P89"/>
  <c r="R89"/>
  <c r="Q89" s="1"/>
  <c r="M90"/>
  <c r="N90"/>
  <c r="O90"/>
  <c r="P90"/>
  <c r="R90"/>
  <c r="Q90" s="1"/>
  <c r="M91"/>
  <c r="N91"/>
  <c r="O91"/>
  <c r="P91"/>
  <c r="R91"/>
  <c r="Q91" s="1"/>
  <c r="M92"/>
  <c r="N92"/>
  <c r="O92"/>
  <c r="P92"/>
  <c r="R92"/>
  <c r="Q92" s="1"/>
  <c r="M93"/>
  <c r="N93"/>
  <c r="O93"/>
  <c r="P93"/>
  <c r="R93"/>
  <c r="Q93" s="1"/>
  <c r="M94"/>
  <c r="N94"/>
  <c r="O94"/>
  <c r="P94"/>
  <c r="R94"/>
  <c r="Q94" s="1"/>
  <c r="M95"/>
  <c r="N95"/>
  <c r="O95"/>
  <c r="P95"/>
  <c r="R95"/>
  <c r="Q95" s="1"/>
  <c r="M96"/>
  <c r="N96"/>
  <c r="O96"/>
  <c r="P96"/>
  <c r="R96"/>
  <c r="Q96" s="1"/>
  <c r="M97"/>
  <c r="N97"/>
  <c r="O97"/>
  <c r="P97"/>
  <c r="R97"/>
  <c r="Q97" s="1"/>
  <c r="M98"/>
  <c r="N98"/>
  <c r="O98"/>
  <c r="P98"/>
  <c r="R98"/>
  <c r="Q98" s="1"/>
  <c r="M99"/>
  <c r="N99"/>
  <c r="O99"/>
  <c r="P99"/>
  <c r="R99"/>
  <c r="Q99" s="1"/>
  <c r="M100"/>
  <c r="N100"/>
  <c r="O100"/>
  <c r="P100"/>
  <c r="R100"/>
  <c r="Q100" s="1"/>
  <c r="M101"/>
  <c r="N101"/>
  <c r="O101"/>
  <c r="P101"/>
  <c r="R101"/>
  <c r="Q101" s="1"/>
  <c r="M102"/>
  <c r="N102"/>
  <c r="O102"/>
  <c r="P102"/>
  <c r="R102"/>
  <c r="Q102" s="1"/>
  <c r="M103"/>
  <c r="N103"/>
  <c r="O103"/>
  <c r="P103"/>
  <c r="R103"/>
  <c r="Q103" s="1"/>
  <c r="M104"/>
  <c r="N104"/>
  <c r="O104"/>
  <c r="P104"/>
  <c r="R104"/>
  <c r="Q104" s="1"/>
  <c r="M105"/>
  <c r="N105"/>
  <c r="O105"/>
  <c r="P105"/>
  <c r="R105"/>
  <c r="Q105" s="1"/>
  <c r="M106"/>
  <c r="N106"/>
  <c r="O106"/>
  <c r="P106"/>
  <c r="R106"/>
  <c r="Q106" s="1"/>
  <c r="M107"/>
  <c r="N107"/>
  <c r="O107"/>
  <c r="P107"/>
  <c r="R107"/>
  <c r="Q107" s="1"/>
  <c r="M108"/>
  <c r="N108"/>
  <c r="O108"/>
  <c r="P108"/>
  <c r="R108"/>
  <c r="Q108" s="1"/>
  <c r="M109"/>
  <c r="N109"/>
  <c r="O109"/>
  <c r="P109"/>
  <c r="R109"/>
  <c r="Q109" s="1"/>
  <c r="M110"/>
  <c r="N110"/>
  <c r="O110"/>
  <c r="P110"/>
  <c r="R110"/>
  <c r="Q110" s="1"/>
  <c r="M111"/>
  <c r="N111"/>
  <c r="O111"/>
  <c r="P111"/>
  <c r="R111"/>
  <c r="Q111" s="1"/>
  <c r="M112"/>
  <c r="N112"/>
  <c r="O112"/>
  <c r="P112"/>
  <c r="R112"/>
  <c r="Q112" s="1"/>
  <c r="M113"/>
  <c r="N113"/>
  <c r="O113"/>
  <c r="P113"/>
  <c r="R113"/>
  <c r="Q113" s="1"/>
  <c r="M114"/>
  <c r="N114"/>
  <c r="O114"/>
  <c r="P114"/>
  <c r="R114"/>
  <c r="Q114" s="1"/>
  <c r="M115"/>
  <c r="N115"/>
  <c r="O115"/>
  <c r="P115"/>
  <c r="R115"/>
  <c r="Q115" s="1"/>
  <c r="M116"/>
  <c r="N116"/>
  <c r="O116"/>
  <c r="P116"/>
  <c r="R116"/>
  <c r="Q116" s="1"/>
  <c r="M117"/>
  <c r="N117"/>
  <c r="O117"/>
  <c r="P117"/>
  <c r="R117"/>
  <c r="Q117" s="1"/>
  <c r="M118"/>
  <c r="N118"/>
  <c r="O118"/>
  <c r="P118"/>
  <c r="R118"/>
  <c r="Q118" s="1"/>
  <c r="M119"/>
  <c r="N119"/>
  <c r="O119"/>
  <c r="P119"/>
  <c r="R119"/>
  <c r="Q119" s="1"/>
  <c r="M120"/>
  <c r="N120"/>
  <c r="O120"/>
  <c r="P120"/>
  <c r="R120"/>
  <c r="Q120" s="1"/>
  <c r="M121"/>
  <c r="N121"/>
  <c r="O121"/>
  <c r="P121"/>
  <c r="R121"/>
  <c r="Q121" s="1"/>
  <c r="M122"/>
  <c r="N122"/>
  <c r="O122"/>
  <c r="P122"/>
  <c r="R122"/>
  <c r="Q122" s="1"/>
  <c r="M123"/>
  <c r="N123"/>
  <c r="O123"/>
  <c r="P123"/>
  <c r="R123"/>
  <c r="Q123" s="1"/>
  <c r="M124"/>
  <c r="N124"/>
  <c r="O124"/>
  <c r="P124"/>
  <c r="R124"/>
  <c r="Q124" s="1"/>
  <c r="M125"/>
  <c r="N125"/>
  <c r="O125"/>
  <c r="P125"/>
  <c r="R125"/>
  <c r="Q125" s="1"/>
  <c r="M126"/>
  <c r="N126"/>
  <c r="O126"/>
  <c r="P126"/>
  <c r="R126"/>
  <c r="Q126" s="1"/>
  <c r="M127"/>
  <c r="N127"/>
  <c r="O127"/>
  <c r="P127"/>
  <c r="R127"/>
  <c r="Q127" s="1"/>
  <c r="M128"/>
  <c r="N128"/>
  <c r="O128"/>
  <c r="P128"/>
  <c r="R128"/>
  <c r="Q128" s="1"/>
  <c r="M129"/>
  <c r="N129"/>
  <c r="O129"/>
  <c r="P129"/>
  <c r="R129"/>
  <c r="Q129" s="1"/>
  <c r="M130"/>
  <c r="N130"/>
  <c r="O130"/>
  <c r="P130"/>
  <c r="R130"/>
  <c r="Q130" s="1"/>
  <c r="M131"/>
  <c r="N131"/>
  <c r="O131"/>
  <c r="P131"/>
  <c r="R131"/>
  <c r="Q131" s="1"/>
  <c r="M132"/>
  <c r="N132"/>
  <c r="O132"/>
  <c r="P132"/>
  <c r="R132"/>
  <c r="Q132" s="1"/>
  <c r="M133"/>
  <c r="N133"/>
  <c r="O133"/>
  <c r="P133"/>
  <c r="R133"/>
  <c r="Q133" s="1"/>
  <c r="M134"/>
  <c r="N134"/>
  <c r="O134"/>
  <c r="P134"/>
  <c r="R134"/>
  <c r="Q134" s="1"/>
  <c r="M135"/>
  <c r="N135"/>
  <c r="O135"/>
  <c r="P135"/>
  <c r="R135"/>
  <c r="Q135" s="1"/>
  <c r="M136"/>
  <c r="N136"/>
  <c r="O136"/>
  <c r="P136"/>
  <c r="R136"/>
  <c r="Q136" s="1"/>
  <c r="M137"/>
  <c r="N137"/>
  <c r="O137"/>
  <c r="P137"/>
  <c r="R137"/>
  <c r="Q137" s="1"/>
  <c r="M138"/>
  <c r="N138"/>
  <c r="O138"/>
  <c r="P138"/>
  <c r="R138"/>
  <c r="Q138" s="1"/>
  <c r="M139"/>
  <c r="N139"/>
  <c r="O139"/>
  <c r="P139"/>
  <c r="R139"/>
  <c r="Q139" s="1"/>
  <c r="M140"/>
  <c r="N140"/>
  <c r="O140"/>
  <c r="P140"/>
  <c r="R140"/>
  <c r="Q140" s="1"/>
  <c r="M141"/>
  <c r="N141"/>
  <c r="O141"/>
  <c r="P141"/>
  <c r="R141"/>
  <c r="Q141" s="1"/>
  <c r="M142"/>
  <c r="N142"/>
  <c r="O142"/>
  <c r="P142"/>
  <c r="R142"/>
  <c r="Q142" s="1"/>
  <c r="M143"/>
  <c r="N143"/>
  <c r="O143"/>
  <c r="P143"/>
  <c r="R143"/>
  <c r="Q143" s="1"/>
  <c r="M144"/>
  <c r="N144"/>
  <c r="O144"/>
  <c r="P144"/>
  <c r="R144"/>
  <c r="Q144" s="1"/>
  <c r="M145"/>
  <c r="N145"/>
  <c r="O145"/>
  <c r="P145"/>
  <c r="R145"/>
  <c r="Q145" s="1"/>
  <c r="M146"/>
  <c r="N146"/>
  <c r="O146"/>
  <c r="P146"/>
  <c r="R146"/>
  <c r="Q146" s="1"/>
  <c r="M147"/>
  <c r="N147"/>
  <c r="O147"/>
  <c r="P147"/>
  <c r="R147"/>
  <c r="Q147" s="1"/>
  <c r="M148"/>
  <c r="N148"/>
  <c r="O148"/>
  <c r="P148"/>
  <c r="R148"/>
  <c r="Q148" s="1"/>
  <c r="M149"/>
  <c r="N149"/>
  <c r="O149"/>
  <c r="P149"/>
  <c r="R149"/>
  <c r="Q149" s="1"/>
  <c r="M150"/>
  <c r="N150"/>
  <c r="O150"/>
  <c r="P150"/>
  <c r="R150"/>
  <c r="Q150" s="1"/>
  <c r="M151"/>
  <c r="N151"/>
  <c r="O151"/>
  <c r="P151"/>
  <c r="R151"/>
  <c r="Q151" s="1"/>
  <c r="M152"/>
  <c r="N152"/>
  <c r="O152"/>
  <c r="P152"/>
  <c r="R152"/>
  <c r="Q152" s="1"/>
  <c r="M153"/>
  <c r="N153"/>
  <c r="O153"/>
  <c r="P153"/>
  <c r="R153"/>
  <c r="Q153" s="1"/>
  <c r="M154"/>
  <c r="N154"/>
  <c r="O154"/>
  <c r="P154"/>
  <c r="R154"/>
  <c r="Q154" s="1"/>
  <c r="M155"/>
  <c r="N155"/>
  <c r="O155"/>
  <c r="P155"/>
  <c r="R155"/>
  <c r="Q155" s="1"/>
  <c r="M156"/>
  <c r="N156"/>
  <c r="O156"/>
  <c r="P156"/>
  <c r="R156"/>
  <c r="Q156" s="1"/>
  <c r="M157"/>
  <c r="N157"/>
  <c r="O157"/>
  <c r="P157"/>
  <c r="R157"/>
  <c r="Q157" s="1"/>
  <c r="M158"/>
  <c r="N158"/>
  <c r="O158"/>
  <c r="P158"/>
  <c r="R158"/>
  <c r="Q158" s="1"/>
  <c r="M159"/>
  <c r="N159"/>
  <c r="O159"/>
  <c r="P159"/>
  <c r="R159"/>
  <c r="Q159" s="1"/>
  <c r="M160"/>
  <c r="N160"/>
  <c r="O160"/>
  <c r="P160"/>
  <c r="R160"/>
  <c r="Q160" s="1"/>
  <c r="M161"/>
  <c r="N161"/>
  <c r="O161"/>
  <c r="P161"/>
  <c r="R161"/>
  <c r="Q161" s="1"/>
  <c r="M162"/>
  <c r="N162"/>
  <c r="O162"/>
  <c r="P162"/>
  <c r="R162"/>
  <c r="Q162" s="1"/>
  <c r="M163"/>
  <c r="N163"/>
  <c r="O163"/>
  <c r="P163"/>
  <c r="R163"/>
  <c r="Q163" s="1"/>
  <c r="M164"/>
  <c r="N164"/>
  <c r="O164"/>
  <c r="P164"/>
  <c r="R164"/>
  <c r="Q164" s="1"/>
  <c r="M165"/>
  <c r="N165"/>
  <c r="O165"/>
  <c r="P165"/>
  <c r="R165"/>
  <c r="Q165" s="1"/>
  <c r="M166"/>
  <c r="N166"/>
  <c r="O166"/>
  <c r="P166"/>
  <c r="R166"/>
  <c r="Q166" s="1"/>
  <c r="M167"/>
  <c r="N167"/>
  <c r="O167"/>
  <c r="P167"/>
  <c r="R167"/>
  <c r="Q167" s="1"/>
  <c r="M168"/>
  <c r="N168"/>
  <c r="O168"/>
  <c r="P168"/>
  <c r="R168"/>
  <c r="Q168" s="1"/>
  <c r="M169"/>
  <c r="N169"/>
  <c r="O169"/>
  <c r="P169"/>
  <c r="R169"/>
  <c r="Q169" s="1"/>
  <c r="M170"/>
  <c r="N170"/>
  <c r="O170"/>
  <c r="P170"/>
  <c r="R170"/>
  <c r="Q170" s="1"/>
  <c r="M171"/>
  <c r="N171"/>
  <c r="O171"/>
  <c r="P171"/>
  <c r="R171"/>
  <c r="Q171" s="1"/>
  <c r="M172"/>
  <c r="N172"/>
  <c r="O172"/>
  <c r="P172"/>
  <c r="R172"/>
  <c r="Q172" s="1"/>
  <c r="M173"/>
  <c r="N173"/>
  <c r="O173"/>
  <c r="P173"/>
  <c r="R173"/>
  <c r="Q173" s="1"/>
  <c r="R3"/>
  <c r="P3"/>
  <c r="O3"/>
  <c r="N3"/>
  <c r="M3"/>
  <c r="Q3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2" i="3"/>
  <c r="G12"/>
  <c r="H12"/>
  <c r="I12"/>
  <c r="J12"/>
  <c r="E12"/>
  <c r="K11"/>
  <c r="K3"/>
  <c r="K4"/>
  <c r="K5"/>
  <c r="K6"/>
  <c r="K7"/>
  <c r="K8"/>
  <c r="K9"/>
  <c r="K10"/>
  <c r="J8" i="4"/>
  <c r="L8"/>
  <c r="K8"/>
  <c r="I8" s="1"/>
  <c r="L7"/>
  <c r="J7" s="1"/>
  <c r="K7"/>
  <c r="I7" s="1"/>
  <c r="H8"/>
  <c r="H7"/>
  <c r="E8"/>
  <c r="E7"/>
  <c r="I32" i="5"/>
  <c r="I33"/>
  <c r="I34"/>
  <c r="I3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5"/>
  <c r="I36"/>
  <c r="I37"/>
  <c r="I3"/>
  <c r="R4" i="4"/>
  <c r="N4" s="1"/>
  <c r="R3"/>
  <c r="N3" s="1"/>
  <c r="H4"/>
  <c r="I4"/>
  <c r="I3"/>
  <c r="H3"/>
  <c r="G4"/>
  <c r="G3"/>
  <c r="E4"/>
  <c r="E3"/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3"/>
  <c r="E4"/>
  <c r="E5"/>
  <c r="E6"/>
  <c r="F3" i="4" s="1"/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3"/>
  <c r="L173" l="1"/>
  <c r="L171"/>
  <c r="L169"/>
  <c r="L167"/>
  <c r="L165"/>
  <c r="L163"/>
  <c r="L161"/>
  <c r="L159"/>
  <c r="L157"/>
  <c r="L155"/>
  <c r="L153"/>
  <c r="L151"/>
  <c r="L149"/>
  <c r="L147"/>
  <c r="L145"/>
  <c r="L143"/>
  <c r="K12" i="3"/>
  <c r="L141" i="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17"/>
  <c r="L15"/>
  <c r="L13"/>
  <c r="L11"/>
  <c r="L9"/>
  <c r="L7"/>
  <c r="L5"/>
  <c r="L3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4"/>
  <c r="Q28"/>
  <c r="Q4"/>
  <c r="F4" i="4"/>
  <c r="J4"/>
  <c r="J3"/>
  <c r="P3"/>
  <c r="L3" s="1"/>
  <c r="Q4"/>
  <c r="M4" s="1"/>
  <c r="O4"/>
  <c r="K4" s="1"/>
  <c r="O3"/>
  <c r="K3" s="1"/>
  <c r="Q3"/>
  <c r="M3" s="1"/>
  <c r="P4"/>
  <c r="L4" s="1"/>
  <c r="N18"/>
  <c r="D14" l="1"/>
  <c r="D12"/>
  <c r="E12" s="1"/>
  <c r="E13" s="1"/>
  <c r="F12"/>
  <c r="F14"/>
  <c r="G14" s="1"/>
  <c r="G15" s="1"/>
  <c r="F15" l="1"/>
  <c r="E14"/>
  <c r="E15" s="1"/>
  <c r="D15"/>
  <c r="D13"/>
  <c r="G12"/>
  <c r="G13" s="1"/>
  <c r="F13"/>
</calcChain>
</file>

<file path=xl/sharedStrings.xml><?xml version="1.0" encoding="utf-8"?>
<sst xmlns="http://schemas.openxmlformats.org/spreadsheetml/2006/main" count="705" uniqueCount="486">
  <si>
    <t>ID</t>
  </si>
  <si>
    <t>武勇</t>
  </si>
  <si>
    <t>智谋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</si>
  <si>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</si>
  <si>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</si>
  <si>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</si>
  <si>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策略攻击</t>
    <phoneticPr fontId="1" type="noConversion"/>
  </si>
  <si>
    <t>生命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</si>
  <si>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</si>
  <si>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</si>
  <si>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</si>
  <si>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</si>
  <si>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</si>
  <si>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</si>
  <si>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</si>
  <si>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</si>
  <si>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</si>
  <si>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</si>
  <si>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</si>
  <si>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</si>
  <si>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</si>
  <si>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</si>
  <si>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</si>
  <si>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</si>
  <si>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</si>
  <si>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</si>
  <si>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</si>
  <si>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</si>
  <si>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</si>
  <si>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</si>
  <si>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</si>
  <si>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</si>
  <si>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</si>
  <si>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</si>
  <si>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</si>
  <si>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</si>
  <si>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</si>
  <si>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</si>
  <si>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</si>
  <si>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</si>
  <si>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</si>
  <si>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</si>
  <si>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</si>
  <si>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</si>
  <si>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</si>
  <si>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</si>
  <si>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</si>
  <si>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</si>
  <si>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</si>
  <si>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</si>
  <si>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</si>
  <si>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</si>
  <si>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</si>
  <si>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</si>
  <si>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</si>
  <si>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</si>
  <si>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</si>
  <si>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</si>
  <si>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</si>
  <si>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</si>
  <si>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</si>
  <si>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</si>
  <si>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</si>
  <si>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</si>
  <si>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</si>
  <si>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</si>
  <si>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</si>
  <si>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</si>
  <si>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</si>
  <si>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</si>
  <si>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</si>
  <si>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</si>
  <si>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</si>
  <si>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</si>
  <si>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</si>
  <si>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</si>
  <si>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</si>
  <si>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</si>
  <si>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</si>
  <si>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</si>
  <si>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</si>
  <si>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</si>
  <si>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</si>
  <si>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</si>
  <si>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</si>
  <si>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</si>
  <si>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</si>
  <si>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</si>
  <si>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</si>
  <si>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</si>
  <si>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</si>
  <si>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</si>
  <si>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</si>
  <si>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</si>
  <si>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</si>
  <si>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</si>
  <si>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</si>
  <si>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</si>
  <si>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</si>
  <si>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</si>
  <si>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</si>
  <si>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</si>
  <si>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</si>
  <si>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</si>
  <si>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</si>
  <si>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</si>
  <si>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</si>
  <si>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</si>
  <si>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</si>
  <si>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</si>
  <si>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</si>
  <si>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</si>
  <si>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</si>
  <si>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</si>
  <si>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无</t>
    <phoneticPr fontId="1" type="noConversion"/>
  </si>
  <si>
    <t>近卫军</t>
    <phoneticPr fontId="1" type="noConversion"/>
  </si>
  <si>
    <t>备注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</si>
  <si>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</si>
  <si>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</si>
  <si>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</si>
  <si>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</si>
  <si>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</si>
  <si>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</si>
  <si>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</si>
  <si>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</si>
  <si>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</si>
  <si>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</si>
  <si>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暴击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</si>
  <si>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</si>
  <si>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</si>
  <si>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</si>
  <si>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</si>
  <si>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</si>
  <si>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</si>
  <si>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</si>
  <si>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</si>
  <si>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</si>
  <si>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</si>
  <si>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</si>
  <si>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</si>
  <si>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</si>
  <si>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</si>
  <si>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</si>
  <si>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</si>
  <si>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</si>
  <si>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</si>
  <si>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纵向攻击，增加闪避，保留士气</t>
  </si>
  <si>
    <t>九宫格攻击，概率眩晕并降敌士气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</si>
  <si>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</si>
  <si>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</si>
  <si>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</si>
  <si>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</si>
  <si>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</si>
  <si>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</si>
  <si>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</si>
  <si>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</si>
  <si>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</si>
  <si>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</si>
  <si>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</si>
  <si>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</si>
  <si>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</si>
  <si>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</si>
  <si>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</si>
  <si>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</si>
  <si>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</si>
  <si>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</si>
  <si>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</si>
  <si>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</si>
  <si>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</si>
  <si>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</si>
  <si>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</si>
  <si>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</si>
  <si>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</si>
  <si>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</si>
  <si>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</si>
  <si>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</si>
  <si>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</si>
  <si>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</si>
  <si>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</si>
  <si>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九宫格攻击，降敌士气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</si>
  <si>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</si>
  <si>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</si>
  <si>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</si>
  <si>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任何攻击伤害都为1，持续1回合，防护期间不获得士气</t>
    <phoneticPr fontId="1" type="noConversion"/>
  </si>
  <si>
    <t>单体防护，获得超高防御</t>
  </si>
  <si>
    <t>A攻击B</t>
    <phoneticPr fontId="1" type="noConversion"/>
  </si>
  <si>
    <t>公式</t>
    <phoneticPr fontId="1" type="noConversion"/>
  </si>
  <si>
    <t>战法伤害</t>
    <phoneticPr fontId="1" type="noConversion"/>
  </si>
  <si>
    <t>策略伤害</t>
    <phoneticPr fontId="1" type="noConversion"/>
  </si>
  <si>
    <t>最小值</t>
    <phoneticPr fontId="1" type="noConversion"/>
  </si>
  <si>
    <t>二级属性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</si>
  <si>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</si>
  <si>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</si>
  <si>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</si>
  <si>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</si>
  <si>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</si>
  <si>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武勇 * 等级 * 1.0</t>
    <phoneticPr fontId="1" type="noConversion"/>
  </si>
  <si>
    <t>demo期间，公式中红色部分取值为0</t>
    <phoneticPr fontId="1" type="noConversion"/>
  </si>
  <si>
    <t>绝技攻击</t>
    <phoneticPr fontId="1" type="noConversion"/>
  </si>
  <si>
    <t>绝技防御</t>
    <phoneticPr fontId="1" type="noConversion"/>
  </si>
  <si>
    <t>生命天赋</t>
    <phoneticPr fontId="1" type="noConversion"/>
  </si>
  <si>
    <t>（兵种生命天赋 + 统率 + 武勇) * 等级</t>
    <phoneticPr fontId="1" type="noConversion"/>
  </si>
  <si>
    <t>统率 * 等级 * 1.0</t>
    <phoneticPr fontId="1" type="noConversion"/>
  </si>
  <si>
    <t>统率 * 等级 * 0.7</t>
    <phoneticPr fontId="1" type="noConversion"/>
  </si>
  <si>
    <t>武勇 * 等级 * 0.7</t>
    <phoneticPr fontId="1" type="noConversion"/>
  </si>
  <si>
    <t>智谋 * 等级 * 1.0</t>
    <phoneticPr fontId="1" type="noConversion"/>
  </si>
  <si>
    <t>智谋 * 等级 * 0.7</t>
    <phoneticPr fontId="1" type="noConversion"/>
  </si>
  <si>
    <t>A.战法攻击 - B.战法防御 + A.等级 * 50</t>
    <phoneticPr fontId="1" type="noConversion"/>
  </si>
  <si>
    <t>A.策略攻击 - B.策略防御 + A.等级 * 50</t>
    <phoneticPr fontId="1" type="noConversion"/>
  </si>
  <si>
    <t>(A.战法攻击 + A.绝技攻击 - B.绝技防御 + A.等级 * 50) * 战法伤害系数</t>
    <phoneticPr fontId="1" type="noConversion"/>
  </si>
  <si>
    <t>(A.策略攻击 + A.绝技攻击 - B.绝技防御 + A.等级 * 50) * 策略伤害系数</t>
    <phoneticPr fontId="1" type="noConversion"/>
  </si>
  <si>
    <t>天赋总和</t>
    <phoneticPr fontId="1" type="noConversion"/>
  </si>
  <si>
    <t>恢复的血量＝施放者绝技攻击×等级×40％
增加的攻击＝受益者攻击×20％
三攻同时增加，持续2回合</t>
    <phoneticPr fontId="1" type="noConversion"/>
  </si>
  <si>
    <t>恢复的血量＝施放者绝技攻击×等级×40％
增加的防御＝受益者防御×20％
三防同时增加，持续2回合</t>
    <phoneticPr fontId="1" type="noConversion"/>
  </si>
  <si>
    <t>增加的闪避＝25％，持续1回合
保留士气值＝75</t>
    <phoneticPr fontId="1" type="noConversion"/>
  </si>
  <si>
    <t>增加的暴击＝50％，持续1回合
降士气值＝50</t>
    <phoneticPr fontId="1" type="noConversion"/>
  </si>
  <si>
    <t>眩晕概率＝40％
降敌士气为0</t>
    <phoneticPr fontId="1" type="noConversion"/>
  </si>
  <si>
    <t>单体治疗并增加士气</t>
    <phoneticPr fontId="1" type="noConversion"/>
  </si>
  <si>
    <t>恢复的血量＝受益者最大血量×30%
增加的士气＝100</t>
    <phoneticPr fontId="1" type="noConversion"/>
  </si>
  <si>
    <t>眩晕概率＝40％</t>
    <phoneticPr fontId="1" type="noConversion"/>
  </si>
  <si>
    <t>单体攻击，增加命中</t>
    <phoneticPr fontId="1" type="noConversion"/>
  </si>
  <si>
    <t>眩晕概率＝60％</t>
    <phoneticPr fontId="1" type="noConversion"/>
  </si>
  <si>
    <t>降敌士气值＝25</t>
    <phoneticPr fontId="1" type="noConversion"/>
  </si>
  <si>
    <t>恢复的血量＝施放者绝技攻击×等级×60％</t>
    <phoneticPr fontId="1" type="noConversion"/>
  </si>
  <si>
    <t>降敌士气为0</t>
    <phoneticPr fontId="1" type="noConversion"/>
  </si>
  <si>
    <t>物理攻击</t>
    <phoneticPr fontId="1" type="noConversion"/>
  </si>
  <si>
    <t>曹操</t>
    <phoneticPr fontId="1" type="noConversion"/>
  </si>
  <si>
    <t>夏侯惇</t>
    <phoneticPr fontId="1" type="noConversion"/>
  </si>
  <si>
    <t>张辽</t>
    <phoneticPr fontId="1" type="noConversion"/>
  </si>
  <si>
    <t>关羽</t>
    <phoneticPr fontId="1" type="noConversion"/>
  </si>
  <si>
    <t>虎豹骑</t>
    <phoneticPr fontId="1" type="noConversion"/>
  </si>
  <si>
    <t>妖术师</t>
    <phoneticPr fontId="1" type="noConversion"/>
  </si>
  <si>
    <t>仙术师</t>
    <phoneticPr fontId="1" type="noConversion"/>
  </si>
  <si>
    <t>生命天赋</t>
    <phoneticPr fontId="1" type="noConversion"/>
  </si>
  <si>
    <t>攻击天赋</t>
    <phoneticPr fontId="1" type="noConversion"/>
  </si>
  <si>
    <t>防御天赋</t>
    <phoneticPr fontId="1" type="noConversion"/>
  </si>
  <si>
    <t>精神力</t>
    <phoneticPr fontId="1" type="noConversion"/>
  </si>
  <si>
    <t>曹彰</t>
    <phoneticPr fontId="1" type="noConversion"/>
  </si>
  <si>
    <t>曹仁</t>
    <phoneticPr fontId="1" type="noConversion"/>
  </si>
  <si>
    <t>夏侯渊</t>
    <phoneticPr fontId="1" type="noConversion"/>
  </si>
  <si>
    <t>张颌</t>
    <phoneticPr fontId="1" type="noConversion"/>
  </si>
  <si>
    <t>曹丕</t>
    <phoneticPr fontId="1" type="noConversion"/>
  </si>
  <si>
    <t>庞德</t>
    <phoneticPr fontId="1" type="noConversion"/>
  </si>
  <si>
    <t>乐进</t>
    <phoneticPr fontId="1" type="noConversion"/>
  </si>
  <si>
    <t>李典</t>
    <phoneticPr fontId="1" type="noConversion"/>
  </si>
  <si>
    <t>曹洪</t>
    <phoneticPr fontId="1" type="noConversion"/>
  </si>
  <si>
    <t>徐晃</t>
    <phoneticPr fontId="1" type="noConversion"/>
  </si>
  <si>
    <t>于禁</t>
    <phoneticPr fontId="1" type="noConversion"/>
  </si>
  <si>
    <t>许褚</t>
    <phoneticPr fontId="1" type="noConversion"/>
  </si>
  <si>
    <t>典韦</t>
    <phoneticPr fontId="1" type="noConversion"/>
  </si>
  <si>
    <t>貂蝉</t>
    <phoneticPr fontId="1" type="noConversion"/>
  </si>
  <si>
    <t>刘晔</t>
    <phoneticPr fontId="1" type="noConversion"/>
  </si>
  <si>
    <t>司马懿</t>
    <phoneticPr fontId="1" type="noConversion"/>
  </si>
  <si>
    <t>荀彧</t>
    <phoneticPr fontId="1" type="noConversion"/>
  </si>
  <si>
    <t>程昱</t>
    <phoneticPr fontId="1" type="noConversion"/>
  </si>
  <si>
    <t>郭嘉</t>
    <phoneticPr fontId="1" type="noConversion"/>
  </si>
  <si>
    <t>贾诩</t>
    <phoneticPr fontId="1" type="noConversion"/>
  </si>
  <si>
    <t>荀攸</t>
    <phoneticPr fontId="1" type="noConversion"/>
  </si>
  <si>
    <t>满宠</t>
    <phoneticPr fontId="1" type="noConversion"/>
  </si>
  <si>
    <t>夏侯恩</t>
    <phoneticPr fontId="1" type="noConversion"/>
  </si>
  <si>
    <t>文聘</t>
    <phoneticPr fontId="1" type="noConversion"/>
  </si>
  <si>
    <t>夏侯杰</t>
    <phoneticPr fontId="1" type="noConversion"/>
  </si>
  <si>
    <t>郭淮</t>
    <phoneticPr fontId="1" type="noConversion"/>
  </si>
  <si>
    <t>曹安民</t>
    <phoneticPr fontId="1" type="noConversion"/>
  </si>
  <si>
    <t>曹昂</t>
    <phoneticPr fontId="1" type="noConversion"/>
  </si>
  <si>
    <t>刘备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</si>
  <si>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</si>
  <si>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</si>
  <si>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</si>
  <si>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黄忠</t>
    <phoneticPr fontId="1" type="noConversion"/>
  </si>
  <si>
    <t>魏延</t>
    <phoneticPr fontId="1" type="noConversion"/>
  </si>
  <si>
    <t>法正</t>
    <phoneticPr fontId="1" type="noConversion"/>
  </si>
  <si>
    <t>伊籍</t>
    <phoneticPr fontId="1" type="noConversion"/>
  </si>
  <si>
    <t>孙乾</t>
    <phoneticPr fontId="1" type="noConversion"/>
  </si>
  <si>
    <t>糜竺</t>
    <phoneticPr fontId="1" type="noConversion"/>
  </si>
  <si>
    <t>糜芳</t>
    <phoneticPr fontId="1" type="noConversion"/>
  </si>
  <si>
    <t>简雍</t>
    <phoneticPr fontId="1" type="noConversion"/>
  </si>
  <si>
    <t>廖化</t>
    <phoneticPr fontId="1" type="noConversion"/>
  </si>
  <si>
    <t>刘封</t>
    <phoneticPr fontId="1" type="noConversion"/>
  </si>
  <si>
    <t>关平</t>
    <phoneticPr fontId="1" type="noConversion"/>
  </si>
  <si>
    <t>周仓</t>
    <phoneticPr fontId="1" type="noConversion"/>
  </si>
  <si>
    <t>严颜</t>
    <phoneticPr fontId="1" type="noConversion"/>
  </si>
  <si>
    <t>马良</t>
    <phoneticPr fontId="1" type="noConversion"/>
  </si>
  <si>
    <t>马谡</t>
    <phoneticPr fontId="1" type="noConversion"/>
  </si>
  <si>
    <t>王甫</t>
    <phoneticPr fontId="1" type="noConversion"/>
  </si>
  <si>
    <t>沙摩柯</t>
    <phoneticPr fontId="1" type="noConversion"/>
  </si>
  <si>
    <t>关兴</t>
    <phoneticPr fontId="1" type="noConversion"/>
  </si>
  <si>
    <t>张苞</t>
    <phoneticPr fontId="1" type="noConversion"/>
  </si>
  <si>
    <t>蒋琬</t>
    <phoneticPr fontId="1" type="noConversion"/>
  </si>
  <si>
    <t>费祎</t>
    <phoneticPr fontId="1" type="noConversion"/>
  </si>
  <si>
    <t>马超</t>
    <phoneticPr fontId="1" type="noConversion"/>
  </si>
  <si>
    <t>马岱</t>
    <phoneticPr fontId="1" type="noConversion"/>
  </si>
  <si>
    <t>王平</t>
    <phoneticPr fontId="1" type="noConversion"/>
  </si>
  <si>
    <t>李严</t>
    <phoneticPr fontId="1" type="noConversion"/>
  </si>
  <si>
    <t>吴懿</t>
    <phoneticPr fontId="1" type="noConversion"/>
  </si>
  <si>
    <t>吴兰</t>
    <phoneticPr fontId="1" type="noConversion"/>
  </si>
  <si>
    <t>雷铜</t>
    <phoneticPr fontId="1" type="noConversion"/>
  </si>
  <si>
    <t>刘琦</t>
    <phoneticPr fontId="1" type="noConversion"/>
  </si>
  <si>
    <t>孟达</t>
    <phoneticPr fontId="1" type="noConversion"/>
  </si>
  <si>
    <t>关索</t>
    <phoneticPr fontId="1" type="noConversion"/>
  </si>
  <si>
    <t>刘禅</t>
    <phoneticPr fontId="1" type="noConversion"/>
  </si>
  <si>
    <t>张嶷</t>
    <phoneticPr fontId="1" type="noConversion"/>
  </si>
  <si>
    <t>姜维</t>
    <phoneticPr fontId="1" type="noConversion"/>
  </si>
  <si>
    <t>张翼</t>
    <phoneticPr fontId="1" type="noConversion"/>
  </si>
  <si>
    <t>孟获</t>
    <phoneticPr fontId="1" type="noConversion"/>
  </si>
  <si>
    <t>祝融</t>
    <phoneticPr fontId="1" type="noConversion"/>
  </si>
  <si>
    <t>孟优</t>
    <phoneticPr fontId="1" type="noConversion"/>
  </si>
  <si>
    <t>刘辟</t>
    <phoneticPr fontId="1" type="noConversion"/>
  </si>
  <si>
    <t>龚都</t>
    <phoneticPr fontId="1" type="noConversion"/>
  </si>
  <si>
    <t>孙权</t>
    <phoneticPr fontId="1" type="noConversion"/>
  </si>
  <si>
    <t>周瑜</t>
    <phoneticPr fontId="1" type="noConversion"/>
  </si>
  <si>
    <t>鲁肃</t>
    <phoneticPr fontId="1" type="noConversion"/>
  </si>
  <si>
    <t>诸葛瑾</t>
    <phoneticPr fontId="1" type="noConversion"/>
  </si>
  <si>
    <t>吕蒙</t>
    <phoneticPr fontId="1" type="noConversion"/>
  </si>
  <si>
    <t>潘璋</t>
    <phoneticPr fontId="1" type="noConversion"/>
  </si>
  <si>
    <t>徐盛</t>
    <phoneticPr fontId="1" type="noConversion"/>
  </si>
  <si>
    <t>甘宁</t>
    <phoneticPr fontId="1" type="noConversion"/>
  </si>
  <si>
    <t>凌统</t>
    <phoneticPr fontId="1" type="noConversion"/>
  </si>
  <si>
    <t>周泰</t>
    <phoneticPr fontId="1" type="noConversion"/>
  </si>
  <si>
    <t>蒋钦</t>
    <phoneticPr fontId="1" type="noConversion"/>
  </si>
  <si>
    <t>张昭</t>
    <phoneticPr fontId="1" type="noConversion"/>
  </si>
  <si>
    <t>陈武</t>
    <phoneticPr fontId="1" type="noConversion"/>
  </si>
  <si>
    <t>庞统</t>
    <phoneticPr fontId="1" type="noConversion"/>
  </si>
  <si>
    <t>黄盖</t>
    <phoneticPr fontId="1" type="noConversion"/>
  </si>
  <si>
    <t>全琮</t>
    <phoneticPr fontId="1" type="noConversion"/>
  </si>
  <si>
    <t>董袭</t>
    <phoneticPr fontId="1" type="noConversion"/>
  </si>
  <si>
    <t>韩当</t>
    <phoneticPr fontId="1" type="noConversion"/>
  </si>
  <si>
    <t>太史慈</t>
    <phoneticPr fontId="1" type="noConversion"/>
  </si>
  <si>
    <t>丁奉</t>
    <phoneticPr fontId="1" type="noConversion"/>
  </si>
  <si>
    <t>张纮</t>
    <phoneticPr fontId="1" type="noConversion"/>
  </si>
  <si>
    <t>程普</t>
    <phoneticPr fontId="1" type="noConversion"/>
  </si>
  <si>
    <t>孙坚</t>
    <phoneticPr fontId="1" type="noConversion"/>
  </si>
  <si>
    <t>孙策</t>
    <phoneticPr fontId="1" type="noConversion"/>
  </si>
  <si>
    <t>袁绍</t>
    <phoneticPr fontId="1" type="noConversion"/>
  </si>
  <si>
    <t>逢纪</t>
    <phoneticPr fontId="1" type="noConversion"/>
  </si>
  <si>
    <t>郭图</t>
    <phoneticPr fontId="1" type="noConversion"/>
  </si>
  <si>
    <t>许攸</t>
    <phoneticPr fontId="1" type="noConversion"/>
  </si>
  <si>
    <t>沮授</t>
    <phoneticPr fontId="1" type="noConversion"/>
  </si>
  <si>
    <t>审配</t>
    <phoneticPr fontId="1" type="noConversion"/>
  </si>
  <si>
    <t>高览</t>
    <phoneticPr fontId="1" type="noConversion"/>
  </si>
  <si>
    <t>颜良</t>
    <phoneticPr fontId="1" type="noConversion"/>
  </si>
  <si>
    <t>文丑</t>
    <phoneticPr fontId="1" type="noConversion"/>
  </si>
  <si>
    <t>田丰</t>
    <phoneticPr fontId="1" type="noConversion"/>
  </si>
  <si>
    <t>淳于琼</t>
    <phoneticPr fontId="1" type="noConversion"/>
  </si>
  <si>
    <t>辛评</t>
    <phoneticPr fontId="1" type="noConversion"/>
  </si>
  <si>
    <t>袁谭</t>
    <phoneticPr fontId="1" type="noConversion"/>
  </si>
  <si>
    <t>袁熙</t>
    <phoneticPr fontId="1" type="noConversion"/>
  </si>
  <si>
    <t>袁尚</t>
    <phoneticPr fontId="1" type="noConversion"/>
  </si>
  <si>
    <t>高干</t>
    <phoneticPr fontId="1" type="noConversion"/>
  </si>
  <si>
    <t>辛毗</t>
    <phoneticPr fontId="1" type="noConversion"/>
  </si>
  <si>
    <t>沮鹄</t>
    <phoneticPr fontId="1" type="noConversion"/>
  </si>
  <si>
    <t>吕布</t>
    <phoneticPr fontId="1" type="noConversion"/>
  </si>
  <si>
    <t>魏续</t>
    <phoneticPr fontId="1" type="noConversion"/>
  </si>
  <si>
    <t>宋宪</t>
    <phoneticPr fontId="1" type="noConversion"/>
  </si>
  <si>
    <t>高顺</t>
    <phoneticPr fontId="1" type="noConversion"/>
  </si>
  <si>
    <t>侯成</t>
    <phoneticPr fontId="1" type="noConversion"/>
  </si>
  <si>
    <t>曹性</t>
    <phoneticPr fontId="1" type="noConversion"/>
  </si>
  <si>
    <t>臧霸</t>
    <phoneticPr fontId="1" type="noConversion"/>
  </si>
  <si>
    <t>陈宫</t>
    <phoneticPr fontId="1" type="noConversion"/>
  </si>
  <si>
    <t>董卓</t>
    <phoneticPr fontId="1" type="noConversion"/>
  </si>
  <si>
    <t>张济</t>
    <phoneticPr fontId="1" type="noConversion"/>
  </si>
  <si>
    <t>郭汜</t>
    <phoneticPr fontId="1" type="noConversion"/>
  </si>
  <si>
    <t>徐荣</t>
    <phoneticPr fontId="1" type="noConversion"/>
  </si>
  <si>
    <t>李傕</t>
    <phoneticPr fontId="1" type="noConversion"/>
  </si>
  <si>
    <t>李儒</t>
    <phoneticPr fontId="1" type="noConversion"/>
  </si>
  <si>
    <t>樊稠</t>
    <phoneticPr fontId="1" type="noConversion"/>
  </si>
  <si>
    <t>华雄</t>
    <phoneticPr fontId="1" type="noConversion"/>
  </si>
  <si>
    <t>李肃</t>
    <phoneticPr fontId="1" type="noConversion"/>
  </si>
  <si>
    <t>袁术</t>
    <phoneticPr fontId="1" type="noConversion"/>
  </si>
  <si>
    <t>甄宓</t>
    <phoneticPr fontId="1" type="noConversion"/>
  </si>
  <si>
    <t>马腾</t>
    <phoneticPr fontId="1" type="noConversion"/>
  </si>
  <si>
    <t>韩遂</t>
    <phoneticPr fontId="1" type="noConversion"/>
  </si>
  <si>
    <t>张鲁</t>
    <phoneticPr fontId="1" type="noConversion"/>
  </si>
  <si>
    <t>张卫</t>
    <phoneticPr fontId="1" type="noConversion"/>
  </si>
  <si>
    <t>阎圃</t>
    <phoneticPr fontId="1" type="noConversion"/>
  </si>
  <si>
    <t>张绣</t>
    <phoneticPr fontId="1" type="noConversion"/>
  </si>
  <si>
    <t>胡车儿</t>
    <phoneticPr fontId="1" type="noConversion"/>
  </si>
  <si>
    <t>陶谦</t>
    <phoneticPr fontId="1" type="noConversion"/>
  </si>
  <si>
    <t>张宝</t>
    <phoneticPr fontId="1" type="noConversion"/>
  </si>
  <si>
    <t>张梁</t>
    <phoneticPr fontId="1" type="noConversion"/>
  </si>
  <si>
    <t>杨修</t>
    <phoneticPr fontId="1" type="noConversion"/>
  </si>
  <si>
    <t>献帝</t>
    <phoneticPr fontId="1" type="noConversion"/>
  </si>
  <si>
    <t>徐庶</t>
    <phoneticPr fontId="1" type="noConversion"/>
  </si>
  <si>
    <t>王允</t>
    <phoneticPr fontId="1" type="noConversion"/>
  </si>
  <si>
    <t>甘夫人</t>
    <phoneticPr fontId="1" type="noConversion"/>
  </si>
  <si>
    <t>糜夫人</t>
    <phoneticPr fontId="1" type="noConversion"/>
  </si>
  <si>
    <t>邹氏</t>
    <phoneticPr fontId="1" type="noConversion"/>
  </si>
  <si>
    <t>曹嵩</t>
    <phoneticPr fontId="1" type="noConversion"/>
  </si>
  <si>
    <t>曹植</t>
    <phoneticPr fontId="1" type="noConversion"/>
  </si>
  <si>
    <t>刘璋</t>
    <phoneticPr fontId="1" type="noConversion"/>
  </si>
  <si>
    <t>公孙瓒</t>
    <phoneticPr fontId="1" type="noConversion"/>
  </si>
  <si>
    <t>近卫军</t>
    <phoneticPr fontId="1" type="noConversion"/>
  </si>
  <si>
    <t>亲卫队</t>
    <phoneticPr fontId="1" type="noConversion"/>
  </si>
  <si>
    <t>战弓骑</t>
    <phoneticPr fontId="1" type="noConversion"/>
  </si>
  <si>
    <t>弓弩手</t>
    <phoneticPr fontId="1" type="noConversion"/>
  </si>
  <si>
    <t>武勇</t>
    <phoneticPr fontId="1" type="noConversion"/>
  </si>
  <si>
    <t>统御</t>
    <phoneticPr fontId="1" type="noConversion"/>
  </si>
  <si>
    <t>攻击力</t>
    <phoneticPr fontId="1" type="noConversion"/>
  </si>
  <si>
    <t>防御力</t>
    <phoneticPr fontId="1" type="noConversion"/>
  </si>
  <si>
    <t>精神天赋</t>
    <phoneticPr fontId="1" type="noConversion"/>
  </si>
  <si>
    <t>武将等级</t>
    <phoneticPr fontId="1" type="noConversion"/>
  </si>
  <si>
    <t>影响属性</t>
    <phoneticPr fontId="1" type="noConversion"/>
  </si>
  <si>
    <t>特殊效果</t>
    <phoneticPr fontId="1" type="noConversion"/>
  </si>
  <si>
    <t>铁剑</t>
    <phoneticPr fontId="1" type="noConversion"/>
  </si>
  <si>
    <t>短剑</t>
    <phoneticPr fontId="1" type="noConversion"/>
  </si>
  <si>
    <t>长枪</t>
    <phoneticPr fontId="1" type="noConversion"/>
  </si>
  <si>
    <t>适应兵种</t>
    <phoneticPr fontId="1" type="noConversion"/>
  </si>
  <si>
    <t>短弓</t>
    <phoneticPr fontId="1" type="noConversion"/>
  </si>
  <si>
    <t>木棍</t>
    <phoneticPr fontId="1" type="noConversion"/>
  </si>
  <si>
    <t>竹扇</t>
    <phoneticPr fontId="1" type="noConversion"/>
  </si>
  <si>
    <t>群雄、近卫军、豪杰</t>
    <phoneticPr fontId="1" type="noConversion"/>
  </si>
  <si>
    <t>亲卫队、虎豹骑</t>
    <phoneticPr fontId="1" type="noConversion"/>
  </si>
  <si>
    <t>战弓骑、弓弩手</t>
    <phoneticPr fontId="1" type="noConversion"/>
  </si>
  <si>
    <t>武圣、舞娘</t>
    <phoneticPr fontId="1" type="noConversion"/>
  </si>
  <si>
    <t>军师、都督</t>
    <phoneticPr fontId="1" type="noConversion"/>
  </si>
  <si>
    <t>妖术师、仙术师</t>
    <phoneticPr fontId="1" type="noConversion"/>
  </si>
  <si>
    <t>皮铠</t>
    <phoneticPr fontId="1" type="noConversion"/>
  </si>
  <si>
    <t>布衣</t>
    <phoneticPr fontId="1" type="noConversion"/>
  </si>
  <si>
    <t>群雄、近卫军、亲卫队、虎豹骑、战弓骑、弓弩手、霹雳车</t>
    <phoneticPr fontId="1" type="noConversion"/>
  </si>
  <si>
    <t>豪杰、武圣、舞娘、军师、都督、妖术师、仙术师</t>
    <phoneticPr fontId="1" type="noConversion"/>
  </si>
  <si>
    <t>石制宝剑</t>
    <phoneticPr fontId="1" type="noConversion"/>
  </si>
  <si>
    <t>每级成长</t>
    <phoneticPr fontId="1" type="noConversion"/>
  </si>
  <si>
    <t>属性增加</t>
    <phoneticPr fontId="1" type="noConversion"/>
  </si>
  <si>
    <t>大剑</t>
    <phoneticPr fontId="1" type="noConversion"/>
  </si>
  <si>
    <t>攻击力</t>
    <phoneticPr fontId="1" type="noConversion"/>
  </si>
  <si>
    <t>群雄、近卫军、豪杰</t>
    <phoneticPr fontId="1" type="noConversion"/>
  </si>
  <si>
    <t>铁枪</t>
    <phoneticPr fontId="1" type="noConversion"/>
  </si>
  <si>
    <t>亲卫队、虎豹骑</t>
    <phoneticPr fontId="1" type="noConversion"/>
  </si>
  <si>
    <t>长弓</t>
    <phoneticPr fontId="1" type="noConversion"/>
  </si>
  <si>
    <t>战弓骑、弓弩手</t>
    <phoneticPr fontId="1" type="noConversion"/>
  </si>
  <si>
    <t>铜棍</t>
    <phoneticPr fontId="1" type="noConversion"/>
  </si>
  <si>
    <t>武圣、舞娘</t>
    <phoneticPr fontId="1" type="noConversion"/>
  </si>
  <si>
    <t>铁扇</t>
    <phoneticPr fontId="1" type="noConversion"/>
  </si>
  <si>
    <t>军师、都督</t>
    <phoneticPr fontId="1" type="noConversion"/>
  </si>
  <si>
    <t>铜制宝剑</t>
    <phoneticPr fontId="1" type="noConversion"/>
  </si>
  <si>
    <t>妖术师、仙术师</t>
    <phoneticPr fontId="1" type="noConversion"/>
  </si>
  <si>
    <t>钢枪</t>
    <phoneticPr fontId="1" type="noConversion"/>
  </si>
  <si>
    <t>铁弓</t>
    <phoneticPr fontId="1" type="noConversion"/>
  </si>
  <si>
    <t>铁棍</t>
    <phoneticPr fontId="1" type="noConversion"/>
  </si>
  <si>
    <t>军扇</t>
    <phoneticPr fontId="1" type="noConversion"/>
  </si>
  <si>
    <t>铁制宝剑</t>
    <phoneticPr fontId="1" type="noConversion"/>
  </si>
  <si>
    <t>霹雳车</t>
    <phoneticPr fontId="1" type="noConversion"/>
  </si>
  <si>
    <t>闪电剑</t>
    <phoneticPr fontId="1" type="noConversion"/>
  </si>
  <si>
    <t>混元弓</t>
    <phoneticPr fontId="1" type="noConversion"/>
  </si>
  <si>
    <t>狼牙棍</t>
    <phoneticPr fontId="1" type="noConversion"/>
  </si>
  <si>
    <t>黑龙枪</t>
    <phoneticPr fontId="1" type="noConversion"/>
  </si>
  <si>
    <t>芭蕉扇</t>
    <phoneticPr fontId="1" type="noConversion"/>
  </si>
  <si>
    <t>圣者宝剑</t>
    <phoneticPr fontId="1" type="noConversion"/>
  </si>
  <si>
    <t>石制火炮</t>
    <phoneticPr fontId="1" type="noConversion"/>
  </si>
  <si>
    <t>铜制火炮</t>
    <phoneticPr fontId="1" type="noConversion"/>
  </si>
  <si>
    <t>铁制火炮</t>
    <phoneticPr fontId="1" type="noConversion"/>
  </si>
  <si>
    <t>爆裂火炮</t>
    <phoneticPr fontId="1" type="noConversion"/>
  </si>
  <si>
    <t>龙胆枪</t>
    <phoneticPr fontId="1" type="noConversion"/>
  </si>
  <si>
    <t>青龙偃月刀</t>
    <phoneticPr fontId="1" type="noConversion"/>
  </si>
  <si>
    <t>丈八蛇矛</t>
    <phoneticPr fontId="1" type="noConversion"/>
  </si>
  <si>
    <t>方天画戟</t>
    <phoneticPr fontId="1" type="noConversion"/>
  </si>
  <si>
    <t>攻击不会被反击</t>
    <phoneticPr fontId="1" type="noConversion"/>
  </si>
  <si>
    <t>击退敌军可额外攻击一次</t>
    <phoneticPr fontId="1" type="noConversion"/>
  </si>
  <si>
    <t>攻击遭受反击后可再次反击</t>
    <phoneticPr fontId="1" type="noConversion"/>
  </si>
  <si>
    <t>攻击同一线路的两支部队</t>
    <phoneticPr fontId="1" type="noConversion"/>
  </si>
  <si>
    <t>武器ID</t>
    <phoneticPr fontId="1" type="noConversion"/>
  </si>
  <si>
    <t>武器等级</t>
    <phoneticPr fontId="1" type="noConversion"/>
  </si>
  <si>
    <t>武器</t>
    <phoneticPr fontId="1" type="noConversion"/>
  </si>
  <si>
    <t>防具ID</t>
    <phoneticPr fontId="1" type="noConversion"/>
  </si>
  <si>
    <t>防具等级</t>
    <phoneticPr fontId="1" type="noConversion"/>
  </si>
  <si>
    <t>防具</t>
    <phoneticPr fontId="1" type="noConversion"/>
  </si>
  <si>
    <t>攻击加成</t>
    <phoneticPr fontId="1" type="noConversion"/>
  </si>
  <si>
    <t>防御加成</t>
    <phoneticPr fontId="1" type="noConversion"/>
  </si>
  <si>
    <t>武道家</t>
    <phoneticPr fontId="1" type="noConversion"/>
  </si>
  <si>
    <t>弓弩手</t>
    <phoneticPr fontId="1" type="noConversion"/>
  </si>
  <si>
    <t>妖术师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</si>
  <si>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</si>
  <si>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</si>
  <si>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</si>
  <si>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</si>
  <si>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仙术师</t>
    <phoneticPr fontId="1" type="noConversion"/>
  </si>
  <si>
    <t>统率</t>
    <phoneticPr fontId="1" type="noConversion"/>
  </si>
  <si>
    <t>普通防御</t>
    <phoneticPr fontId="1" type="noConversion"/>
  </si>
  <si>
    <t>策略攻击</t>
    <phoneticPr fontId="1" type="noConversion"/>
  </si>
  <si>
    <t>策略防御</t>
    <phoneticPr fontId="1" type="noConversion"/>
  </si>
  <si>
    <t>绝技攻击</t>
    <phoneticPr fontId="1" type="noConversion"/>
  </si>
  <si>
    <t>孙尚香</t>
    <phoneticPr fontId="1" type="noConversion"/>
  </si>
  <si>
    <t>蔡琰</t>
    <phoneticPr fontId="1" type="noConversion"/>
  </si>
  <si>
    <t>张任</t>
    <phoneticPr fontId="1" type="noConversion"/>
  </si>
  <si>
    <t>大将军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</si>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</sst>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7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0" fontId="4" fillId="3" borderId="1" xfId="1" applyFont="1" applyFill="1" applyBorder="1" applyAlignment="1" applyProtection="1">
      <alignment horizontal="center"/>
      <protection hidden="1"/>
    </xf>
    <xf numFmtId="0" fontId="4" fillId="3" borderId="1" xfId="1" applyFont="1" applyFill="1" applyBorder="1" applyAlignment="1" applyProtection="1">
      <alignment horizontal="center"/>
      <protection locked="0"/>
    </xf>
    <xf numFmtId="176" fontId="13" fillId="6" borderId="3" xfId="1" applyNumberFormat="1" applyFont="1" applyFill="1" applyBorder="1" applyAlignment="1">
      <alignment horizontal="center" vertical="center" wrapText="1"/>
    </xf>
    <xf numFmtId="176" fontId="16" fillId="8" borderId="1" xfId="1" applyNumberFormat="1" applyFont="1" applyFill="1" applyBorder="1" applyAlignment="1" applyProtection="1">
      <alignment horizontal="center" wrapText="1"/>
      <protection locked="0"/>
    </xf>
    <xf numFmtId="0" fontId="10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left" vertical="center" wrapText="1"/>
    </xf>
    <xf numFmtId="0" fontId="12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left" vertical="center" wrapText="1"/>
    </xf>
    <xf numFmtId="0" fontId="8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left" wrapText="1"/>
    </xf>
    <xf numFmtId="0" fontId="12" fillId="4" borderId="2" xfId="1" applyFont="1" applyFill="1" applyBorder="1" applyAlignment="1">
      <alignment horizontal="left" wrapText="1"/>
    </xf>
    <xf numFmtId="0" fontId="11" fillId="4" borderId="2" xfId="1" applyFont="1" applyFill="1" applyBorder="1" applyAlignment="1">
      <alignment horizontal="left" wrapText="1"/>
    </xf>
    <xf numFmtId="0" fontId="8" fillId="4" borderId="2" xfId="1" applyFont="1" applyFill="1" applyBorder="1" applyAlignment="1">
      <alignment horizontal="left" wrapText="1"/>
    </xf>
    <xf numFmtId="0" fontId="5" fillId="7" borderId="1" xfId="1" applyFont="1" applyFill="1" applyBorder="1" applyAlignment="1">
      <alignment horizontal="center" wrapText="1"/>
    </xf>
    <xf numFmtId="0" fontId="2" fillId="9" borderId="1" xfId="1" applyFont="1" applyFill="1" applyBorder="1" applyAlignment="1" applyProtection="1">
      <alignment horizontal="center" wrapText="1"/>
      <protection hidden="1"/>
    </xf>
    <xf numFmtId="0" fontId="2" fillId="9" borderId="1" xfId="1" applyFont="1" applyFill="1" applyBorder="1" applyAlignment="1">
      <alignment horizont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right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77"/>
  <sheetViews>
    <sheetView tabSelected="1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I1" sqref="I1:I1048576"/>
    </sheetView>
  </sheetViews>
  <sheetFormatPr defaultRowHeight="13.5"/>
  <cols>
    <col min="1" max="1" width="2.5" customWidth="1"/>
    <col min="2" max="2" width="12" style="16" bestFit="1" customWidth="1"/>
    <col min="3" max="3" width="12" style="16" customWidth="1"/>
    <col min="4" max="6" width="9.75" customWidth="1"/>
    <col min="7" max="9" width="9.75" style="16" bestFit="1" customWidth="1"/>
    <col min="10" max="12" width="9.75" bestFit="1" customWidth="1"/>
    <col min="13" max="14" width="13.75" bestFit="1" customWidth="1"/>
    <col min="15" max="17" width="13.75" customWidth="1"/>
    <col min="18" max="18" width="13.75" bestFit="1" customWidth="1"/>
  </cols>
  <sheetData>
    <row r="2" spans="2:18">
      <c r="B2" s="25" t="s">
        <v>112</v>
      </c>
      <c r="C2" s="25" t="s">
        <v>111</v>
      </c>
      <c r="D2" s="25" t="s">
        <v>113</v>
      </c>
      <c r="E2" s="25" t="s">
        <v>109</v>
      </c>
      <c r="F2" s="25" t="s">
        <v>233</v>
      </c>
      <c r="G2" s="25" t="s">
        <v>476</v>
      </c>
      <c r="H2" s="25" t="s">
        <v>1</v>
      </c>
      <c r="I2" s="25" t="s">
        <v>2</v>
      </c>
      <c r="J2" s="25" t="s">
        <v>3</v>
      </c>
      <c r="K2" s="25" t="s">
        <v>4</v>
      </c>
      <c r="L2" s="25" t="s">
        <v>7</v>
      </c>
      <c r="M2" s="25" t="s">
        <v>5</v>
      </c>
      <c r="N2" s="25" t="s">
        <v>477</v>
      </c>
      <c r="O2" s="25" t="s">
        <v>478</v>
      </c>
      <c r="P2" s="25" t="s">
        <v>479</v>
      </c>
      <c r="Q2" s="25" t="s">
        <v>480</v>
      </c>
      <c r="R2" s="25" t="s">
        <v>199</v>
      </c>
    </row>
    <row r="3" spans="2:18">
      <c r="B3" s="15">
        <v>1</v>
      </c>
      <c r="C3" s="22">
        <v>1</v>
      </c>
      <c r="D3" s="3" t="s">
        <v>226</v>
      </c>
      <c r="E3" s="3" t="str">
        <f>VLOOKUP(C3,兵种!B:C,2,0)</f>
        <v>亲卫队</v>
      </c>
      <c r="F3" s="17">
        <f>VLOOKUP(C3,兵种!B:D,3,0)</f>
        <v>320</v>
      </c>
      <c r="G3" s="22">
        <v>12</v>
      </c>
      <c r="H3" s="22">
        <v>7</v>
      </c>
      <c r="I3" s="22">
        <v>9</v>
      </c>
      <c r="J3" s="15">
        <f t="shared" ref="J3:J34" si="0">SUM(G3:I3)</f>
        <v>28</v>
      </c>
      <c r="K3" s="27">
        <v>1</v>
      </c>
      <c r="L3" s="44">
        <f>F3+J3*10</f>
        <v>600</v>
      </c>
      <c r="M3" s="1">
        <f>INT((H3+10)*(K3+10))</f>
        <v>187</v>
      </c>
      <c r="N3" s="1">
        <f>INT((H3)*(K3+10))</f>
        <v>77</v>
      </c>
      <c r="O3" s="1">
        <f t="shared" ref="O3:O34" si="1">INT((I3+10)*(K3+10))</f>
        <v>209</v>
      </c>
      <c r="P3" s="1">
        <f t="shared" ref="P3:P34" si="2">INT((I3)*(K3+10))</f>
        <v>99</v>
      </c>
      <c r="Q3" s="1">
        <f>IF(OR(C3=7,C3=8),O3+R3,M3+R3)</f>
        <v>319</v>
      </c>
      <c r="R3" s="1">
        <f>INT(G3*(K3+10))</f>
        <v>132</v>
      </c>
    </row>
    <row r="4" spans="2:18">
      <c r="B4" s="15">
        <v>2</v>
      </c>
      <c r="C4" s="22">
        <v>2</v>
      </c>
      <c r="D4" s="3" t="s">
        <v>227</v>
      </c>
      <c r="E4" s="3" t="str">
        <f>VLOOKUP(C4,兵种!B:C,2,0)</f>
        <v>虎豹骑</v>
      </c>
      <c r="F4" s="17">
        <f>VLOOKUP(C4,兵种!B:D,3,0)</f>
        <v>340</v>
      </c>
      <c r="G4" s="22">
        <v>10</v>
      </c>
      <c r="H4" s="22">
        <v>9</v>
      </c>
      <c r="I4" s="22">
        <v>6</v>
      </c>
      <c r="J4" s="15">
        <f t="shared" si="0"/>
        <v>25</v>
      </c>
      <c r="K4" s="27">
        <v>1</v>
      </c>
      <c r="L4" s="44">
        <f>F4+J4*10</f>
        <v>590</v>
      </c>
      <c r="M4" s="1">
        <f>INT((H4+10)*(K4+10))</f>
        <v>209</v>
      </c>
      <c r="N4" s="1">
        <f>INT((H4)*(K4+10))</f>
        <v>99</v>
      </c>
      <c r="O4" s="1">
        <f t="shared" si="1"/>
        <v>176</v>
      </c>
      <c r="P4" s="1">
        <f t="shared" si="2"/>
        <v>66</v>
      </c>
      <c r="Q4" s="1">
        <f>IF(OR(C4=7,C4=8),O4+R4,M4+R4)</f>
        <v>319</v>
      </c>
      <c r="R4" s="1">
        <f>INT(G4*(K4+10))</f>
        <v>110</v>
      </c>
    </row>
    <row r="5" spans="2:18">
      <c r="B5" s="15">
        <v>3</v>
      </c>
      <c r="C5" s="22">
        <v>2</v>
      </c>
      <c r="D5" s="3" t="s">
        <v>228</v>
      </c>
      <c r="E5" s="3" t="str">
        <f>VLOOKUP(C5,兵种!B:C,2,0)</f>
        <v>虎豹骑</v>
      </c>
      <c r="F5" s="17">
        <f>VLOOKUP(C5,兵种!B:D,3,0)</f>
        <v>340</v>
      </c>
      <c r="G5" s="22">
        <v>10</v>
      </c>
      <c r="H5" s="22">
        <v>9</v>
      </c>
      <c r="I5" s="22">
        <v>8</v>
      </c>
      <c r="J5" s="15">
        <f t="shared" si="0"/>
        <v>27</v>
      </c>
      <c r="K5" s="27">
        <v>1</v>
      </c>
      <c r="L5" s="44">
        <f>F5+J5*10</f>
        <v>610</v>
      </c>
      <c r="M5" s="1">
        <f>INT((H5+10)*(K5+10))</f>
        <v>209</v>
      </c>
      <c r="N5" s="1">
        <f>INT((H5)*(K5+10))</f>
        <v>99</v>
      </c>
      <c r="O5" s="1">
        <f t="shared" si="1"/>
        <v>198</v>
      </c>
      <c r="P5" s="1">
        <f t="shared" si="2"/>
        <v>88</v>
      </c>
      <c r="Q5" s="1">
        <f>IF(OR(C5=7,C5=8),O5+R5,M5+R5)</f>
        <v>319</v>
      </c>
      <c r="R5" s="1">
        <f>INT(G5*(K5+10))</f>
        <v>110</v>
      </c>
    </row>
    <row r="6" spans="2:18">
      <c r="B6" s="15">
        <v>4</v>
      </c>
      <c r="C6" s="22">
        <v>2</v>
      </c>
      <c r="D6" s="3" t="s">
        <v>229</v>
      </c>
      <c r="E6" s="3" t="str">
        <f>VLOOKUP(C6,兵种!B:C,2,0)</f>
        <v>虎豹骑</v>
      </c>
      <c r="F6" s="17">
        <f>VLOOKUP(C6,兵种!B:D,3,0)</f>
        <v>340</v>
      </c>
      <c r="G6" s="22">
        <v>10</v>
      </c>
      <c r="H6" s="22">
        <v>10</v>
      </c>
      <c r="I6" s="22">
        <v>7</v>
      </c>
      <c r="J6" s="15">
        <f t="shared" si="0"/>
        <v>27</v>
      </c>
      <c r="K6" s="27">
        <v>1</v>
      </c>
      <c r="L6" s="44">
        <f>F6+J6*10</f>
        <v>610</v>
      </c>
      <c r="M6" s="1">
        <f>INT((H6+10)*(K6+10))</f>
        <v>220</v>
      </c>
      <c r="N6" s="1">
        <f>INT((H6)*(K6+10))</f>
        <v>110</v>
      </c>
      <c r="O6" s="1">
        <f t="shared" si="1"/>
        <v>187</v>
      </c>
      <c r="P6" s="1">
        <f t="shared" si="2"/>
        <v>77</v>
      </c>
      <c r="Q6" s="1">
        <f>IF(OR(C6=7,C6=8),O6+R6,M6+R6)</f>
        <v>330</v>
      </c>
      <c r="R6" s="1">
        <f>INT(G6*(K6+10))</f>
        <v>110</v>
      </c>
    </row>
    <row r="7" spans="2:18">
      <c r="B7" s="15">
        <v>5</v>
      </c>
      <c r="C7" s="22">
        <v>2</v>
      </c>
      <c r="D7" s="3" t="s">
        <v>237</v>
      </c>
      <c r="E7" s="3" t="str">
        <f>VLOOKUP(C7,兵种!B:C,2,0)</f>
        <v>虎豹骑</v>
      </c>
      <c r="F7" s="17">
        <f>VLOOKUP(C7,兵种!B:D,3,0)</f>
        <v>340</v>
      </c>
      <c r="G7" s="22">
        <v>7</v>
      </c>
      <c r="H7" s="22">
        <v>9</v>
      </c>
      <c r="I7" s="22">
        <v>4</v>
      </c>
      <c r="J7" s="15">
        <f t="shared" si="0"/>
        <v>20</v>
      </c>
      <c r="K7" s="27">
        <v>1</v>
      </c>
      <c r="L7" s="44">
        <f>F7+J7*10</f>
        <v>540</v>
      </c>
      <c r="M7" s="1">
        <f>INT((H7+10)*(K7+10))</f>
        <v>209</v>
      </c>
      <c r="N7" s="1">
        <f>INT((H7)*(K7+10))</f>
        <v>99</v>
      </c>
      <c r="O7" s="1">
        <f t="shared" si="1"/>
        <v>154</v>
      </c>
      <c r="P7" s="1">
        <f t="shared" si="2"/>
        <v>44</v>
      </c>
      <c r="Q7" s="1">
        <f>IF(OR(C7=7,C7=8),O7+R7,M7+R7)</f>
        <v>286</v>
      </c>
      <c r="R7" s="1">
        <f>INT(G7*(K7+10))</f>
        <v>77</v>
      </c>
    </row>
    <row r="8" spans="2:18">
      <c r="B8" s="15">
        <v>6</v>
      </c>
      <c r="C8" s="22">
        <v>1</v>
      </c>
      <c r="D8" s="3" t="s">
        <v>238</v>
      </c>
      <c r="E8" s="3" t="str">
        <f>VLOOKUP(C8,兵种!B:C,2,0)</f>
        <v>亲卫队</v>
      </c>
      <c r="F8" s="17">
        <f>VLOOKUP(C8,兵种!B:D,3,0)</f>
        <v>320</v>
      </c>
      <c r="G8" s="22">
        <v>9</v>
      </c>
      <c r="H8" s="22">
        <v>8</v>
      </c>
      <c r="I8" s="22">
        <v>6</v>
      </c>
      <c r="J8" s="15">
        <f t="shared" si="0"/>
        <v>23</v>
      </c>
      <c r="K8" s="27">
        <v>1</v>
      </c>
      <c r="L8" s="44">
        <f>F8+J8*10</f>
        <v>550</v>
      </c>
      <c r="M8" s="1">
        <f>INT((H8+10)*(K8+10))</f>
        <v>198</v>
      </c>
      <c r="N8" s="1">
        <f>INT((H8)*(K8+10))</f>
        <v>88</v>
      </c>
      <c r="O8" s="1">
        <f t="shared" si="1"/>
        <v>176</v>
      </c>
      <c r="P8" s="1">
        <f t="shared" si="2"/>
        <v>66</v>
      </c>
      <c r="Q8" s="1">
        <f>IF(OR(C8=7,C8=8),O8+R8,M8+R8)</f>
        <v>297</v>
      </c>
      <c r="R8" s="1">
        <f>INT(G8*(K8+10))</f>
        <v>99</v>
      </c>
    </row>
    <row r="9" spans="2:18">
      <c r="B9" s="15">
        <v>7</v>
      </c>
      <c r="C9" s="22">
        <v>6</v>
      </c>
      <c r="D9" s="3" t="s">
        <v>239</v>
      </c>
      <c r="E9" s="3" t="str">
        <f>VLOOKUP(C9,兵种!B:C,2,0)</f>
        <v>战弓骑</v>
      </c>
      <c r="F9" s="17">
        <f>VLOOKUP(C9,兵种!B:D,3,0)</f>
        <v>300</v>
      </c>
      <c r="G9" s="22">
        <v>9</v>
      </c>
      <c r="H9" s="22">
        <v>9</v>
      </c>
      <c r="I9" s="22">
        <v>5</v>
      </c>
      <c r="J9" s="15">
        <f t="shared" si="0"/>
        <v>23</v>
      </c>
      <c r="K9" s="27">
        <v>1</v>
      </c>
      <c r="L9" s="44">
        <f>F9+J9*10</f>
        <v>530</v>
      </c>
      <c r="M9" s="1">
        <f>INT((H9+10)*(K9+10))</f>
        <v>209</v>
      </c>
      <c r="N9" s="1">
        <f>INT((H9)*(K9+10))</f>
        <v>99</v>
      </c>
      <c r="O9" s="1">
        <f t="shared" si="1"/>
        <v>165</v>
      </c>
      <c r="P9" s="1">
        <f t="shared" si="2"/>
        <v>55</v>
      </c>
      <c r="Q9" s="1">
        <f>IF(OR(C9=7,C9=8),O9+R9,M9+R9)</f>
        <v>308</v>
      </c>
      <c r="R9" s="1">
        <f>INT(G9*(K9+10))</f>
        <v>99</v>
      </c>
    </row>
    <row r="10" spans="2:18">
      <c r="B10" s="15">
        <v>8</v>
      </c>
      <c r="C10" s="22">
        <v>6</v>
      </c>
      <c r="D10" s="3" t="s">
        <v>240</v>
      </c>
      <c r="E10" s="3" t="str">
        <f>VLOOKUP(C10,兵种!B:C,2,0)</f>
        <v>战弓骑</v>
      </c>
      <c r="F10" s="17">
        <f>VLOOKUP(C10,兵种!B:D,3,0)</f>
        <v>300</v>
      </c>
      <c r="G10" s="22">
        <v>9</v>
      </c>
      <c r="H10" s="22">
        <v>8</v>
      </c>
      <c r="I10" s="22">
        <v>7</v>
      </c>
      <c r="J10" s="15">
        <f t="shared" si="0"/>
        <v>24</v>
      </c>
      <c r="K10" s="27">
        <v>1</v>
      </c>
      <c r="L10" s="44">
        <f>F10+J10*10</f>
        <v>540</v>
      </c>
      <c r="M10" s="1">
        <f>INT((H10+10)*(K10+10))</f>
        <v>198</v>
      </c>
      <c r="N10" s="1">
        <f>INT((H10)*(K10+10))</f>
        <v>88</v>
      </c>
      <c r="O10" s="1">
        <f t="shared" si="1"/>
        <v>187</v>
      </c>
      <c r="P10" s="1">
        <f t="shared" si="2"/>
        <v>77</v>
      </c>
      <c r="Q10" s="1">
        <f>IF(OR(C10=7,C10=8),O10+R10,M10+R10)</f>
        <v>297</v>
      </c>
      <c r="R10" s="1">
        <f>INT(G10*(K10+10))</f>
        <v>99</v>
      </c>
    </row>
    <row r="11" spans="2:18">
      <c r="B11" s="15">
        <v>9</v>
      </c>
      <c r="C11" s="22">
        <v>6</v>
      </c>
      <c r="D11" s="3" t="s">
        <v>241</v>
      </c>
      <c r="E11" s="3" t="str">
        <f>VLOOKUP(C11,兵种!B:C,2,0)</f>
        <v>战弓骑</v>
      </c>
      <c r="F11" s="17">
        <f>VLOOKUP(C11,兵种!B:D,3,0)</f>
        <v>300</v>
      </c>
      <c r="G11" s="22">
        <v>8</v>
      </c>
      <c r="H11" s="22">
        <v>7</v>
      </c>
      <c r="I11" s="22">
        <v>8</v>
      </c>
      <c r="J11" s="15">
        <f t="shared" si="0"/>
        <v>23</v>
      </c>
      <c r="K11" s="27">
        <v>1</v>
      </c>
      <c r="L11" s="44">
        <f>F11+J11*10</f>
        <v>530</v>
      </c>
      <c r="M11" s="1">
        <f>INT((H11+10)*(K11+10))</f>
        <v>187</v>
      </c>
      <c r="N11" s="1">
        <f>INT((H11)*(K11+10))</f>
        <v>77</v>
      </c>
      <c r="O11" s="1">
        <f t="shared" si="1"/>
        <v>198</v>
      </c>
      <c r="P11" s="1">
        <f t="shared" si="2"/>
        <v>88</v>
      </c>
      <c r="Q11" s="1">
        <f>IF(OR(C11=7,C11=8),O11+R11,M11+R11)</f>
        <v>275</v>
      </c>
      <c r="R11" s="1">
        <f>INT(G11*(K11+10))</f>
        <v>88</v>
      </c>
    </row>
    <row r="12" spans="2:18">
      <c r="B12" s="15">
        <v>10</v>
      </c>
      <c r="C12" s="22">
        <v>3</v>
      </c>
      <c r="D12" s="3" t="s">
        <v>242</v>
      </c>
      <c r="E12" s="3" t="str">
        <f>VLOOKUP(C12,兵种!B:C,2,0)</f>
        <v>近卫军</v>
      </c>
      <c r="F12" s="17">
        <f>VLOOKUP(C12,兵种!B:D,3,0)</f>
        <v>380</v>
      </c>
      <c r="G12" s="22">
        <v>8</v>
      </c>
      <c r="H12" s="22">
        <v>9</v>
      </c>
      <c r="I12" s="22">
        <v>6</v>
      </c>
      <c r="J12" s="15">
        <f t="shared" si="0"/>
        <v>23</v>
      </c>
      <c r="K12" s="27">
        <v>1</v>
      </c>
      <c r="L12" s="44">
        <f>F12+J12*10</f>
        <v>610</v>
      </c>
      <c r="M12" s="1">
        <f>INT((H12+10)*(K12+10))</f>
        <v>209</v>
      </c>
      <c r="N12" s="1">
        <f>INT((H12)*(K12+10))</f>
        <v>99</v>
      </c>
      <c r="O12" s="1">
        <f t="shared" si="1"/>
        <v>176</v>
      </c>
      <c r="P12" s="1">
        <f t="shared" si="2"/>
        <v>66</v>
      </c>
      <c r="Q12" s="1">
        <f>IF(OR(C12=7,C12=8),O12+R12,M12+R12)</f>
        <v>297</v>
      </c>
      <c r="R12" s="1">
        <f>INT(G12*(K12+10))</f>
        <v>88</v>
      </c>
    </row>
    <row r="13" spans="2:18">
      <c r="B13" s="15">
        <v>11</v>
      </c>
      <c r="C13" s="22">
        <v>3</v>
      </c>
      <c r="D13" s="3" t="s">
        <v>243</v>
      </c>
      <c r="E13" s="3" t="str">
        <f>VLOOKUP(C13,兵种!B:C,2,0)</f>
        <v>近卫军</v>
      </c>
      <c r="F13" s="17">
        <f>VLOOKUP(C13,兵种!B:D,3,0)</f>
        <v>380</v>
      </c>
      <c r="G13" s="22">
        <v>8</v>
      </c>
      <c r="H13" s="22">
        <v>7</v>
      </c>
      <c r="I13" s="22">
        <v>6</v>
      </c>
      <c r="J13" s="15">
        <f t="shared" si="0"/>
        <v>21</v>
      </c>
      <c r="K13" s="27">
        <v>1</v>
      </c>
      <c r="L13" s="44">
        <f>F13+J13*10</f>
        <v>590</v>
      </c>
      <c r="M13" s="1">
        <f>INT((H13+10)*(K13+10))</f>
        <v>187</v>
      </c>
      <c r="N13" s="1">
        <f>INT((H13)*(K13+10))</f>
        <v>77</v>
      </c>
      <c r="O13" s="1">
        <f t="shared" si="1"/>
        <v>176</v>
      </c>
      <c r="P13" s="1">
        <f t="shared" si="2"/>
        <v>66</v>
      </c>
      <c r="Q13" s="1">
        <f>IF(OR(C13=7,C13=8),O13+R13,M13+R13)</f>
        <v>275</v>
      </c>
      <c r="R13" s="1">
        <f>INT(G13*(K13+10))</f>
        <v>88</v>
      </c>
    </row>
    <row r="14" spans="2:18">
      <c r="B14" s="15">
        <v>12</v>
      </c>
      <c r="C14" s="22">
        <v>9</v>
      </c>
      <c r="D14" s="3" t="s">
        <v>244</v>
      </c>
      <c r="E14" s="3" t="str">
        <f>VLOOKUP(C14,兵种!B:C,2,0)</f>
        <v>大将军</v>
      </c>
      <c r="F14" s="17">
        <f>VLOOKUP(C14,兵种!B:D,3,0)</f>
        <v>400</v>
      </c>
      <c r="G14" s="22">
        <v>7</v>
      </c>
      <c r="H14" s="22">
        <v>7</v>
      </c>
      <c r="I14" s="22">
        <v>7</v>
      </c>
      <c r="J14" s="15">
        <f t="shared" si="0"/>
        <v>21</v>
      </c>
      <c r="K14" s="27">
        <v>1</v>
      </c>
      <c r="L14" s="44">
        <f>F14+J14*10</f>
        <v>610</v>
      </c>
      <c r="M14" s="1">
        <f>INT((H14+10)*(K14+10))</f>
        <v>187</v>
      </c>
      <c r="N14" s="1">
        <f>INT((H14)*(K14+10))</f>
        <v>77</v>
      </c>
      <c r="O14" s="1">
        <f t="shared" si="1"/>
        <v>187</v>
      </c>
      <c r="P14" s="1">
        <f t="shared" si="2"/>
        <v>77</v>
      </c>
      <c r="Q14" s="1">
        <f>IF(OR(C14=7,C14=8),O14+R14,M14+R14)</f>
        <v>264</v>
      </c>
      <c r="R14" s="1">
        <f>INT(G14*(K14+10))</f>
        <v>77</v>
      </c>
    </row>
    <row r="15" spans="2:18">
      <c r="B15" s="15">
        <v>13</v>
      </c>
      <c r="C15" s="22">
        <v>3</v>
      </c>
      <c r="D15" s="3" t="s">
        <v>245</v>
      </c>
      <c r="E15" s="3" t="str">
        <f>VLOOKUP(C15,兵种!B:C,2,0)</f>
        <v>近卫军</v>
      </c>
      <c r="F15" s="17">
        <f>VLOOKUP(C15,兵种!B:D,3,0)</f>
        <v>380</v>
      </c>
      <c r="G15" s="22">
        <v>8</v>
      </c>
      <c r="H15" s="22">
        <v>6</v>
      </c>
      <c r="I15" s="22">
        <v>4</v>
      </c>
      <c r="J15" s="15">
        <f t="shared" si="0"/>
        <v>18</v>
      </c>
      <c r="K15" s="27">
        <v>1</v>
      </c>
      <c r="L15" s="44">
        <f>F15+J15*10</f>
        <v>560</v>
      </c>
      <c r="M15" s="1">
        <f>INT((H15+10)*(K15+10))</f>
        <v>176</v>
      </c>
      <c r="N15" s="1">
        <f>INT((H15)*(K15+10))</f>
        <v>66</v>
      </c>
      <c r="O15" s="1">
        <f t="shared" si="1"/>
        <v>154</v>
      </c>
      <c r="P15" s="1">
        <f t="shared" si="2"/>
        <v>44</v>
      </c>
      <c r="Q15" s="1">
        <f>IF(OR(C15=7,C15=8),O15+R15,M15+R15)</f>
        <v>264</v>
      </c>
      <c r="R15" s="1">
        <f>INT(G15*(K15+10))</f>
        <v>88</v>
      </c>
    </row>
    <row r="16" spans="2:18">
      <c r="B16" s="15">
        <v>14</v>
      </c>
      <c r="C16" s="22">
        <v>5</v>
      </c>
      <c r="D16" s="3" t="s">
        <v>246</v>
      </c>
      <c r="E16" s="3" t="str">
        <f>VLOOKUP(C16,兵种!B:C,2,0)</f>
        <v>弓弩手</v>
      </c>
      <c r="F16" s="17">
        <f>VLOOKUP(C16,兵种!B:D,3,0)</f>
        <v>280</v>
      </c>
      <c r="G16" s="22">
        <v>8</v>
      </c>
      <c r="H16" s="22">
        <v>9</v>
      </c>
      <c r="I16" s="22">
        <v>7</v>
      </c>
      <c r="J16" s="15">
        <f t="shared" si="0"/>
        <v>24</v>
      </c>
      <c r="K16" s="27">
        <v>1</v>
      </c>
      <c r="L16" s="44">
        <f>F16+J16*10</f>
        <v>520</v>
      </c>
      <c r="M16" s="1">
        <f>INT((H16+10)*(K16+10))</f>
        <v>209</v>
      </c>
      <c r="N16" s="1">
        <f>INT((H16)*(K16+10))</f>
        <v>99</v>
      </c>
      <c r="O16" s="1">
        <f t="shared" si="1"/>
        <v>187</v>
      </c>
      <c r="P16" s="1">
        <f t="shared" si="2"/>
        <v>77</v>
      </c>
      <c r="Q16" s="1">
        <f>IF(OR(C16=7,C16=8),O16+R16,M16+R16)</f>
        <v>297</v>
      </c>
      <c r="R16" s="1">
        <f>INT(G16*(K16+10))</f>
        <v>88</v>
      </c>
    </row>
    <row r="17" spans="2:18">
      <c r="B17" s="15">
        <v>15</v>
      </c>
      <c r="C17" s="22">
        <v>5</v>
      </c>
      <c r="D17" s="3" t="s">
        <v>247</v>
      </c>
      <c r="E17" s="3" t="str">
        <f>VLOOKUP(C17,兵种!B:C,2,0)</f>
        <v>弓弩手</v>
      </c>
      <c r="F17" s="17">
        <f>VLOOKUP(C17,兵种!B:D,3,0)</f>
        <v>280</v>
      </c>
      <c r="G17" s="22">
        <v>8</v>
      </c>
      <c r="H17" s="22">
        <v>7</v>
      </c>
      <c r="I17" s="22">
        <v>6</v>
      </c>
      <c r="J17" s="15">
        <f t="shared" si="0"/>
        <v>21</v>
      </c>
      <c r="K17" s="27">
        <v>1</v>
      </c>
      <c r="L17" s="44">
        <f>F17+J17*10</f>
        <v>490</v>
      </c>
      <c r="M17" s="1">
        <f>INT((H17+10)*(K17+10))</f>
        <v>187</v>
      </c>
      <c r="N17" s="1">
        <f>INT((H17)*(K17+10))</f>
        <v>77</v>
      </c>
      <c r="O17" s="1">
        <f t="shared" si="1"/>
        <v>176</v>
      </c>
      <c r="P17" s="1">
        <f t="shared" si="2"/>
        <v>66</v>
      </c>
      <c r="Q17" s="1">
        <f>IF(OR(C17=7,C17=8),O17+R17,M17+R17)</f>
        <v>275</v>
      </c>
      <c r="R17" s="1">
        <f>INT(G17*(K17+10))</f>
        <v>88</v>
      </c>
    </row>
    <row r="18" spans="2:18">
      <c r="B18" s="15">
        <v>16</v>
      </c>
      <c r="C18" s="22">
        <v>4</v>
      </c>
      <c r="D18" s="3" t="s">
        <v>248</v>
      </c>
      <c r="E18" s="3" t="str">
        <f>VLOOKUP(C18,兵种!B:C,2,0)</f>
        <v>武道家</v>
      </c>
      <c r="F18" s="17">
        <f>VLOOKUP(C18,兵种!B:D,3,0)</f>
        <v>360</v>
      </c>
      <c r="G18" s="22">
        <v>7</v>
      </c>
      <c r="H18" s="22">
        <v>11</v>
      </c>
      <c r="I18" s="22">
        <v>3</v>
      </c>
      <c r="J18" s="15">
        <f t="shared" si="0"/>
        <v>21</v>
      </c>
      <c r="K18" s="27">
        <v>1</v>
      </c>
      <c r="L18" s="44">
        <f>F18+J18*10</f>
        <v>570</v>
      </c>
      <c r="M18" s="1">
        <f>INT((H18+10)*(K18+10))</f>
        <v>231</v>
      </c>
      <c r="N18" s="1">
        <f>INT((H18)*(K18+10))</f>
        <v>121</v>
      </c>
      <c r="O18" s="1">
        <f t="shared" si="1"/>
        <v>143</v>
      </c>
      <c r="P18" s="1">
        <f t="shared" si="2"/>
        <v>33</v>
      </c>
      <c r="Q18" s="1">
        <f>IF(OR(C18=7,C18=8),O18+R18,M18+R18)</f>
        <v>308</v>
      </c>
      <c r="R18" s="1">
        <f>INT(G18*(K18+10))</f>
        <v>77</v>
      </c>
    </row>
    <row r="19" spans="2:18">
      <c r="B19" s="15">
        <v>17</v>
      </c>
      <c r="C19" s="22">
        <v>4</v>
      </c>
      <c r="D19" s="3" t="s">
        <v>249</v>
      </c>
      <c r="E19" s="3" t="str">
        <f>VLOOKUP(C19,兵种!B:C,2,0)</f>
        <v>武道家</v>
      </c>
      <c r="F19" s="17">
        <f>VLOOKUP(C19,兵种!B:D,3,0)</f>
        <v>360</v>
      </c>
      <c r="G19" s="22">
        <v>6</v>
      </c>
      <c r="H19" s="22">
        <v>10</v>
      </c>
      <c r="I19" s="22">
        <v>4</v>
      </c>
      <c r="J19" s="15">
        <f t="shared" si="0"/>
        <v>20</v>
      </c>
      <c r="K19" s="27">
        <v>1</v>
      </c>
      <c r="L19" s="44">
        <f>F19+J19*10</f>
        <v>560</v>
      </c>
      <c r="M19" s="1">
        <f>INT((H19+10)*(K19+10))</f>
        <v>220</v>
      </c>
      <c r="N19" s="1">
        <f>INT((H19)*(K19+10))</f>
        <v>110</v>
      </c>
      <c r="O19" s="1">
        <f t="shared" si="1"/>
        <v>154</v>
      </c>
      <c r="P19" s="1">
        <f t="shared" si="2"/>
        <v>44</v>
      </c>
      <c r="Q19" s="1">
        <f>IF(OR(C19=7,C19=8),O19+R19,M19+R19)</f>
        <v>286</v>
      </c>
      <c r="R19" s="1">
        <f>INT(G19*(K19+10))</f>
        <v>66</v>
      </c>
    </row>
    <row r="20" spans="2:18">
      <c r="B20" s="15">
        <v>18</v>
      </c>
      <c r="C20" s="22">
        <v>8</v>
      </c>
      <c r="D20" s="3" t="s">
        <v>250</v>
      </c>
      <c r="E20" s="3" t="str">
        <f>VLOOKUP(C20,兵种!B:C,2,0)</f>
        <v>仙术师</v>
      </c>
      <c r="F20" s="17">
        <f>VLOOKUP(C20,兵种!B:D,3,0)</f>
        <v>240</v>
      </c>
      <c r="G20" s="22">
        <v>2</v>
      </c>
      <c r="H20" s="22">
        <v>1</v>
      </c>
      <c r="I20" s="22">
        <v>9</v>
      </c>
      <c r="J20" s="15">
        <f t="shared" si="0"/>
        <v>12</v>
      </c>
      <c r="K20" s="27">
        <v>1</v>
      </c>
      <c r="L20" s="44">
        <f>F20+J20*10</f>
        <v>360</v>
      </c>
      <c r="M20" s="1">
        <f>INT((H20+10)*(K20+10))</f>
        <v>121</v>
      </c>
      <c r="N20" s="1">
        <f>INT((H20)*(K20+10))</f>
        <v>11</v>
      </c>
      <c r="O20" s="1">
        <f t="shared" si="1"/>
        <v>209</v>
      </c>
      <c r="P20" s="1">
        <f t="shared" si="2"/>
        <v>99</v>
      </c>
      <c r="Q20" s="1">
        <f>IF(OR(C20=7,C20=8),O20+R20,M20+R20)</f>
        <v>231</v>
      </c>
      <c r="R20" s="1">
        <f>INT(G20*(K20+10))</f>
        <v>22</v>
      </c>
    </row>
    <row r="21" spans="2:18">
      <c r="B21" s="15">
        <v>19</v>
      </c>
      <c r="C21" s="22">
        <v>9</v>
      </c>
      <c r="D21" s="3" t="s">
        <v>251</v>
      </c>
      <c r="E21" s="3" t="str">
        <f>VLOOKUP(C21,兵种!B:C,2,0)</f>
        <v>大将军</v>
      </c>
      <c r="F21" s="17">
        <f>VLOOKUP(C21,兵种!B:D,3,0)</f>
        <v>400</v>
      </c>
      <c r="G21" s="22">
        <v>8</v>
      </c>
      <c r="H21" s="22">
        <v>6</v>
      </c>
      <c r="I21" s="22">
        <v>9</v>
      </c>
      <c r="J21" s="15">
        <f t="shared" si="0"/>
        <v>23</v>
      </c>
      <c r="K21" s="27">
        <v>1</v>
      </c>
      <c r="L21" s="44">
        <f>F21+J21*10</f>
        <v>630</v>
      </c>
      <c r="M21" s="1">
        <f>INT((H21+10)*(K21+10))</f>
        <v>176</v>
      </c>
      <c r="N21" s="1">
        <f>INT((H21)*(K21+10))</f>
        <v>66</v>
      </c>
      <c r="O21" s="1">
        <f t="shared" si="1"/>
        <v>209</v>
      </c>
      <c r="P21" s="1">
        <f t="shared" si="2"/>
        <v>99</v>
      </c>
      <c r="Q21" s="1">
        <f>IF(OR(C21=7,C21=8),O21+R21,M21+R21)</f>
        <v>264</v>
      </c>
      <c r="R21" s="1">
        <f>INT(G21*(K21+10))</f>
        <v>88</v>
      </c>
    </row>
    <row r="22" spans="2:18">
      <c r="B22" s="15">
        <v>20</v>
      </c>
      <c r="C22" s="22">
        <v>1</v>
      </c>
      <c r="D22" s="3" t="s">
        <v>252</v>
      </c>
      <c r="E22" s="3" t="str">
        <f>VLOOKUP(C22,兵种!B:C,2,0)</f>
        <v>亲卫队</v>
      </c>
      <c r="F22" s="17">
        <f>VLOOKUP(C22,兵种!B:D,3,0)</f>
        <v>320</v>
      </c>
      <c r="G22" s="22">
        <v>11</v>
      </c>
      <c r="H22" s="22">
        <v>6</v>
      </c>
      <c r="I22" s="22">
        <v>11</v>
      </c>
      <c r="J22" s="15">
        <f t="shared" si="0"/>
        <v>28</v>
      </c>
      <c r="K22" s="27">
        <v>1</v>
      </c>
      <c r="L22" s="44">
        <f>F22+J22*10</f>
        <v>600</v>
      </c>
      <c r="M22" s="1">
        <f>INT((H22+10)*(K22+10))</f>
        <v>176</v>
      </c>
      <c r="N22" s="1">
        <f>INT((H22)*(K22+10))</f>
        <v>66</v>
      </c>
      <c r="O22" s="1">
        <f t="shared" si="1"/>
        <v>231</v>
      </c>
      <c r="P22" s="1">
        <f t="shared" si="2"/>
        <v>121</v>
      </c>
      <c r="Q22" s="1">
        <f>IF(OR(C22=7,C22=8),O22+R22,M22+R22)</f>
        <v>297</v>
      </c>
      <c r="R22" s="1">
        <f>INT(G22*(K22+10))</f>
        <v>121</v>
      </c>
    </row>
    <row r="23" spans="2:18">
      <c r="B23" s="15">
        <v>21</v>
      </c>
      <c r="C23" s="22">
        <v>7</v>
      </c>
      <c r="D23" s="3" t="s">
        <v>253</v>
      </c>
      <c r="E23" s="3" t="str">
        <f>VLOOKUP(C23,兵种!B:C,2,0)</f>
        <v>妖术师</v>
      </c>
      <c r="F23" s="17">
        <f>VLOOKUP(C23,兵种!B:D,3,0)</f>
        <v>260</v>
      </c>
      <c r="G23" s="22">
        <v>6</v>
      </c>
      <c r="H23" s="22">
        <v>3</v>
      </c>
      <c r="I23" s="22">
        <v>10</v>
      </c>
      <c r="J23" s="15">
        <f t="shared" si="0"/>
        <v>19</v>
      </c>
      <c r="K23" s="27">
        <v>1</v>
      </c>
      <c r="L23" s="44">
        <f>F23+J23*10</f>
        <v>450</v>
      </c>
      <c r="M23" s="1">
        <f>INT((H23+10)*(K23+10))</f>
        <v>143</v>
      </c>
      <c r="N23" s="1">
        <f>INT((H23)*(K23+10))</f>
        <v>33</v>
      </c>
      <c r="O23" s="1">
        <f t="shared" si="1"/>
        <v>220</v>
      </c>
      <c r="P23" s="1">
        <f t="shared" si="2"/>
        <v>110</v>
      </c>
      <c r="Q23" s="1">
        <f>IF(OR(C23=7,C23=8),O23+R23,M23+R23)</f>
        <v>286</v>
      </c>
      <c r="R23" s="1">
        <f>INT(G23*(K23+10))</f>
        <v>66</v>
      </c>
    </row>
    <row r="24" spans="2:18">
      <c r="B24" s="15">
        <v>22</v>
      </c>
      <c r="C24" s="22">
        <v>7</v>
      </c>
      <c r="D24" s="3" t="s">
        <v>254</v>
      </c>
      <c r="E24" s="3" t="str">
        <f>VLOOKUP(C24,兵种!B:C,2,0)</f>
        <v>妖术师</v>
      </c>
      <c r="F24" s="17">
        <f>VLOOKUP(C24,兵种!B:D,3,0)</f>
        <v>260</v>
      </c>
      <c r="G24" s="22">
        <v>7</v>
      </c>
      <c r="H24" s="22">
        <v>5</v>
      </c>
      <c r="I24" s="22">
        <v>9</v>
      </c>
      <c r="J24" s="15">
        <f t="shared" si="0"/>
        <v>21</v>
      </c>
      <c r="K24" s="27">
        <v>1</v>
      </c>
      <c r="L24" s="44">
        <f>F24+J24*10</f>
        <v>470</v>
      </c>
      <c r="M24" s="1">
        <f>INT((H24+10)*(K24+10))</f>
        <v>165</v>
      </c>
      <c r="N24" s="1">
        <f>INT((H24)*(K24+10))</f>
        <v>55</v>
      </c>
      <c r="O24" s="1">
        <f t="shared" si="1"/>
        <v>209</v>
      </c>
      <c r="P24" s="1">
        <f t="shared" si="2"/>
        <v>99</v>
      </c>
      <c r="Q24" s="1">
        <f>IF(OR(C24=7,C24=8),O24+R24,M24+R24)</f>
        <v>286</v>
      </c>
      <c r="R24" s="1">
        <f>INT(G24*(K24+10))</f>
        <v>77</v>
      </c>
    </row>
    <row r="25" spans="2:18">
      <c r="B25" s="15">
        <v>23</v>
      </c>
      <c r="C25" s="22">
        <v>7</v>
      </c>
      <c r="D25" s="3" t="s">
        <v>255</v>
      </c>
      <c r="E25" s="3" t="str">
        <f>VLOOKUP(C25,兵种!B:C,2,0)</f>
        <v>妖术师</v>
      </c>
      <c r="F25" s="17">
        <f>VLOOKUP(C25,兵种!B:D,3,0)</f>
        <v>260</v>
      </c>
      <c r="G25" s="22">
        <v>5</v>
      </c>
      <c r="H25" s="22">
        <v>2</v>
      </c>
      <c r="I25" s="22">
        <v>11</v>
      </c>
      <c r="J25" s="15">
        <f t="shared" si="0"/>
        <v>18</v>
      </c>
      <c r="K25" s="27">
        <v>1</v>
      </c>
      <c r="L25" s="44">
        <f>F25+J25*10</f>
        <v>440</v>
      </c>
      <c r="M25" s="1">
        <f>INT((H25+10)*(K25+10))</f>
        <v>132</v>
      </c>
      <c r="N25" s="1">
        <f>INT((H25)*(K25+10))</f>
        <v>22</v>
      </c>
      <c r="O25" s="1">
        <f t="shared" si="1"/>
        <v>231</v>
      </c>
      <c r="P25" s="1">
        <f t="shared" si="2"/>
        <v>121</v>
      </c>
      <c r="Q25" s="1">
        <f>IF(OR(C25=7,C25=8),O25+R25,M25+R25)</f>
        <v>286</v>
      </c>
      <c r="R25" s="1">
        <f>INT(G25*(K25+10))</f>
        <v>55</v>
      </c>
    </row>
    <row r="26" spans="2:18">
      <c r="B26" s="15">
        <v>24</v>
      </c>
      <c r="C26" s="22">
        <v>7</v>
      </c>
      <c r="D26" s="3" t="s">
        <v>256</v>
      </c>
      <c r="E26" s="3" t="str">
        <f>VLOOKUP(C26,兵种!B:C,2,0)</f>
        <v>妖术师</v>
      </c>
      <c r="F26" s="17">
        <f>VLOOKUP(C26,兵种!B:D,3,0)</f>
        <v>260</v>
      </c>
      <c r="G26" s="22">
        <v>8</v>
      </c>
      <c r="H26" s="22">
        <v>5</v>
      </c>
      <c r="I26" s="22">
        <v>10</v>
      </c>
      <c r="J26" s="15">
        <f t="shared" si="0"/>
        <v>23</v>
      </c>
      <c r="K26" s="27">
        <v>1</v>
      </c>
      <c r="L26" s="44">
        <f>F26+J26*10</f>
        <v>490</v>
      </c>
      <c r="M26" s="1">
        <f>INT((H26+10)*(K26+10))</f>
        <v>165</v>
      </c>
      <c r="N26" s="1">
        <f>INT((H26)*(K26+10))</f>
        <v>55</v>
      </c>
      <c r="O26" s="1">
        <f t="shared" si="1"/>
        <v>220</v>
      </c>
      <c r="P26" s="1">
        <f t="shared" si="2"/>
        <v>110</v>
      </c>
      <c r="Q26" s="1">
        <f>IF(OR(C26=7,C26=8),O26+R26,M26+R26)</f>
        <v>308</v>
      </c>
      <c r="R26" s="1">
        <f>INT(G26*(K26+10))</f>
        <v>88</v>
      </c>
    </row>
    <row r="27" spans="2:18">
      <c r="B27" s="15">
        <v>25</v>
      </c>
      <c r="C27" s="22">
        <v>8</v>
      </c>
      <c r="D27" s="3" t="s">
        <v>257</v>
      </c>
      <c r="E27" s="3" t="str">
        <f>VLOOKUP(C27,兵种!B:C,2,0)</f>
        <v>仙术师</v>
      </c>
      <c r="F27" s="17">
        <f>VLOOKUP(C27,兵种!B:D,3,0)</f>
        <v>240</v>
      </c>
      <c r="G27" s="22">
        <v>7</v>
      </c>
      <c r="H27" s="22">
        <v>4</v>
      </c>
      <c r="I27" s="22">
        <v>9</v>
      </c>
      <c r="J27" s="15">
        <f t="shared" si="0"/>
        <v>20</v>
      </c>
      <c r="K27" s="27">
        <v>1</v>
      </c>
      <c r="L27" s="44">
        <f>F27+J27*10</f>
        <v>440</v>
      </c>
      <c r="M27" s="1">
        <f>INT((H27+10)*(K27+10))</f>
        <v>154</v>
      </c>
      <c r="N27" s="1">
        <f>INT((H27)*(K27+10))</f>
        <v>44</v>
      </c>
      <c r="O27" s="1">
        <f t="shared" si="1"/>
        <v>209</v>
      </c>
      <c r="P27" s="1">
        <f t="shared" si="2"/>
        <v>99</v>
      </c>
      <c r="Q27" s="1">
        <f>IF(OR(C27=7,C27=8),O27+R27,M27+R27)</f>
        <v>286</v>
      </c>
      <c r="R27" s="1">
        <f>INT(G27*(K27+10))</f>
        <v>77</v>
      </c>
    </row>
    <row r="28" spans="2:18">
      <c r="B28" s="15">
        <v>26</v>
      </c>
      <c r="C28" s="22">
        <v>8</v>
      </c>
      <c r="D28" s="3" t="s">
        <v>258</v>
      </c>
      <c r="E28" s="3" t="str">
        <f>VLOOKUP(C28,兵种!B:C,2,0)</f>
        <v>仙术师</v>
      </c>
      <c r="F28" s="17">
        <f>VLOOKUP(C28,兵种!B:D,3,0)</f>
        <v>240</v>
      </c>
      <c r="G28" s="22">
        <v>8</v>
      </c>
      <c r="H28" s="22">
        <v>6</v>
      </c>
      <c r="I28" s="22">
        <v>8</v>
      </c>
      <c r="J28" s="15">
        <f t="shared" si="0"/>
        <v>22</v>
      </c>
      <c r="K28" s="27">
        <v>1</v>
      </c>
      <c r="L28" s="44">
        <f>F28+J28*10</f>
        <v>460</v>
      </c>
      <c r="M28" s="1">
        <f>INT((H28+10)*(K28+10))</f>
        <v>176</v>
      </c>
      <c r="N28" s="1">
        <f>INT((H28)*(K28+10))</f>
        <v>66</v>
      </c>
      <c r="O28" s="1">
        <f t="shared" si="1"/>
        <v>198</v>
      </c>
      <c r="P28" s="1">
        <f t="shared" si="2"/>
        <v>88</v>
      </c>
      <c r="Q28" s="1">
        <f>IF(OR(C28=7,C28=8),O28+R28,M28+R28)</f>
        <v>286</v>
      </c>
      <c r="R28" s="1">
        <f>INT(G28*(K28+10))</f>
        <v>88</v>
      </c>
    </row>
    <row r="29" spans="2:18">
      <c r="B29" s="15">
        <v>27</v>
      </c>
      <c r="C29" s="22">
        <v>6</v>
      </c>
      <c r="D29" s="3" t="s">
        <v>259</v>
      </c>
      <c r="E29" s="3" t="str">
        <f>VLOOKUP(C29,兵种!B:C,2,0)</f>
        <v>战弓骑</v>
      </c>
      <c r="F29" s="17">
        <f>VLOOKUP(C29,兵种!B:D,3,0)</f>
        <v>300</v>
      </c>
      <c r="G29" s="22">
        <v>5</v>
      </c>
      <c r="H29" s="22">
        <v>7</v>
      </c>
      <c r="I29" s="22">
        <v>2</v>
      </c>
      <c r="J29" s="15">
        <f t="shared" si="0"/>
        <v>14</v>
      </c>
      <c r="K29" s="27">
        <v>1</v>
      </c>
      <c r="L29" s="44">
        <f>F29+J29*10</f>
        <v>440</v>
      </c>
      <c r="M29" s="1">
        <f>INT((H29+10)*(K29+10))</f>
        <v>187</v>
      </c>
      <c r="N29" s="1">
        <f>INT((H29)*(K29+10))</f>
        <v>77</v>
      </c>
      <c r="O29" s="1">
        <f t="shared" si="1"/>
        <v>132</v>
      </c>
      <c r="P29" s="1">
        <f t="shared" si="2"/>
        <v>22</v>
      </c>
      <c r="Q29" s="1">
        <f>IF(OR(C29=7,C29=8),O29+R29,M29+R29)</f>
        <v>242</v>
      </c>
      <c r="R29" s="1">
        <f>INT(G29*(K29+10))</f>
        <v>55</v>
      </c>
    </row>
    <row r="30" spans="2:18">
      <c r="B30" s="15">
        <v>28</v>
      </c>
      <c r="C30" s="22">
        <v>1</v>
      </c>
      <c r="D30" s="3" t="s">
        <v>260</v>
      </c>
      <c r="E30" s="3" t="str">
        <f>VLOOKUP(C30,兵种!B:C,2,0)</f>
        <v>亲卫队</v>
      </c>
      <c r="F30" s="17">
        <f>VLOOKUP(C30,兵种!B:D,3,0)</f>
        <v>320</v>
      </c>
      <c r="G30" s="22">
        <v>7</v>
      </c>
      <c r="H30" s="22">
        <v>8</v>
      </c>
      <c r="I30" s="22">
        <v>4</v>
      </c>
      <c r="J30" s="15">
        <f t="shared" si="0"/>
        <v>19</v>
      </c>
      <c r="K30" s="27">
        <v>1</v>
      </c>
      <c r="L30" s="44">
        <f>F30+J30*10</f>
        <v>510</v>
      </c>
      <c r="M30" s="1">
        <f>INT((H30+10)*(K30+10))</f>
        <v>198</v>
      </c>
      <c r="N30" s="1">
        <f>INT((H30)*(K30+10))</f>
        <v>88</v>
      </c>
      <c r="O30" s="1">
        <f t="shared" si="1"/>
        <v>154</v>
      </c>
      <c r="P30" s="1">
        <f t="shared" si="2"/>
        <v>44</v>
      </c>
      <c r="Q30" s="1">
        <f>IF(OR(C30=7,C30=8),O30+R30,M30+R30)</f>
        <v>275</v>
      </c>
      <c r="R30" s="1">
        <f>INT(G30*(K30+10))</f>
        <v>77</v>
      </c>
    </row>
    <row r="31" spans="2:18">
      <c r="B31" s="15">
        <v>29</v>
      </c>
      <c r="C31" s="22">
        <v>1</v>
      </c>
      <c r="D31" s="3" t="s">
        <v>261</v>
      </c>
      <c r="E31" s="3" t="str">
        <f>VLOOKUP(C31,兵种!B:C,2,0)</f>
        <v>亲卫队</v>
      </c>
      <c r="F31" s="17">
        <f>VLOOKUP(C31,兵种!B:D,3,0)</f>
        <v>320</v>
      </c>
      <c r="G31" s="22">
        <v>7</v>
      </c>
      <c r="H31" s="22">
        <v>6</v>
      </c>
      <c r="I31" s="22">
        <v>3</v>
      </c>
      <c r="J31" s="15">
        <f t="shared" si="0"/>
        <v>16</v>
      </c>
      <c r="K31" s="27">
        <v>1</v>
      </c>
      <c r="L31" s="44">
        <f>F31+J31*10</f>
        <v>480</v>
      </c>
      <c r="M31" s="1">
        <f>INT((H31+10)*(K31+10))</f>
        <v>176</v>
      </c>
      <c r="N31" s="1">
        <f>INT((H31)*(K31+10))</f>
        <v>66</v>
      </c>
      <c r="O31" s="1">
        <f t="shared" si="1"/>
        <v>143</v>
      </c>
      <c r="P31" s="1">
        <f t="shared" si="2"/>
        <v>33</v>
      </c>
      <c r="Q31" s="1">
        <f>IF(OR(C31=7,C31=8),O31+R31,M31+R31)</f>
        <v>253</v>
      </c>
      <c r="R31" s="1">
        <f>INT(G31*(K31+10))</f>
        <v>77</v>
      </c>
    </row>
    <row r="32" spans="2:18">
      <c r="B32" s="15">
        <v>30</v>
      </c>
      <c r="C32" s="22">
        <v>9</v>
      </c>
      <c r="D32" s="3" t="s">
        <v>262</v>
      </c>
      <c r="E32" s="3" t="str">
        <f>VLOOKUP(C32,兵种!B:C,2,0)</f>
        <v>大将军</v>
      </c>
      <c r="F32" s="17">
        <f>VLOOKUP(C32,兵种!B:D,3,0)</f>
        <v>400</v>
      </c>
      <c r="G32" s="22">
        <v>8</v>
      </c>
      <c r="H32" s="22">
        <v>7</v>
      </c>
      <c r="I32" s="22">
        <v>7</v>
      </c>
      <c r="J32" s="15">
        <f t="shared" si="0"/>
        <v>22</v>
      </c>
      <c r="K32" s="27">
        <v>1</v>
      </c>
      <c r="L32" s="44">
        <f>F32+J32*10</f>
        <v>620</v>
      </c>
      <c r="M32" s="1">
        <f>INT((H32+10)*(K32+10))</f>
        <v>187</v>
      </c>
      <c r="N32" s="1">
        <f>INT((H32)*(K32+10))</f>
        <v>77</v>
      </c>
      <c r="O32" s="1">
        <f t="shared" si="1"/>
        <v>187</v>
      </c>
      <c r="P32" s="1">
        <f t="shared" si="2"/>
        <v>77</v>
      </c>
      <c r="Q32" s="1">
        <f>IF(OR(C32=7,C32=8),O32+R32,M32+R32)</f>
        <v>275</v>
      </c>
      <c r="R32" s="1">
        <f>INT(G32*(K32+10))</f>
        <v>88</v>
      </c>
    </row>
    <row r="33" spans="2:18">
      <c r="B33" s="15">
        <v>31</v>
      </c>
      <c r="C33" s="22">
        <v>5</v>
      </c>
      <c r="D33" s="3" t="s">
        <v>263</v>
      </c>
      <c r="E33" s="3" t="str">
        <f>VLOOKUP(C33,兵种!B:C,2,0)</f>
        <v>弓弩手</v>
      </c>
      <c r="F33" s="17">
        <f>VLOOKUP(C33,兵种!B:D,3,0)</f>
        <v>280</v>
      </c>
      <c r="G33" s="22">
        <v>5</v>
      </c>
      <c r="H33" s="22">
        <v>6</v>
      </c>
      <c r="I33" s="22">
        <v>5</v>
      </c>
      <c r="J33" s="15">
        <f t="shared" si="0"/>
        <v>16</v>
      </c>
      <c r="K33" s="27">
        <v>1</v>
      </c>
      <c r="L33" s="44">
        <f>F33+J33*10</f>
        <v>440</v>
      </c>
      <c r="M33" s="1">
        <f>INT((H33+10)*(K33+10))</f>
        <v>176</v>
      </c>
      <c r="N33" s="1">
        <f>INT((H33)*(K33+10))</f>
        <v>66</v>
      </c>
      <c r="O33" s="1">
        <f t="shared" si="1"/>
        <v>165</v>
      </c>
      <c r="P33" s="1">
        <f t="shared" si="2"/>
        <v>55</v>
      </c>
      <c r="Q33" s="1">
        <f>IF(OR(C33=7,C33=8),O33+R33,M33+R33)</f>
        <v>231</v>
      </c>
      <c r="R33" s="1">
        <f>INT(G33*(K33+10))</f>
        <v>55</v>
      </c>
    </row>
    <row r="34" spans="2:18">
      <c r="B34" s="15">
        <v>32</v>
      </c>
      <c r="C34" s="22">
        <v>1</v>
      </c>
      <c r="D34" s="3" t="s">
        <v>264</v>
      </c>
      <c r="E34" s="3" t="str">
        <f>VLOOKUP(C34,兵种!B:C,2,0)</f>
        <v>亲卫队</v>
      </c>
      <c r="F34" s="17">
        <f>VLOOKUP(C34,兵种!B:D,3,0)</f>
        <v>320</v>
      </c>
      <c r="G34" s="22">
        <v>7</v>
      </c>
      <c r="H34" s="22">
        <v>7</v>
      </c>
      <c r="I34" s="22">
        <v>5</v>
      </c>
      <c r="J34" s="15">
        <f t="shared" si="0"/>
        <v>19</v>
      </c>
      <c r="K34" s="27">
        <v>1</v>
      </c>
      <c r="L34" s="44">
        <f>F34+J34*10</f>
        <v>510</v>
      </c>
      <c r="M34" s="1">
        <f>INT((H34+10)*(K34+10))</f>
        <v>187</v>
      </c>
      <c r="N34" s="1">
        <f>INT((H34)*(K34+10))</f>
        <v>77</v>
      </c>
      <c r="O34" s="1">
        <f t="shared" si="1"/>
        <v>165</v>
      </c>
      <c r="P34" s="1">
        <f t="shared" si="2"/>
        <v>55</v>
      </c>
      <c r="Q34" s="1">
        <f>IF(OR(C34=7,C34=8),O34+R34,M34+R34)</f>
        <v>264</v>
      </c>
      <c r="R34" s="1">
        <f>INT(G34*(K34+10))</f>
        <v>77</v>
      </c>
    </row>
    <row r="35" spans="2:18">
      <c r="B35" s="15">
        <v>33</v>
      </c>
      <c r="C35" s="22">
        <v>1</v>
      </c>
      <c r="D35" s="3" t="s">
        <v>265</v>
      </c>
      <c r="E35" s="3" t="str">
        <f>VLOOKUP(C35,兵种!B:C,2,0)</f>
        <v>亲卫队</v>
      </c>
      <c r="F35" s="17">
        <f>VLOOKUP(C35,兵种!B:D,3,0)</f>
        <v>320</v>
      </c>
      <c r="G35" s="22">
        <v>9</v>
      </c>
      <c r="H35" s="22">
        <v>7</v>
      </c>
      <c r="I35" s="22">
        <v>8</v>
      </c>
      <c r="J35" s="15">
        <f t="shared" ref="J35:J66" si="3">SUM(G35:I35)</f>
        <v>24</v>
      </c>
      <c r="K35" s="27">
        <v>1</v>
      </c>
      <c r="L35" s="44">
        <f>F35+J35*10</f>
        <v>560</v>
      </c>
      <c r="M35" s="1">
        <f>INT((H35+10)*(K35+10))</f>
        <v>187</v>
      </c>
      <c r="N35" s="1">
        <f>INT((H35)*(K35+10))</f>
        <v>77</v>
      </c>
      <c r="O35" s="1">
        <f t="shared" ref="O35:O66" si="4">INT((I35+10)*(K35+10))</f>
        <v>198</v>
      </c>
      <c r="P35" s="1">
        <f t="shared" ref="P35:P66" si="5">INT((I35)*(K35+10))</f>
        <v>88</v>
      </c>
      <c r="Q35" s="1">
        <f>IF(OR(C35=7,C35=8),O35+R35,M35+R35)</f>
        <v>286</v>
      </c>
      <c r="R35" s="1">
        <f>INT(G35*(K35+10))</f>
        <v>99</v>
      </c>
    </row>
    <row r="36" spans="2:18">
      <c r="B36" s="15">
        <v>34</v>
      </c>
      <c r="C36" s="22">
        <v>2</v>
      </c>
      <c r="D36" s="3" t="s">
        <v>266</v>
      </c>
      <c r="E36" s="3" t="str">
        <f>VLOOKUP(C36,兵种!B:C,2,0)</f>
        <v>虎豹骑</v>
      </c>
      <c r="F36" s="17">
        <f>VLOOKUP(C36,兵种!B:D,3,0)</f>
        <v>340</v>
      </c>
      <c r="G36" s="22">
        <v>9</v>
      </c>
      <c r="H36" s="22">
        <v>11</v>
      </c>
      <c r="I36" s="22">
        <v>5</v>
      </c>
      <c r="J36" s="15">
        <f t="shared" si="3"/>
        <v>25</v>
      </c>
      <c r="K36" s="27">
        <v>1</v>
      </c>
      <c r="L36" s="44">
        <f>F36+J36*10</f>
        <v>590</v>
      </c>
      <c r="M36" s="1">
        <f>INT((H36+10)*(K36+10))</f>
        <v>231</v>
      </c>
      <c r="N36" s="1">
        <f>INT((H36)*(K36+10))</f>
        <v>121</v>
      </c>
      <c r="O36" s="1">
        <f t="shared" si="4"/>
        <v>165</v>
      </c>
      <c r="P36" s="1">
        <f t="shared" si="5"/>
        <v>55</v>
      </c>
      <c r="Q36" s="1">
        <f>IF(OR(C36=7,C36=8),O36+R36,M36+R36)</f>
        <v>330</v>
      </c>
      <c r="R36" s="1">
        <f>INT(G36*(K36+10))</f>
        <v>99</v>
      </c>
    </row>
    <row r="37" spans="2:18">
      <c r="B37" s="15">
        <v>35</v>
      </c>
      <c r="C37" s="22">
        <v>1</v>
      </c>
      <c r="D37" s="3" t="s">
        <v>267</v>
      </c>
      <c r="E37" s="3" t="str">
        <f>VLOOKUP(C37,兵种!B:C,2,0)</f>
        <v>亲卫队</v>
      </c>
      <c r="F37" s="17">
        <f>VLOOKUP(C37,兵种!B:D,3,0)</f>
        <v>320</v>
      </c>
      <c r="G37" s="22">
        <v>9</v>
      </c>
      <c r="H37" s="22">
        <v>10</v>
      </c>
      <c r="I37" s="22">
        <v>8</v>
      </c>
      <c r="J37" s="15">
        <f t="shared" si="3"/>
        <v>27</v>
      </c>
      <c r="K37" s="27">
        <v>1</v>
      </c>
      <c r="L37" s="44">
        <f>F37+J37*10</f>
        <v>590</v>
      </c>
      <c r="M37" s="1">
        <f>INT((H37+10)*(K37+10))</f>
        <v>220</v>
      </c>
      <c r="N37" s="1">
        <f>INT((H37)*(K37+10))</f>
        <v>110</v>
      </c>
      <c r="O37" s="1">
        <f t="shared" si="4"/>
        <v>198</v>
      </c>
      <c r="P37" s="1">
        <f t="shared" si="5"/>
        <v>88</v>
      </c>
      <c r="Q37" s="1">
        <f>IF(OR(C37=7,C37=8),O37+R37,M37+R37)</f>
        <v>319</v>
      </c>
      <c r="R37" s="1">
        <f>INT(G37*(K37+10))</f>
        <v>99</v>
      </c>
    </row>
    <row r="38" spans="2:18">
      <c r="B38" s="15">
        <v>36</v>
      </c>
      <c r="C38" s="22">
        <v>7</v>
      </c>
      <c r="D38" s="3" t="s">
        <v>268</v>
      </c>
      <c r="E38" s="3" t="str">
        <f>VLOOKUP(C38,兵种!B:C,2,0)</f>
        <v>妖术师</v>
      </c>
      <c r="F38" s="17">
        <f>VLOOKUP(C38,兵种!B:D,3,0)</f>
        <v>260</v>
      </c>
      <c r="G38" s="22">
        <v>10</v>
      </c>
      <c r="H38" s="22">
        <v>3</v>
      </c>
      <c r="I38" s="22">
        <v>12</v>
      </c>
      <c r="J38" s="15">
        <f t="shared" si="3"/>
        <v>25</v>
      </c>
      <c r="K38" s="27">
        <v>1</v>
      </c>
      <c r="L38" s="44">
        <f>F38+J38*10</f>
        <v>510</v>
      </c>
      <c r="M38" s="1">
        <f>INT((H38+10)*(K38+10))</f>
        <v>143</v>
      </c>
      <c r="N38" s="1">
        <f>INT((H38)*(K38+10))</f>
        <v>33</v>
      </c>
      <c r="O38" s="1">
        <f t="shared" si="4"/>
        <v>242</v>
      </c>
      <c r="P38" s="1">
        <f t="shared" si="5"/>
        <v>132</v>
      </c>
      <c r="Q38" s="1">
        <f>IF(OR(C38=7,C38=8),O38+R38,M38+R38)</f>
        <v>352</v>
      </c>
      <c r="R38" s="1">
        <f>INT(G38*(K38+10))</f>
        <v>110</v>
      </c>
    </row>
    <row r="39" spans="2:18">
      <c r="B39" s="15">
        <v>37</v>
      </c>
      <c r="C39" s="22">
        <v>6</v>
      </c>
      <c r="D39" s="3" t="s">
        <v>269</v>
      </c>
      <c r="E39" s="3" t="str">
        <f>VLOOKUP(C39,兵种!B:C,2,0)</f>
        <v>战弓骑</v>
      </c>
      <c r="F39" s="17">
        <f>VLOOKUP(C39,兵种!B:D,3,0)</f>
        <v>300</v>
      </c>
      <c r="G39" s="22">
        <v>8</v>
      </c>
      <c r="H39" s="22">
        <v>10</v>
      </c>
      <c r="I39" s="22">
        <v>6</v>
      </c>
      <c r="J39" s="15">
        <f t="shared" si="3"/>
        <v>24</v>
      </c>
      <c r="K39" s="27">
        <v>1</v>
      </c>
      <c r="L39" s="44">
        <f>F39+J39*10</f>
        <v>540</v>
      </c>
      <c r="M39" s="1">
        <f>INT((H39+10)*(K39+10))</f>
        <v>220</v>
      </c>
      <c r="N39" s="1">
        <f>INT((H39)*(K39+10))</f>
        <v>110</v>
      </c>
      <c r="O39" s="1">
        <f t="shared" si="4"/>
        <v>176</v>
      </c>
      <c r="P39" s="1">
        <f t="shared" si="5"/>
        <v>66</v>
      </c>
      <c r="Q39" s="1">
        <f>IF(OR(C39=7,C39=8),O39+R39,M39+R39)</f>
        <v>308</v>
      </c>
      <c r="R39" s="1">
        <f>INT(G39*(K39+10))</f>
        <v>88</v>
      </c>
    </row>
    <row r="40" spans="2:18">
      <c r="B40" s="15">
        <v>38</v>
      </c>
      <c r="C40" s="22">
        <v>6</v>
      </c>
      <c r="D40" s="3" t="s">
        <v>270</v>
      </c>
      <c r="E40" s="3" t="str">
        <f>VLOOKUP(C40,兵种!B:C,2,0)</f>
        <v>战弓骑</v>
      </c>
      <c r="F40" s="17">
        <f>VLOOKUP(C40,兵种!B:D,3,0)</f>
        <v>300</v>
      </c>
      <c r="G40" s="22">
        <v>8</v>
      </c>
      <c r="H40" s="22">
        <v>9</v>
      </c>
      <c r="I40" s="22">
        <v>6</v>
      </c>
      <c r="J40" s="15">
        <f t="shared" si="3"/>
        <v>23</v>
      </c>
      <c r="K40" s="27">
        <v>1</v>
      </c>
      <c r="L40" s="44">
        <f>F40+J40*10</f>
        <v>530</v>
      </c>
      <c r="M40" s="1">
        <f>INT((H40+10)*(K40+10))</f>
        <v>209</v>
      </c>
      <c r="N40" s="1">
        <f>INT((H40)*(K40+10))</f>
        <v>99</v>
      </c>
      <c r="O40" s="1">
        <f t="shared" si="4"/>
        <v>176</v>
      </c>
      <c r="P40" s="1">
        <f t="shared" si="5"/>
        <v>66</v>
      </c>
      <c r="Q40" s="1">
        <f>IF(OR(C40=7,C40=8),O40+R40,M40+R40)</f>
        <v>297</v>
      </c>
      <c r="R40" s="1">
        <f>INT(G40*(K40+10))</f>
        <v>88</v>
      </c>
    </row>
    <row r="41" spans="2:18">
      <c r="B41" s="15">
        <v>39</v>
      </c>
      <c r="C41" s="22">
        <v>7</v>
      </c>
      <c r="D41" s="3" t="s">
        <v>271</v>
      </c>
      <c r="E41" s="3" t="str">
        <f>VLOOKUP(C41,兵种!B:C,2,0)</f>
        <v>妖术师</v>
      </c>
      <c r="F41" s="17">
        <f>VLOOKUP(C41,兵种!B:D,3,0)</f>
        <v>260</v>
      </c>
      <c r="G41" s="22">
        <v>7</v>
      </c>
      <c r="H41" s="22">
        <v>4</v>
      </c>
      <c r="I41" s="22">
        <v>9</v>
      </c>
      <c r="J41" s="15">
        <f t="shared" si="3"/>
        <v>20</v>
      </c>
      <c r="K41" s="27">
        <v>1</v>
      </c>
      <c r="L41" s="44">
        <f>F41+J41*10</f>
        <v>460</v>
      </c>
      <c r="M41" s="1">
        <f>INT((H41+10)*(K41+10))</f>
        <v>154</v>
      </c>
      <c r="N41" s="1">
        <f>INT((H41)*(K41+10))</f>
        <v>44</v>
      </c>
      <c r="O41" s="1">
        <f t="shared" si="4"/>
        <v>209</v>
      </c>
      <c r="P41" s="1">
        <f t="shared" si="5"/>
        <v>99</v>
      </c>
      <c r="Q41" s="1">
        <f>IF(OR(C41=7,C41=8),O41+R41,M41+R41)</f>
        <v>286</v>
      </c>
      <c r="R41" s="1">
        <f>INT(G41*(K41+10))</f>
        <v>77</v>
      </c>
    </row>
    <row r="42" spans="2:18">
      <c r="B42" s="15">
        <v>40</v>
      </c>
      <c r="C42" s="22">
        <v>8</v>
      </c>
      <c r="D42" s="3" t="s">
        <v>272</v>
      </c>
      <c r="E42" s="3" t="str">
        <f>VLOOKUP(C42,兵种!B:C,2,0)</f>
        <v>仙术师</v>
      </c>
      <c r="F42" s="17">
        <f>VLOOKUP(C42,兵种!B:D,3,0)</f>
        <v>240</v>
      </c>
      <c r="G42" s="22">
        <v>5</v>
      </c>
      <c r="H42" s="22">
        <v>2</v>
      </c>
      <c r="I42" s="22">
        <v>8</v>
      </c>
      <c r="J42" s="15">
        <f t="shared" si="3"/>
        <v>15</v>
      </c>
      <c r="K42" s="27">
        <v>1</v>
      </c>
      <c r="L42" s="44">
        <f>F42+J42*10</f>
        <v>390</v>
      </c>
      <c r="M42" s="1">
        <f>INT((H42+10)*(K42+10))</f>
        <v>132</v>
      </c>
      <c r="N42" s="1">
        <f>INT((H42)*(K42+10))</f>
        <v>22</v>
      </c>
      <c r="O42" s="1">
        <f t="shared" si="4"/>
        <v>198</v>
      </c>
      <c r="P42" s="1">
        <f t="shared" si="5"/>
        <v>88</v>
      </c>
      <c r="Q42" s="1">
        <f>IF(OR(C42=7,C42=8),O42+R42,M42+R42)</f>
        <v>253</v>
      </c>
      <c r="R42" s="1">
        <f>INT(G42*(K42+10))</f>
        <v>55</v>
      </c>
    </row>
    <row r="43" spans="2:18">
      <c r="B43" s="15">
        <v>41</v>
      </c>
      <c r="C43" s="22">
        <v>5</v>
      </c>
      <c r="D43" s="3" t="s">
        <v>273</v>
      </c>
      <c r="E43" s="3" t="str">
        <f>VLOOKUP(C43,兵种!B:C,2,0)</f>
        <v>弓弩手</v>
      </c>
      <c r="F43" s="17">
        <f>VLOOKUP(C43,兵种!B:D,3,0)</f>
        <v>280</v>
      </c>
      <c r="G43" s="22">
        <v>5</v>
      </c>
      <c r="H43" s="22">
        <v>3</v>
      </c>
      <c r="I43" s="22">
        <v>7</v>
      </c>
      <c r="J43" s="15">
        <f t="shared" si="3"/>
        <v>15</v>
      </c>
      <c r="K43" s="27">
        <v>1</v>
      </c>
      <c r="L43" s="44">
        <f>F43+J43*10</f>
        <v>430</v>
      </c>
      <c r="M43" s="1">
        <f>INT((H43+10)*(K43+10))</f>
        <v>143</v>
      </c>
      <c r="N43" s="1">
        <f>INT((H43)*(K43+10))</f>
        <v>33</v>
      </c>
      <c r="O43" s="1">
        <f t="shared" si="4"/>
        <v>187</v>
      </c>
      <c r="P43" s="1">
        <f t="shared" si="5"/>
        <v>77</v>
      </c>
      <c r="Q43" s="1">
        <f>IF(OR(C43=7,C43=8),O43+R43,M43+R43)</f>
        <v>198</v>
      </c>
      <c r="R43" s="1">
        <f>INT(G43*(K43+10))</f>
        <v>55</v>
      </c>
    </row>
    <row r="44" spans="2:18">
      <c r="B44" s="15">
        <v>42</v>
      </c>
      <c r="C44" s="22">
        <v>5</v>
      </c>
      <c r="D44" s="3" t="s">
        <v>274</v>
      </c>
      <c r="E44" s="3" t="str">
        <f>VLOOKUP(C44,兵种!B:C,2,0)</f>
        <v>弓弩手</v>
      </c>
      <c r="F44" s="17">
        <f>VLOOKUP(C44,兵种!B:D,3,0)</f>
        <v>280</v>
      </c>
      <c r="G44" s="22">
        <v>5</v>
      </c>
      <c r="H44" s="22">
        <v>4</v>
      </c>
      <c r="I44" s="22">
        <v>7</v>
      </c>
      <c r="J44" s="15">
        <f t="shared" si="3"/>
        <v>16</v>
      </c>
      <c r="K44" s="27">
        <v>1</v>
      </c>
      <c r="L44" s="44">
        <f>F44+J44*10</f>
        <v>440</v>
      </c>
      <c r="M44" s="1">
        <f>INT((H44+10)*(K44+10))</f>
        <v>154</v>
      </c>
      <c r="N44" s="1">
        <f>INT((H44)*(K44+10))</f>
        <v>44</v>
      </c>
      <c r="O44" s="1">
        <f t="shared" si="4"/>
        <v>187</v>
      </c>
      <c r="P44" s="1">
        <f t="shared" si="5"/>
        <v>77</v>
      </c>
      <c r="Q44" s="1">
        <f>IF(OR(C44=7,C44=8),O44+R44,M44+R44)</f>
        <v>209</v>
      </c>
      <c r="R44" s="1">
        <f>INT(G44*(K44+10))</f>
        <v>55</v>
      </c>
    </row>
    <row r="45" spans="2:18">
      <c r="B45" s="15">
        <v>43</v>
      </c>
      <c r="C45" s="22">
        <v>6</v>
      </c>
      <c r="D45" s="3" t="s">
        <v>275</v>
      </c>
      <c r="E45" s="3" t="str">
        <f>VLOOKUP(C45,兵种!B:C,2,0)</f>
        <v>战弓骑</v>
      </c>
      <c r="F45" s="17">
        <f>VLOOKUP(C45,兵种!B:D,3,0)</f>
        <v>300</v>
      </c>
      <c r="G45" s="22">
        <v>6</v>
      </c>
      <c r="H45" s="22">
        <v>6</v>
      </c>
      <c r="I45" s="22">
        <v>6</v>
      </c>
      <c r="J45" s="15">
        <f t="shared" si="3"/>
        <v>18</v>
      </c>
      <c r="K45" s="27">
        <v>1</v>
      </c>
      <c r="L45" s="44">
        <f>F45+J45*10</f>
        <v>480</v>
      </c>
      <c r="M45" s="1">
        <f>INT((H45+10)*(K45+10))</f>
        <v>176</v>
      </c>
      <c r="N45" s="1">
        <f>INT((H45)*(K45+10))</f>
        <v>66</v>
      </c>
      <c r="O45" s="1">
        <f t="shared" si="4"/>
        <v>176</v>
      </c>
      <c r="P45" s="1">
        <f t="shared" si="5"/>
        <v>66</v>
      </c>
      <c r="Q45" s="1">
        <f>IF(OR(C45=7,C45=8),O45+R45,M45+R45)</f>
        <v>242</v>
      </c>
      <c r="R45" s="1">
        <f>INT(G45*(K45+10))</f>
        <v>66</v>
      </c>
    </row>
    <row r="46" spans="2:18">
      <c r="B46" s="15">
        <v>44</v>
      </c>
      <c r="C46" s="22">
        <v>5</v>
      </c>
      <c r="D46" s="3" t="s">
        <v>276</v>
      </c>
      <c r="E46" s="3" t="str">
        <f>VLOOKUP(C46,兵种!B:C,2,0)</f>
        <v>弓弩手</v>
      </c>
      <c r="F46" s="17">
        <f>VLOOKUP(C46,兵种!B:D,3,0)</f>
        <v>280</v>
      </c>
      <c r="G46" s="22">
        <v>3</v>
      </c>
      <c r="H46" s="22">
        <v>4</v>
      </c>
      <c r="I46" s="22">
        <v>7</v>
      </c>
      <c r="J46" s="15">
        <f t="shared" si="3"/>
        <v>14</v>
      </c>
      <c r="K46" s="27">
        <v>1</v>
      </c>
      <c r="L46" s="44">
        <f>F46+J46*10</f>
        <v>420</v>
      </c>
      <c r="M46" s="1">
        <f>INT((H46+10)*(K46+10))</f>
        <v>154</v>
      </c>
      <c r="N46" s="1">
        <f>INT((H46)*(K46+10))</f>
        <v>44</v>
      </c>
      <c r="O46" s="1">
        <f t="shared" si="4"/>
        <v>187</v>
      </c>
      <c r="P46" s="1">
        <f t="shared" si="5"/>
        <v>77</v>
      </c>
      <c r="Q46" s="1">
        <f>IF(OR(C46=7,C46=8),O46+R46,M46+R46)</f>
        <v>187</v>
      </c>
      <c r="R46" s="1">
        <f>INT(G46*(K46+10))</f>
        <v>33</v>
      </c>
    </row>
    <row r="47" spans="2:18">
      <c r="B47" s="15">
        <v>45</v>
      </c>
      <c r="C47" s="22">
        <v>1</v>
      </c>
      <c r="D47" s="3" t="s">
        <v>277</v>
      </c>
      <c r="E47" s="3" t="str">
        <f>VLOOKUP(C47,兵种!B:C,2,0)</f>
        <v>亲卫队</v>
      </c>
      <c r="F47" s="17">
        <f>VLOOKUP(C47,兵种!B:D,3,0)</f>
        <v>320</v>
      </c>
      <c r="G47" s="22">
        <v>7</v>
      </c>
      <c r="H47" s="22">
        <v>7</v>
      </c>
      <c r="I47" s="22">
        <v>4</v>
      </c>
      <c r="J47" s="15">
        <f t="shared" si="3"/>
        <v>18</v>
      </c>
      <c r="K47" s="27">
        <v>1</v>
      </c>
      <c r="L47" s="44">
        <f>F47+J47*10</f>
        <v>500</v>
      </c>
      <c r="M47" s="1">
        <f>INT((H47+10)*(K47+10))</f>
        <v>187</v>
      </c>
      <c r="N47" s="1">
        <f>INT((H47)*(K47+10))</f>
        <v>77</v>
      </c>
      <c r="O47" s="1">
        <f t="shared" si="4"/>
        <v>154</v>
      </c>
      <c r="P47" s="1">
        <f t="shared" si="5"/>
        <v>44</v>
      </c>
      <c r="Q47" s="1">
        <f>IF(OR(C47=7,C47=8),O47+R47,M47+R47)</f>
        <v>264</v>
      </c>
      <c r="R47" s="1">
        <f>INT(G47*(K47+10))</f>
        <v>77</v>
      </c>
    </row>
    <row r="48" spans="2:18">
      <c r="B48" s="15">
        <v>46</v>
      </c>
      <c r="C48" s="22">
        <v>5</v>
      </c>
      <c r="D48" s="3" t="s">
        <v>278</v>
      </c>
      <c r="E48" s="3" t="str">
        <f>VLOOKUP(C48,兵种!B:C,2,0)</f>
        <v>弓弩手</v>
      </c>
      <c r="F48" s="17">
        <f>VLOOKUP(C48,兵种!B:D,3,0)</f>
        <v>280</v>
      </c>
      <c r="G48" s="22">
        <v>7</v>
      </c>
      <c r="H48" s="22">
        <v>7</v>
      </c>
      <c r="I48" s="22">
        <v>5</v>
      </c>
      <c r="J48" s="15">
        <f t="shared" si="3"/>
        <v>19</v>
      </c>
      <c r="K48" s="27">
        <v>1</v>
      </c>
      <c r="L48" s="44">
        <f>F48+J48*10</f>
        <v>470</v>
      </c>
      <c r="M48" s="1">
        <f>INT((H48+10)*(K48+10))</f>
        <v>187</v>
      </c>
      <c r="N48" s="1">
        <f>INT((H48)*(K48+10))</f>
        <v>77</v>
      </c>
      <c r="O48" s="1">
        <f t="shared" si="4"/>
        <v>165</v>
      </c>
      <c r="P48" s="1">
        <f t="shared" si="5"/>
        <v>55</v>
      </c>
      <c r="Q48" s="1">
        <f>IF(OR(C48=7,C48=8),O48+R48,M48+R48)</f>
        <v>264</v>
      </c>
      <c r="R48" s="1">
        <f>INT(G48*(K48+10))</f>
        <v>77</v>
      </c>
    </row>
    <row r="49" spans="2:18">
      <c r="B49" s="15">
        <v>47</v>
      </c>
      <c r="C49" s="22">
        <v>1</v>
      </c>
      <c r="D49" s="3" t="s">
        <v>279</v>
      </c>
      <c r="E49" s="3" t="str">
        <f>VLOOKUP(C49,兵种!B:C,2,0)</f>
        <v>亲卫队</v>
      </c>
      <c r="F49" s="17">
        <f>VLOOKUP(C49,兵种!B:D,3,0)</f>
        <v>320</v>
      </c>
      <c r="G49" s="22">
        <v>8</v>
      </c>
      <c r="H49" s="22">
        <v>7</v>
      </c>
      <c r="I49" s="22">
        <v>6</v>
      </c>
      <c r="J49" s="15">
        <f t="shared" si="3"/>
        <v>21</v>
      </c>
      <c r="K49" s="27">
        <v>1</v>
      </c>
      <c r="L49" s="44">
        <f>F49+J49*10</f>
        <v>530</v>
      </c>
      <c r="M49" s="1">
        <f>INT((H49+10)*(K49+10))</f>
        <v>187</v>
      </c>
      <c r="N49" s="1">
        <f>INT((H49)*(K49+10))</f>
        <v>77</v>
      </c>
      <c r="O49" s="1">
        <f t="shared" si="4"/>
        <v>176</v>
      </c>
      <c r="P49" s="1">
        <f t="shared" si="5"/>
        <v>66</v>
      </c>
      <c r="Q49" s="1">
        <f>IF(OR(C49=7,C49=8),O49+R49,M49+R49)</f>
        <v>275</v>
      </c>
      <c r="R49" s="1">
        <f>INT(G49*(K49+10))</f>
        <v>88</v>
      </c>
    </row>
    <row r="50" spans="2:18">
      <c r="B50" s="15">
        <v>48</v>
      </c>
      <c r="C50" s="22">
        <v>4</v>
      </c>
      <c r="D50" s="3" t="s">
        <v>280</v>
      </c>
      <c r="E50" s="3" t="str">
        <f>VLOOKUP(C50,兵种!B:C,2,0)</f>
        <v>武道家</v>
      </c>
      <c r="F50" s="17">
        <f>VLOOKUP(C50,兵种!B:D,3,0)</f>
        <v>360</v>
      </c>
      <c r="G50" s="22">
        <v>6</v>
      </c>
      <c r="H50" s="22">
        <v>8</v>
      </c>
      <c r="I50" s="22">
        <v>1</v>
      </c>
      <c r="J50" s="15">
        <f t="shared" si="3"/>
        <v>15</v>
      </c>
      <c r="K50" s="27">
        <v>1</v>
      </c>
      <c r="L50" s="44">
        <f>F50+J50*10</f>
        <v>510</v>
      </c>
      <c r="M50" s="1">
        <f>INT((H50+10)*(K50+10))</f>
        <v>198</v>
      </c>
      <c r="N50" s="1">
        <f>INT((H50)*(K50+10))</f>
        <v>88</v>
      </c>
      <c r="O50" s="1">
        <f t="shared" si="4"/>
        <v>121</v>
      </c>
      <c r="P50" s="1">
        <f t="shared" si="5"/>
        <v>11</v>
      </c>
      <c r="Q50" s="1">
        <f>IF(OR(C50=7,C50=8),O50+R50,M50+R50)</f>
        <v>264</v>
      </c>
      <c r="R50" s="1">
        <f>INT(G50*(K50+10))</f>
        <v>66</v>
      </c>
    </row>
    <row r="51" spans="2:18">
      <c r="B51" s="15">
        <v>49</v>
      </c>
      <c r="C51" s="22">
        <v>6</v>
      </c>
      <c r="D51" s="3" t="s">
        <v>281</v>
      </c>
      <c r="E51" s="3" t="str">
        <f>VLOOKUP(C51,兵种!B:C,2,0)</f>
        <v>战弓骑</v>
      </c>
      <c r="F51" s="17">
        <f>VLOOKUP(C51,兵种!B:D,3,0)</f>
        <v>300</v>
      </c>
      <c r="G51" s="22">
        <v>8</v>
      </c>
      <c r="H51" s="22">
        <v>8</v>
      </c>
      <c r="I51" s="22">
        <v>6</v>
      </c>
      <c r="J51" s="15">
        <f t="shared" si="3"/>
        <v>22</v>
      </c>
      <c r="K51" s="27">
        <v>1</v>
      </c>
      <c r="L51" s="44">
        <f>F51+J51*10</f>
        <v>520</v>
      </c>
      <c r="M51" s="1">
        <f>INT((H51+10)*(K51+10))</f>
        <v>198</v>
      </c>
      <c r="N51" s="1">
        <f>INT((H51)*(K51+10))</f>
        <v>88</v>
      </c>
      <c r="O51" s="1">
        <f t="shared" si="4"/>
        <v>176</v>
      </c>
      <c r="P51" s="1">
        <f t="shared" si="5"/>
        <v>66</v>
      </c>
      <c r="Q51" s="1">
        <f>IF(OR(C51=7,C51=8),O51+R51,M51+R51)</f>
        <v>286</v>
      </c>
      <c r="R51" s="1">
        <f>INT(G51*(K51+10))</f>
        <v>88</v>
      </c>
    </row>
    <row r="52" spans="2:18">
      <c r="B52" s="15">
        <v>50</v>
      </c>
      <c r="C52" s="22">
        <v>7</v>
      </c>
      <c r="D52" s="3" t="s">
        <v>282</v>
      </c>
      <c r="E52" s="3" t="str">
        <f>VLOOKUP(C52,兵种!B:C,2,0)</f>
        <v>妖术师</v>
      </c>
      <c r="F52" s="17">
        <f>VLOOKUP(C52,兵种!B:D,3,0)</f>
        <v>260</v>
      </c>
      <c r="G52" s="22">
        <v>7</v>
      </c>
      <c r="H52" s="22">
        <v>5</v>
      </c>
      <c r="I52" s="22">
        <v>10</v>
      </c>
      <c r="J52" s="15">
        <f t="shared" si="3"/>
        <v>22</v>
      </c>
      <c r="K52" s="27">
        <v>1</v>
      </c>
      <c r="L52" s="44">
        <f>F52+J52*10</f>
        <v>480</v>
      </c>
      <c r="M52" s="1">
        <f>INT((H52+10)*(K52+10))</f>
        <v>165</v>
      </c>
      <c r="N52" s="1">
        <f>INT((H52)*(K52+10))</f>
        <v>55</v>
      </c>
      <c r="O52" s="1">
        <f t="shared" si="4"/>
        <v>220</v>
      </c>
      <c r="P52" s="1">
        <f t="shared" si="5"/>
        <v>110</v>
      </c>
      <c r="Q52" s="1">
        <f>IF(OR(C52=7,C52=8),O52+R52,M52+R52)</f>
        <v>297</v>
      </c>
      <c r="R52" s="1">
        <f>INT(G52*(K52+10))</f>
        <v>77</v>
      </c>
    </row>
    <row r="53" spans="2:18">
      <c r="B53" s="15">
        <v>51</v>
      </c>
      <c r="C53" s="22">
        <v>7</v>
      </c>
      <c r="D53" s="3" t="s">
        <v>283</v>
      </c>
      <c r="E53" s="3" t="str">
        <f>VLOOKUP(C53,兵种!B:C,2,0)</f>
        <v>妖术师</v>
      </c>
      <c r="F53" s="17">
        <f>VLOOKUP(C53,兵种!B:D,3,0)</f>
        <v>260</v>
      </c>
      <c r="G53" s="22">
        <v>7</v>
      </c>
      <c r="H53" s="22">
        <v>6</v>
      </c>
      <c r="I53" s="22">
        <v>9</v>
      </c>
      <c r="J53" s="15">
        <f t="shared" si="3"/>
        <v>22</v>
      </c>
      <c r="K53" s="27">
        <v>1</v>
      </c>
      <c r="L53" s="44">
        <f>F53+J53*10</f>
        <v>480</v>
      </c>
      <c r="M53" s="1">
        <f>INT((H53+10)*(K53+10))</f>
        <v>176</v>
      </c>
      <c r="N53" s="1">
        <f>INT((H53)*(K53+10))</f>
        <v>66</v>
      </c>
      <c r="O53" s="1">
        <f t="shared" si="4"/>
        <v>209</v>
      </c>
      <c r="P53" s="1">
        <f t="shared" si="5"/>
        <v>99</v>
      </c>
      <c r="Q53" s="1">
        <f>IF(OR(C53=7,C53=8),O53+R53,M53+R53)</f>
        <v>286</v>
      </c>
      <c r="R53" s="1">
        <f>INT(G53*(K53+10))</f>
        <v>77</v>
      </c>
    </row>
    <row r="54" spans="2:18">
      <c r="B54" s="15">
        <v>52</v>
      </c>
      <c r="C54" s="22">
        <v>9</v>
      </c>
      <c r="D54" s="3" t="s">
        <v>284</v>
      </c>
      <c r="E54" s="3" t="str">
        <f>VLOOKUP(C54,兵种!B:C,2,0)</f>
        <v>大将军</v>
      </c>
      <c r="F54" s="17">
        <f>VLOOKUP(C54,兵种!B:D,3,0)</f>
        <v>400</v>
      </c>
      <c r="G54" s="22">
        <v>6</v>
      </c>
      <c r="H54" s="22">
        <v>6</v>
      </c>
      <c r="I54" s="22">
        <v>6</v>
      </c>
      <c r="J54" s="15">
        <f t="shared" si="3"/>
        <v>18</v>
      </c>
      <c r="K54" s="27">
        <v>1</v>
      </c>
      <c r="L54" s="44">
        <f>F54+J54*10</f>
        <v>580</v>
      </c>
      <c r="M54" s="1">
        <f>INT((H54+10)*(K54+10))</f>
        <v>176</v>
      </c>
      <c r="N54" s="1">
        <f>INT((H54)*(K54+10))</f>
        <v>66</v>
      </c>
      <c r="O54" s="1">
        <f t="shared" si="4"/>
        <v>176</v>
      </c>
      <c r="P54" s="1">
        <f t="shared" si="5"/>
        <v>66</v>
      </c>
      <c r="Q54" s="1">
        <f>IF(OR(C54=7,C54=8),O54+R54,M54+R54)</f>
        <v>242</v>
      </c>
      <c r="R54" s="1">
        <f>INT(G54*(K54+10))</f>
        <v>66</v>
      </c>
    </row>
    <row r="55" spans="2:18">
      <c r="B55" s="15">
        <v>53</v>
      </c>
      <c r="C55" s="22">
        <v>6</v>
      </c>
      <c r="D55" s="3" t="s">
        <v>285</v>
      </c>
      <c r="E55" s="3" t="str">
        <f>VLOOKUP(C55,兵种!B:C,2,0)</f>
        <v>战弓骑</v>
      </c>
      <c r="F55" s="17">
        <f>VLOOKUP(C55,兵种!B:D,3,0)</f>
        <v>300</v>
      </c>
      <c r="G55" s="22">
        <v>5</v>
      </c>
      <c r="H55" s="22">
        <v>9</v>
      </c>
      <c r="I55" s="22">
        <v>2</v>
      </c>
      <c r="J55" s="15">
        <f t="shared" si="3"/>
        <v>16</v>
      </c>
      <c r="K55" s="27">
        <v>1</v>
      </c>
      <c r="L55" s="44">
        <f>F55+J55*10</f>
        <v>460</v>
      </c>
      <c r="M55" s="1">
        <f>INT((H55+10)*(K55+10))</f>
        <v>209</v>
      </c>
      <c r="N55" s="1">
        <f>INT((H55)*(K55+10))</f>
        <v>99</v>
      </c>
      <c r="O55" s="1">
        <f t="shared" si="4"/>
        <v>132</v>
      </c>
      <c r="P55" s="1">
        <f t="shared" si="5"/>
        <v>22</v>
      </c>
      <c r="Q55" s="1">
        <f>IF(OR(C55=7,C55=8),O55+R55,M55+R55)</f>
        <v>264</v>
      </c>
      <c r="R55" s="1">
        <f>INT(G55*(K55+10))</f>
        <v>55</v>
      </c>
    </row>
    <row r="56" spans="2:18">
      <c r="B56" s="15">
        <v>54</v>
      </c>
      <c r="C56" s="22">
        <v>1</v>
      </c>
      <c r="D56" s="3" t="s">
        <v>286</v>
      </c>
      <c r="E56" s="3" t="str">
        <f>VLOOKUP(C56,兵种!B:C,2,0)</f>
        <v>亲卫队</v>
      </c>
      <c r="F56" s="17">
        <f>VLOOKUP(C56,兵种!B:D,3,0)</f>
        <v>320</v>
      </c>
      <c r="G56" s="22">
        <v>7</v>
      </c>
      <c r="H56" s="22">
        <v>8</v>
      </c>
      <c r="I56" s="22">
        <v>6</v>
      </c>
      <c r="J56" s="15">
        <f t="shared" si="3"/>
        <v>21</v>
      </c>
      <c r="K56" s="27">
        <v>1</v>
      </c>
      <c r="L56" s="44">
        <f>F56+J56*10</f>
        <v>530</v>
      </c>
      <c r="M56" s="1">
        <f>INT((H56+10)*(K56+10))</f>
        <v>198</v>
      </c>
      <c r="N56" s="1">
        <f>INT((H56)*(K56+10))</f>
        <v>88</v>
      </c>
      <c r="O56" s="1">
        <f t="shared" si="4"/>
        <v>176</v>
      </c>
      <c r="P56" s="1">
        <f t="shared" si="5"/>
        <v>66</v>
      </c>
      <c r="Q56" s="1">
        <f>IF(OR(C56=7,C56=8),O56+R56,M56+R56)</f>
        <v>275</v>
      </c>
      <c r="R56" s="1">
        <f>INT(G56*(K56+10))</f>
        <v>77</v>
      </c>
    </row>
    <row r="57" spans="2:18">
      <c r="B57" s="15">
        <v>55</v>
      </c>
      <c r="C57" s="22">
        <v>6</v>
      </c>
      <c r="D57" s="3" t="s">
        <v>287</v>
      </c>
      <c r="E57" s="3" t="str">
        <f>VLOOKUP(C57,兵种!B:C,2,0)</f>
        <v>战弓骑</v>
      </c>
      <c r="F57" s="17">
        <f>VLOOKUP(C57,兵种!B:D,3,0)</f>
        <v>300</v>
      </c>
      <c r="G57" s="22">
        <v>7</v>
      </c>
      <c r="H57" s="22">
        <v>8</v>
      </c>
      <c r="I57" s="22">
        <v>5</v>
      </c>
      <c r="J57" s="15">
        <f t="shared" si="3"/>
        <v>20</v>
      </c>
      <c r="K57" s="27">
        <v>1</v>
      </c>
      <c r="L57" s="44">
        <f>F57+J57*10</f>
        <v>500</v>
      </c>
      <c r="M57" s="1">
        <f>INT((H57+10)*(K57+10))</f>
        <v>198</v>
      </c>
      <c r="N57" s="1">
        <f>INT((H57)*(K57+10))</f>
        <v>88</v>
      </c>
      <c r="O57" s="1">
        <f t="shared" si="4"/>
        <v>165</v>
      </c>
      <c r="P57" s="1">
        <f t="shared" si="5"/>
        <v>55</v>
      </c>
      <c r="Q57" s="1">
        <f>IF(OR(C57=7,C57=8),O57+R57,M57+R57)</f>
        <v>275</v>
      </c>
      <c r="R57" s="1">
        <f>INT(G57*(K57+10))</f>
        <v>77</v>
      </c>
    </row>
    <row r="58" spans="2:18">
      <c r="B58" s="15">
        <v>56</v>
      </c>
      <c r="C58" s="22">
        <v>8</v>
      </c>
      <c r="D58" s="3" t="s">
        <v>288</v>
      </c>
      <c r="E58" s="3" t="str">
        <f>VLOOKUP(C58,兵种!B:C,2,0)</f>
        <v>仙术师</v>
      </c>
      <c r="F58" s="17">
        <f>VLOOKUP(C58,兵种!B:D,3,0)</f>
        <v>240</v>
      </c>
      <c r="G58" s="22">
        <v>5</v>
      </c>
      <c r="H58" s="22">
        <v>3</v>
      </c>
      <c r="I58" s="22">
        <v>8</v>
      </c>
      <c r="J58" s="15">
        <f t="shared" si="3"/>
        <v>16</v>
      </c>
      <c r="K58" s="27">
        <v>1</v>
      </c>
      <c r="L58" s="44">
        <f>F58+J58*10</f>
        <v>400</v>
      </c>
      <c r="M58" s="1">
        <f>INT((H58+10)*(K58+10))</f>
        <v>143</v>
      </c>
      <c r="N58" s="1">
        <f>INT((H58)*(K58+10))</f>
        <v>33</v>
      </c>
      <c r="O58" s="1">
        <f t="shared" si="4"/>
        <v>198</v>
      </c>
      <c r="P58" s="1">
        <f t="shared" si="5"/>
        <v>88</v>
      </c>
      <c r="Q58" s="1">
        <f>IF(OR(C58=7,C58=8),O58+R58,M58+R58)</f>
        <v>253</v>
      </c>
      <c r="R58" s="1">
        <f>INT(G58*(K58+10))</f>
        <v>55</v>
      </c>
    </row>
    <row r="59" spans="2:18">
      <c r="B59" s="15">
        <v>57</v>
      </c>
      <c r="C59" s="22">
        <v>8</v>
      </c>
      <c r="D59" s="3" t="s">
        <v>289</v>
      </c>
      <c r="E59" s="3" t="str">
        <f>VLOOKUP(C59,兵种!B:C,2,0)</f>
        <v>仙术师</v>
      </c>
      <c r="F59" s="17">
        <f>VLOOKUP(C59,兵种!B:D,3,0)</f>
        <v>240</v>
      </c>
      <c r="G59" s="22">
        <v>3</v>
      </c>
      <c r="H59" s="22">
        <v>1</v>
      </c>
      <c r="I59" s="22">
        <v>8</v>
      </c>
      <c r="J59" s="15">
        <f t="shared" si="3"/>
        <v>12</v>
      </c>
      <c r="K59" s="27">
        <v>1</v>
      </c>
      <c r="L59" s="44">
        <f>F59+J59*10</f>
        <v>360</v>
      </c>
      <c r="M59" s="1">
        <f>INT((H59+10)*(K59+10))</f>
        <v>121</v>
      </c>
      <c r="N59" s="1">
        <f>INT((H59)*(K59+10))</f>
        <v>11</v>
      </c>
      <c r="O59" s="1">
        <f t="shared" si="4"/>
        <v>198</v>
      </c>
      <c r="P59" s="1">
        <f t="shared" si="5"/>
        <v>88</v>
      </c>
      <c r="Q59" s="1">
        <f>IF(OR(C59=7,C59=8),O59+R59,M59+R59)</f>
        <v>231</v>
      </c>
      <c r="R59" s="1">
        <f>INT(G59*(K59+10))</f>
        <v>33</v>
      </c>
    </row>
    <row r="60" spans="2:18">
      <c r="B60" s="15">
        <v>58</v>
      </c>
      <c r="C60" s="22">
        <v>2</v>
      </c>
      <c r="D60" s="3" t="s">
        <v>290</v>
      </c>
      <c r="E60" s="3" t="str">
        <f>VLOOKUP(C60,兵种!B:C,2,0)</f>
        <v>虎豹骑</v>
      </c>
      <c r="F60" s="17">
        <f>VLOOKUP(C60,兵种!B:D,3,0)</f>
        <v>340</v>
      </c>
      <c r="G60" s="22">
        <v>8</v>
      </c>
      <c r="H60" s="22">
        <v>11</v>
      </c>
      <c r="I60" s="22">
        <v>4</v>
      </c>
      <c r="J60" s="15">
        <f t="shared" si="3"/>
        <v>23</v>
      </c>
      <c r="K60" s="27">
        <v>1</v>
      </c>
      <c r="L60" s="44">
        <f>F60+J60*10</f>
        <v>570</v>
      </c>
      <c r="M60" s="1">
        <f>INT((H60+10)*(K60+10))</f>
        <v>231</v>
      </c>
      <c r="N60" s="1">
        <f>INT((H60)*(K60+10))</f>
        <v>121</v>
      </c>
      <c r="O60" s="1">
        <f t="shared" si="4"/>
        <v>154</v>
      </c>
      <c r="P60" s="1">
        <f t="shared" si="5"/>
        <v>44</v>
      </c>
      <c r="Q60" s="1">
        <f>IF(OR(C60=7,C60=8),O60+R60,M60+R60)</f>
        <v>319</v>
      </c>
      <c r="R60" s="1">
        <f>INT(G60*(K60+10))</f>
        <v>88</v>
      </c>
    </row>
    <row r="61" spans="2:18">
      <c r="B61" s="15">
        <v>59</v>
      </c>
      <c r="C61" s="22">
        <v>9</v>
      </c>
      <c r="D61" s="3" t="s">
        <v>291</v>
      </c>
      <c r="E61" s="3" t="str">
        <f>VLOOKUP(C61,兵种!B:C,2,0)</f>
        <v>大将军</v>
      </c>
      <c r="F61" s="17">
        <f>VLOOKUP(C61,兵种!B:D,3,0)</f>
        <v>400</v>
      </c>
      <c r="G61" s="22">
        <v>8</v>
      </c>
      <c r="H61" s="22">
        <v>8</v>
      </c>
      <c r="I61" s="22">
        <v>5</v>
      </c>
      <c r="J61" s="15">
        <f t="shared" si="3"/>
        <v>21</v>
      </c>
      <c r="K61" s="27">
        <v>1</v>
      </c>
      <c r="L61" s="44">
        <f>F61+J61*10</f>
        <v>610</v>
      </c>
      <c r="M61" s="1">
        <f>INT((H61+10)*(K61+10))</f>
        <v>198</v>
      </c>
      <c r="N61" s="1">
        <f>INT((H61)*(K61+10))</f>
        <v>88</v>
      </c>
      <c r="O61" s="1">
        <f t="shared" si="4"/>
        <v>165</v>
      </c>
      <c r="P61" s="1">
        <f t="shared" si="5"/>
        <v>55</v>
      </c>
      <c r="Q61" s="1">
        <f>IF(OR(C61=7,C61=8),O61+R61,M61+R61)</f>
        <v>286</v>
      </c>
      <c r="R61" s="1">
        <f>INT(G61*(K61+10))</f>
        <v>88</v>
      </c>
    </row>
    <row r="62" spans="2:18">
      <c r="B62" s="15">
        <v>60</v>
      </c>
      <c r="C62" s="22">
        <v>1</v>
      </c>
      <c r="D62" s="3" t="s">
        <v>292</v>
      </c>
      <c r="E62" s="3" t="str">
        <f>VLOOKUP(C62,兵种!B:C,2,0)</f>
        <v>亲卫队</v>
      </c>
      <c r="F62" s="17">
        <f>VLOOKUP(C62,兵种!B:D,3,0)</f>
        <v>320</v>
      </c>
      <c r="G62" s="22">
        <v>7</v>
      </c>
      <c r="H62" s="22">
        <v>7</v>
      </c>
      <c r="I62" s="22">
        <v>5</v>
      </c>
      <c r="J62" s="15">
        <f t="shared" si="3"/>
        <v>19</v>
      </c>
      <c r="K62" s="27">
        <v>1</v>
      </c>
      <c r="L62" s="44">
        <f>F62+J62*10</f>
        <v>510</v>
      </c>
      <c r="M62" s="1">
        <f>INT((H62+10)*(K62+10))</f>
        <v>187</v>
      </c>
      <c r="N62" s="1">
        <f>INT((H62)*(K62+10))</f>
        <v>77</v>
      </c>
      <c r="O62" s="1">
        <f t="shared" si="4"/>
        <v>165</v>
      </c>
      <c r="P62" s="1">
        <f t="shared" si="5"/>
        <v>55</v>
      </c>
      <c r="Q62" s="1">
        <f>IF(OR(C62=7,C62=8),O62+R62,M62+R62)</f>
        <v>264</v>
      </c>
      <c r="R62" s="1">
        <f>INT(G62*(K62+10))</f>
        <v>77</v>
      </c>
    </row>
    <row r="63" spans="2:18">
      <c r="B63" s="15">
        <v>61</v>
      </c>
      <c r="C63" s="22">
        <v>3</v>
      </c>
      <c r="D63" s="3" t="s">
        <v>293</v>
      </c>
      <c r="E63" s="3" t="str">
        <f>VLOOKUP(C63,兵种!B:C,2,0)</f>
        <v>近卫军</v>
      </c>
      <c r="F63" s="17">
        <f>VLOOKUP(C63,兵种!B:D,3,0)</f>
        <v>380</v>
      </c>
      <c r="G63" s="22">
        <v>9</v>
      </c>
      <c r="H63" s="22">
        <v>7</v>
      </c>
      <c r="I63" s="22">
        <v>7</v>
      </c>
      <c r="J63" s="15">
        <f t="shared" si="3"/>
        <v>23</v>
      </c>
      <c r="K63" s="27">
        <v>1</v>
      </c>
      <c r="L63" s="44">
        <f>F63+J63*10</f>
        <v>610</v>
      </c>
      <c r="M63" s="1">
        <f>INT((H63+10)*(K63+10))</f>
        <v>187</v>
      </c>
      <c r="N63" s="1">
        <f>INT((H63)*(K63+10))</f>
        <v>77</v>
      </c>
      <c r="O63" s="1">
        <f t="shared" si="4"/>
        <v>187</v>
      </c>
      <c r="P63" s="1">
        <f t="shared" si="5"/>
        <v>77</v>
      </c>
      <c r="Q63" s="1">
        <f>IF(OR(C63=7,C63=8),O63+R63,M63+R63)</f>
        <v>286</v>
      </c>
      <c r="R63" s="1">
        <f>INT(G63*(K63+10))</f>
        <v>99</v>
      </c>
    </row>
    <row r="64" spans="2:18">
      <c r="B64" s="15">
        <v>62</v>
      </c>
      <c r="C64" s="22">
        <v>4</v>
      </c>
      <c r="D64" s="3" t="s">
        <v>294</v>
      </c>
      <c r="E64" s="3" t="str">
        <f>VLOOKUP(C64,兵种!B:C,2,0)</f>
        <v>武道家</v>
      </c>
      <c r="F64" s="17">
        <f>VLOOKUP(C64,兵种!B:D,3,0)</f>
        <v>360</v>
      </c>
      <c r="G64" s="22">
        <v>7</v>
      </c>
      <c r="H64" s="22">
        <v>6</v>
      </c>
      <c r="I64" s="22">
        <v>4</v>
      </c>
      <c r="J64" s="15">
        <f t="shared" si="3"/>
        <v>17</v>
      </c>
      <c r="K64" s="27">
        <v>1</v>
      </c>
      <c r="L64" s="44">
        <f>F64+J64*10</f>
        <v>530</v>
      </c>
      <c r="M64" s="1">
        <f>INT((H64+10)*(K64+10))</f>
        <v>176</v>
      </c>
      <c r="N64" s="1">
        <f>INT((H64)*(K64+10))</f>
        <v>66</v>
      </c>
      <c r="O64" s="1">
        <f t="shared" si="4"/>
        <v>154</v>
      </c>
      <c r="P64" s="1">
        <f t="shared" si="5"/>
        <v>44</v>
      </c>
      <c r="Q64" s="1">
        <f>IF(OR(C64=7,C64=8),O64+R64,M64+R64)</f>
        <v>253</v>
      </c>
      <c r="R64" s="1">
        <f>INT(G64*(K64+10))</f>
        <v>77</v>
      </c>
    </row>
    <row r="65" spans="2:18">
      <c r="B65" s="15">
        <v>63</v>
      </c>
      <c r="C65" s="22">
        <v>3</v>
      </c>
      <c r="D65" s="3" t="s">
        <v>295</v>
      </c>
      <c r="E65" s="3" t="str">
        <f>VLOOKUP(C65,兵种!B:C,2,0)</f>
        <v>近卫军</v>
      </c>
      <c r="F65" s="17">
        <f>VLOOKUP(C65,兵种!B:D,3,0)</f>
        <v>380</v>
      </c>
      <c r="G65" s="22">
        <v>6</v>
      </c>
      <c r="H65" s="22">
        <v>7</v>
      </c>
      <c r="I65" s="22">
        <v>4</v>
      </c>
      <c r="J65" s="15">
        <f t="shared" si="3"/>
        <v>17</v>
      </c>
      <c r="K65" s="27">
        <v>1</v>
      </c>
      <c r="L65" s="44">
        <f>F65+J65*10</f>
        <v>550</v>
      </c>
      <c r="M65" s="1">
        <f>INT((H65+10)*(K65+10))</f>
        <v>187</v>
      </c>
      <c r="N65" s="1">
        <f>INT((H65)*(K65+10))</f>
        <v>77</v>
      </c>
      <c r="O65" s="1">
        <f t="shared" si="4"/>
        <v>154</v>
      </c>
      <c r="P65" s="1">
        <f t="shared" si="5"/>
        <v>44</v>
      </c>
      <c r="Q65" s="1">
        <f>IF(OR(C65=7,C65=8),O65+R65,M65+R65)</f>
        <v>253</v>
      </c>
      <c r="R65" s="1">
        <f>INT(G65*(K65+10))</f>
        <v>66</v>
      </c>
    </row>
    <row r="66" spans="2:18">
      <c r="B66" s="15">
        <v>64</v>
      </c>
      <c r="C66" s="22">
        <v>4</v>
      </c>
      <c r="D66" s="3" t="s">
        <v>296</v>
      </c>
      <c r="E66" s="3" t="str">
        <f>VLOOKUP(C66,兵种!B:C,2,0)</f>
        <v>武道家</v>
      </c>
      <c r="F66" s="17">
        <f>VLOOKUP(C66,兵种!B:D,3,0)</f>
        <v>360</v>
      </c>
      <c r="G66" s="22">
        <v>6</v>
      </c>
      <c r="H66" s="22">
        <v>8</v>
      </c>
      <c r="I66" s="22">
        <v>2</v>
      </c>
      <c r="J66" s="15">
        <f t="shared" si="3"/>
        <v>16</v>
      </c>
      <c r="K66" s="27">
        <v>1</v>
      </c>
      <c r="L66" s="44">
        <f>F66+J66*10</f>
        <v>520</v>
      </c>
      <c r="M66" s="1">
        <f>INT((H66+10)*(K66+10))</f>
        <v>198</v>
      </c>
      <c r="N66" s="1">
        <f>INT((H66)*(K66+10))</f>
        <v>88</v>
      </c>
      <c r="O66" s="1">
        <f t="shared" si="4"/>
        <v>132</v>
      </c>
      <c r="P66" s="1">
        <f t="shared" si="5"/>
        <v>22</v>
      </c>
      <c r="Q66" s="1">
        <f>IF(OR(C66=7,C66=8),O66+R66,M66+R66)</f>
        <v>264</v>
      </c>
      <c r="R66" s="1">
        <f>INT(G66*(K66+10))</f>
        <v>66</v>
      </c>
    </row>
    <row r="67" spans="2:18">
      <c r="B67" s="15">
        <v>65</v>
      </c>
      <c r="C67" s="22">
        <v>3</v>
      </c>
      <c r="D67" s="3" t="s">
        <v>297</v>
      </c>
      <c r="E67" s="3" t="str">
        <f>VLOOKUP(C67,兵种!B:C,2,0)</f>
        <v>近卫军</v>
      </c>
      <c r="F67" s="17">
        <f>VLOOKUP(C67,兵种!B:D,3,0)</f>
        <v>380</v>
      </c>
      <c r="G67" s="22">
        <v>5</v>
      </c>
      <c r="H67" s="22">
        <v>4</v>
      </c>
      <c r="I67" s="22">
        <v>7</v>
      </c>
      <c r="J67" s="15">
        <f t="shared" ref="J67:J98" si="6">SUM(G67:I67)</f>
        <v>16</v>
      </c>
      <c r="K67" s="27">
        <v>1</v>
      </c>
      <c r="L67" s="44">
        <f>F67+J67*10</f>
        <v>540</v>
      </c>
      <c r="M67" s="1">
        <f>INT((H67+10)*(K67+10))</f>
        <v>154</v>
      </c>
      <c r="N67" s="1">
        <f>INT((H67)*(K67+10))</f>
        <v>44</v>
      </c>
      <c r="O67" s="1">
        <f t="shared" ref="O67:O98" si="7">INT((I67+10)*(K67+10))</f>
        <v>187</v>
      </c>
      <c r="P67" s="1">
        <f t="shared" ref="P67:P98" si="8">INT((I67)*(K67+10))</f>
        <v>77</v>
      </c>
      <c r="Q67" s="1">
        <f>IF(OR(C67=7,C67=8),O67+R67,M67+R67)</f>
        <v>209</v>
      </c>
      <c r="R67" s="1">
        <f>INT(G67*(K67+10))</f>
        <v>55</v>
      </c>
    </row>
    <row r="68" spans="2:18">
      <c r="B68" s="15">
        <v>66</v>
      </c>
      <c r="C68" s="22">
        <v>3</v>
      </c>
      <c r="D68" s="3" t="s">
        <v>298</v>
      </c>
      <c r="E68" s="3" t="str">
        <f>VLOOKUP(C68,兵种!B:C,2,0)</f>
        <v>近卫军</v>
      </c>
      <c r="F68" s="17">
        <f>VLOOKUP(C68,兵种!B:D,3,0)</f>
        <v>380</v>
      </c>
      <c r="G68" s="22">
        <v>7</v>
      </c>
      <c r="H68" s="22">
        <v>7</v>
      </c>
      <c r="I68" s="22">
        <v>2</v>
      </c>
      <c r="J68" s="15">
        <f t="shared" si="6"/>
        <v>16</v>
      </c>
      <c r="K68" s="27">
        <v>1</v>
      </c>
      <c r="L68" s="44">
        <f>F68+J68*10</f>
        <v>540</v>
      </c>
      <c r="M68" s="1">
        <f>INT((H68+10)*(K68+10))</f>
        <v>187</v>
      </c>
      <c r="N68" s="1">
        <f>INT((H68)*(K68+10))</f>
        <v>77</v>
      </c>
      <c r="O68" s="1">
        <f t="shared" si="7"/>
        <v>132</v>
      </c>
      <c r="P68" s="1">
        <f t="shared" si="8"/>
        <v>22</v>
      </c>
      <c r="Q68" s="1">
        <f>IF(OR(C68=7,C68=8),O68+R68,M68+R68)</f>
        <v>264</v>
      </c>
      <c r="R68" s="1">
        <f>INT(G68*(K68+10))</f>
        <v>77</v>
      </c>
    </row>
    <row r="69" spans="2:18">
      <c r="B69" s="15">
        <v>67</v>
      </c>
      <c r="C69" s="22">
        <v>4</v>
      </c>
      <c r="D69" s="3" t="s">
        <v>299</v>
      </c>
      <c r="E69" s="3" t="str">
        <f>VLOOKUP(C69,兵种!B:C,2,0)</f>
        <v>武道家</v>
      </c>
      <c r="F69" s="17">
        <f>VLOOKUP(C69,兵种!B:D,3,0)</f>
        <v>360</v>
      </c>
      <c r="G69" s="22">
        <v>6</v>
      </c>
      <c r="H69" s="22">
        <v>8</v>
      </c>
      <c r="I69" s="22">
        <v>5</v>
      </c>
      <c r="J69" s="15">
        <f t="shared" si="6"/>
        <v>19</v>
      </c>
      <c r="K69" s="27">
        <v>1</v>
      </c>
      <c r="L69" s="44">
        <f>F69+J69*10</f>
        <v>550</v>
      </c>
      <c r="M69" s="1">
        <f>INT((H69+10)*(K69+10))</f>
        <v>198</v>
      </c>
      <c r="N69" s="1">
        <f>INT((H69)*(K69+10))</f>
        <v>88</v>
      </c>
      <c r="O69" s="1">
        <f t="shared" si="7"/>
        <v>165</v>
      </c>
      <c r="P69" s="1">
        <f t="shared" si="8"/>
        <v>55</v>
      </c>
      <c r="Q69" s="1">
        <f>IF(OR(C69=7,C69=8),O69+R69,M69+R69)</f>
        <v>264</v>
      </c>
      <c r="R69" s="1">
        <f>INT(G69*(K69+10))</f>
        <v>66</v>
      </c>
    </row>
    <row r="70" spans="2:18">
      <c r="B70" s="15">
        <v>68</v>
      </c>
      <c r="C70" s="22">
        <v>3</v>
      </c>
      <c r="D70" s="3" t="s">
        <v>300</v>
      </c>
      <c r="E70" s="3" t="str">
        <f>VLOOKUP(C70,兵种!B:C,2,0)</f>
        <v>近卫军</v>
      </c>
      <c r="F70" s="17">
        <f>VLOOKUP(C70,兵种!B:D,3,0)</f>
        <v>380</v>
      </c>
      <c r="G70" s="22">
        <v>2</v>
      </c>
      <c r="H70" s="22">
        <v>3</v>
      </c>
      <c r="I70" s="22">
        <v>2</v>
      </c>
      <c r="J70" s="15">
        <f t="shared" si="6"/>
        <v>7</v>
      </c>
      <c r="K70" s="27">
        <v>1</v>
      </c>
      <c r="L70" s="44">
        <f>F70+J70*10</f>
        <v>450</v>
      </c>
      <c r="M70" s="1">
        <f>INT((H70+10)*(K70+10))</f>
        <v>143</v>
      </c>
      <c r="N70" s="1">
        <f>INT((H70)*(K70+10))</f>
        <v>33</v>
      </c>
      <c r="O70" s="1">
        <f t="shared" si="7"/>
        <v>132</v>
      </c>
      <c r="P70" s="1">
        <f t="shared" si="8"/>
        <v>22</v>
      </c>
      <c r="Q70" s="1">
        <f>IF(OR(C70=7,C70=8),O70+R70,M70+R70)</f>
        <v>165</v>
      </c>
      <c r="R70" s="1">
        <f>INT(G70*(K70+10))</f>
        <v>22</v>
      </c>
    </row>
    <row r="71" spans="2:18">
      <c r="B71" s="15">
        <v>69</v>
      </c>
      <c r="C71" s="22">
        <v>4</v>
      </c>
      <c r="D71" s="3" t="s">
        <v>301</v>
      </c>
      <c r="E71" s="3" t="str">
        <f>VLOOKUP(C71,兵种!B:C,2,0)</f>
        <v>武道家</v>
      </c>
      <c r="F71" s="17">
        <f>VLOOKUP(C71,兵种!B:D,3,0)</f>
        <v>360</v>
      </c>
      <c r="G71" s="22">
        <v>6</v>
      </c>
      <c r="H71" s="22">
        <v>7</v>
      </c>
      <c r="I71" s="22">
        <v>2</v>
      </c>
      <c r="J71" s="15">
        <f t="shared" si="6"/>
        <v>15</v>
      </c>
      <c r="K71" s="27">
        <v>1</v>
      </c>
      <c r="L71" s="44">
        <f>F71+J71*10</f>
        <v>510</v>
      </c>
      <c r="M71" s="1">
        <f>INT((H71+10)*(K71+10))</f>
        <v>187</v>
      </c>
      <c r="N71" s="1">
        <f>INT((H71)*(K71+10))</f>
        <v>77</v>
      </c>
      <c r="O71" s="1">
        <f t="shared" si="7"/>
        <v>132</v>
      </c>
      <c r="P71" s="1">
        <f t="shared" si="8"/>
        <v>22</v>
      </c>
      <c r="Q71" s="1">
        <f>IF(OR(C71=7,C71=8),O71+R71,M71+R71)</f>
        <v>253</v>
      </c>
      <c r="R71" s="1">
        <f>INT(G71*(K71+10))</f>
        <v>66</v>
      </c>
    </row>
    <row r="72" spans="2:18">
      <c r="B72" s="15">
        <v>70</v>
      </c>
      <c r="C72" s="22">
        <v>4</v>
      </c>
      <c r="D72" s="3" t="s">
        <v>302</v>
      </c>
      <c r="E72" s="3" t="str">
        <f>VLOOKUP(C72,兵种!B:C,2,0)</f>
        <v>武道家</v>
      </c>
      <c r="F72" s="17">
        <f>VLOOKUP(C72,兵种!B:D,3,0)</f>
        <v>360</v>
      </c>
      <c r="G72" s="22">
        <v>9</v>
      </c>
      <c r="H72" s="22">
        <v>9</v>
      </c>
      <c r="I72" s="22">
        <v>9</v>
      </c>
      <c r="J72" s="15">
        <f t="shared" si="6"/>
        <v>27</v>
      </c>
      <c r="K72" s="27">
        <v>1</v>
      </c>
      <c r="L72" s="44">
        <f>F72+J72*10</f>
        <v>630</v>
      </c>
      <c r="M72" s="1">
        <f>INT((H72+10)*(K72+10))</f>
        <v>209</v>
      </c>
      <c r="N72" s="1">
        <f>INT((H72)*(K72+10))</f>
        <v>99</v>
      </c>
      <c r="O72" s="1">
        <f t="shared" si="7"/>
        <v>209</v>
      </c>
      <c r="P72" s="1">
        <f t="shared" si="8"/>
        <v>99</v>
      </c>
      <c r="Q72" s="1">
        <f>IF(OR(C72=7,C72=8),O72+R72,M72+R72)</f>
        <v>308</v>
      </c>
      <c r="R72" s="1">
        <f>INT(G72*(K72+10))</f>
        <v>99</v>
      </c>
    </row>
    <row r="73" spans="2:18">
      <c r="B73" s="15">
        <v>71</v>
      </c>
      <c r="C73" s="22">
        <v>3</v>
      </c>
      <c r="D73" s="3" t="s">
        <v>303</v>
      </c>
      <c r="E73" s="3" t="str">
        <f>VLOOKUP(C73,兵种!B:C,2,0)</f>
        <v>近卫军</v>
      </c>
      <c r="F73" s="17">
        <f>VLOOKUP(C73,兵种!B:D,3,0)</f>
        <v>380</v>
      </c>
      <c r="G73" s="22">
        <v>6</v>
      </c>
      <c r="H73" s="22">
        <v>6</v>
      </c>
      <c r="I73" s="22">
        <v>3</v>
      </c>
      <c r="J73" s="15">
        <f t="shared" si="6"/>
        <v>15</v>
      </c>
      <c r="K73" s="27">
        <v>1</v>
      </c>
      <c r="L73" s="44">
        <f>F73+J73*10</f>
        <v>530</v>
      </c>
      <c r="M73" s="1">
        <f>INT((H73+10)*(K73+10))</f>
        <v>176</v>
      </c>
      <c r="N73" s="1">
        <f>INT((H73)*(K73+10))</f>
        <v>66</v>
      </c>
      <c r="O73" s="1">
        <f t="shared" si="7"/>
        <v>143</v>
      </c>
      <c r="P73" s="1">
        <f t="shared" si="8"/>
        <v>33</v>
      </c>
      <c r="Q73" s="1">
        <f>IF(OR(C73=7,C73=8),O73+R73,M73+R73)</f>
        <v>242</v>
      </c>
      <c r="R73" s="1">
        <f>INT(G73*(K73+10))</f>
        <v>66</v>
      </c>
    </row>
    <row r="74" spans="2:18">
      <c r="B74" s="15">
        <v>72</v>
      </c>
      <c r="C74" s="22">
        <v>9</v>
      </c>
      <c r="D74" s="3" t="s">
        <v>304</v>
      </c>
      <c r="E74" s="3" t="str">
        <f>VLOOKUP(C74,兵种!B:C,2,0)</f>
        <v>大将军</v>
      </c>
      <c r="F74" s="17">
        <f>VLOOKUP(C74,兵种!B:D,3,0)</f>
        <v>400</v>
      </c>
      <c r="G74" s="22">
        <v>7</v>
      </c>
      <c r="H74" s="22">
        <v>8</v>
      </c>
      <c r="I74" s="22">
        <v>2</v>
      </c>
      <c r="J74" s="15">
        <f t="shared" si="6"/>
        <v>17</v>
      </c>
      <c r="K74" s="27">
        <v>1</v>
      </c>
      <c r="L74" s="44">
        <f>F74+J74*10</f>
        <v>570</v>
      </c>
      <c r="M74" s="1">
        <f>INT((H74+10)*(K74+10))</f>
        <v>198</v>
      </c>
      <c r="N74" s="1">
        <f>INT((H74)*(K74+10))</f>
        <v>88</v>
      </c>
      <c r="O74" s="1">
        <f t="shared" si="7"/>
        <v>132</v>
      </c>
      <c r="P74" s="1">
        <f t="shared" si="8"/>
        <v>22</v>
      </c>
      <c r="Q74" s="1">
        <f>IF(OR(C74=7,C74=8),O74+R74,M74+R74)</f>
        <v>275</v>
      </c>
      <c r="R74" s="1">
        <f>INT(G74*(K74+10))</f>
        <v>77</v>
      </c>
    </row>
    <row r="75" spans="2:18">
      <c r="B75" s="15">
        <v>73</v>
      </c>
      <c r="C75" s="22">
        <v>4</v>
      </c>
      <c r="D75" s="3" t="s">
        <v>305</v>
      </c>
      <c r="E75" s="3" t="str">
        <f>VLOOKUP(C75,兵种!B:C,2,0)</f>
        <v>武道家</v>
      </c>
      <c r="F75" s="17">
        <f>VLOOKUP(C75,兵种!B:D,3,0)</f>
        <v>360</v>
      </c>
      <c r="G75" s="22">
        <v>7</v>
      </c>
      <c r="H75" s="22">
        <v>8</v>
      </c>
      <c r="I75" s="22">
        <v>2</v>
      </c>
      <c r="J75" s="15">
        <f t="shared" si="6"/>
        <v>17</v>
      </c>
      <c r="K75" s="27">
        <v>1</v>
      </c>
      <c r="L75" s="44">
        <f>F75+J75*10</f>
        <v>530</v>
      </c>
      <c r="M75" s="1">
        <f>INT((H75+10)*(K75+10))</f>
        <v>198</v>
      </c>
      <c r="N75" s="1">
        <f>INT((H75)*(K75+10))</f>
        <v>88</v>
      </c>
      <c r="O75" s="1">
        <f t="shared" si="7"/>
        <v>132</v>
      </c>
      <c r="P75" s="1">
        <f t="shared" si="8"/>
        <v>22</v>
      </c>
      <c r="Q75" s="1">
        <f>IF(OR(C75=7,C75=8),O75+R75,M75+R75)</f>
        <v>275</v>
      </c>
      <c r="R75" s="1">
        <f>INT(G75*(K75+10))</f>
        <v>77</v>
      </c>
    </row>
    <row r="76" spans="2:18">
      <c r="B76" s="15">
        <v>74</v>
      </c>
      <c r="C76" s="22">
        <v>5</v>
      </c>
      <c r="D76" s="3" t="s">
        <v>306</v>
      </c>
      <c r="E76" s="3" t="str">
        <f>VLOOKUP(C76,兵种!B:C,2,0)</f>
        <v>弓弩手</v>
      </c>
      <c r="F76" s="17">
        <f>VLOOKUP(C76,兵种!B:D,3,0)</f>
        <v>280</v>
      </c>
      <c r="G76" s="22">
        <v>6</v>
      </c>
      <c r="H76" s="22">
        <v>7</v>
      </c>
      <c r="I76" s="22">
        <v>1</v>
      </c>
      <c r="J76" s="15">
        <f t="shared" si="6"/>
        <v>14</v>
      </c>
      <c r="K76" s="27">
        <v>1</v>
      </c>
      <c r="L76" s="44">
        <f>F76+J76*10</f>
        <v>420</v>
      </c>
      <c r="M76" s="1">
        <f>INT((H76+10)*(K76+10))</f>
        <v>187</v>
      </c>
      <c r="N76" s="1">
        <f>INT((H76)*(K76+10))</f>
        <v>77</v>
      </c>
      <c r="O76" s="1">
        <f t="shared" si="7"/>
        <v>121</v>
      </c>
      <c r="P76" s="1">
        <f t="shared" si="8"/>
        <v>11</v>
      </c>
      <c r="Q76" s="1">
        <f>IF(OR(C76=7,C76=8),O76+R76,M76+R76)</f>
        <v>253</v>
      </c>
      <c r="R76" s="1">
        <f>INT(G76*(K76+10))</f>
        <v>66</v>
      </c>
    </row>
    <row r="77" spans="2:18">
      <c r="B77" s="15">
        <v>75</v>
      </c>
      <c r="C77" s="22">
        <v>4</v>
      </c>
      <c r="D77" s="3" t="s">
        <v>307</v>
      </c>
      <c r="E77" s="3" t="str">
        <f>VLOOKUP(C77,兵种!B:C,2,0)</f>
        <v>武道家</v>
      </c>
      <c r="F77" s="17">
        <f>VLOOKUP(C77,兵种!B:D,3,0)</f>
        <v>360</v>
      </c>
      <c r="G77" s="22">
        <v>6</v>
      </c>
      <c r="H77" s="22">
        <v>6</v>
      </c>
      <c r="I77" s="22">
        <v>1</v>
      </c>
      <c r="J77" s="15">
        <f t="shared" si="6"/>
        <v>13</v>
      </c>
      <c r="K77" s="27">
        <v>1</v>
      </c>
      <c r="L77" s="44">
        <f>F77+J77*10</f>
        <v>490</v>
      </c>
      <c r="M77" s="1">
        <f>INT((H77+10)*(K77+10))</f>
        <v>176</v>
      </c>
      <c r="N77" s="1">
        <f>INT((H77)*(K77+10))</f>
        <v>66</v>
      </c>
      <c r="O77" s="1">
        <f t="shared" si="7"/>
        <v>121</v>
      </c>
      <c r="P77" s="1">
        <f t="shared" si="8"/>
        <v>11</v>
      </c>
      <c r="Q77" s="1">
        <f>IF(OR(C77=7,C77=8),O77+R77,M77+R77)</f>
        <v>242</v>
      </c>
      <c r="R77" s="1">
        <f>INT(G77*(K77+10))</f>
        <v>66</v>
      </c>
    </row>
    <row r="78" spans="2:18">
      <c r="B78" s="15">
        <v>76</v>
      </c>
      <c r="C78" s="22">
        <v>4</v>
      </c>
      <c r="D78" s="3" t="s">
        <v>308</v>
      </c>
      <c r="E78" s="3" t="str">
        <f>VLOOKUP(C78,兵种!B:C,2,0)</f>
        <v>武道家</v>
      </c>
      <c r="F78" s="17">
        <f>VLOOKUP(C78,兵种!B:D,3,0)</f>
        <v>360</v>
      </c>
      <c r="G78" s="22">
        <v>6</v>
      </c>
      <c r="H78" s="22">
        <v>6</v>
      </c>
      <c r="I78" s="22">
        <v>1</v>
      </c>
      <c r="J78" s="15">
        <f t="shared" si="6"/>
        <v>13</v>
      </c>
      <c r="K78" s="27">
        <v>1</v>
      </c>
      <c r="L78" s="44">
        <f>F78+J78*10</f>
        <v>490</v>
      </c>
      <c r="M78" s="1">
        <f>INT((H78+10)*(K78+10))</f>
        <v>176</v>
      </c>
      <c r="N78" s="1">
        <f>INT((H78)*(K78+10))</f>
        <v>66</v>
      </c>
      <c r="O78" s="1">
        <f t="shared" si="7"/>
        <v>121</v>
      </c>
      <c r="P78" s="1">
        <f t="shared" si="8"/>
        <v>11</v>
      </c>
      <c r="Q78" s="1">
        <f>IF(OR(C78=7,C78=8),O78+R78,M78+R78)</f>
        <v>242</v>
      </c>
      <c r="R78" s="1">
        <f>INT(G78*(K78+10))</f>
        <v>66</v>
      </c>
    </row>
    <row r="79" spans="2:18">
      <c r="B79" s="15">
        <v>77</v>
      </c>
      <c r="C79" s="22">
        <v>3</v>
      </c>
      <c r="D79" s="3" t="s">
        <v>309</v>
      </c>
      <c r="E79" s="3" t="str">
        <f>VLOOKUP(C79,兵种!B:C,2,0)</f>
        <v>近卫军</v>
      </c>
      <c r="F79" s="17">
        <f>VLOOKUP(C79,兵种!B:D,3,0)</f>
        <v>380</v>
      </c>
      <c r="G79" s="22">
        <v>10</v>
      </c>
      <c r="H79" s="22">
        <v>6</v>
      </c>
      <c r="I79" s="22">
        <v>8</v>
      </c>
      <c r="J79" s="15">
        <f t="shared" si="6"/>
        <v>24</v>
      </c>
      <c r="K79" s="27">
        <v>1</v>
      </c>
      <c r="L79" s="44">
        <f>F79+J79*10</f>
        <v>620</v>
      </c>
      <c r="M79" s="1">
        <f>INT((H79+10)*(K79+10))</f>
        <v>176</v>
      </c>
      <c r="N79" s="1">
        <f>INT((H79)*(K79+10))</f>
        <v>66</v>
      </c>
      <c r="O79" s="1">
        <f t="shared" si="7"/>
        <v>198</v>
      </c>
      <c r="P79" s="1">
        <f t="shared" si="8"/>
        <v>88</v>
      </c>
      <c r="Q79" s="1">
        <f>IF(OR(C79=7,C79=8),O79+R79,M79+R79)</f>
        <v>286</v>
      </c>
      <c r="R79" s="1">
        <f>INT(G79*(K79+10))</f>
        <v>110</v>
      </c>
    </row>
    <row r="80" spans="2:18">
      <c r="B80" s="15">
        <v>78</v>
      </c>
      <c r="C80" s="22">
        <v>7</v>
      </c>
      <c r="D80" s="3" t="s">
        <v>310</v>
      </c>
      <c r="E80" s="3" t="str">
        <f>VLOOKUP(C80,兵种!B:C,2,0)</f>
        <v>妖术师</v>
      </c>
      <c r="F80" s="17">
        <f>VLOOKUP(C80,兵种!B:D,3,0)</f>
        <v>260</v>
      </c>
      <c r="G80" s="22">
        <v>11</v>
      </c>
      <c r="H80" s="22">
        <v>7</v>
      </c>
      <c r="I80" s="22">
        <v>10</v>
      </c>
      <c r="J80" s="15">
        <f t="shared" si="6"/>
        <v>28</v>
      </c>
      <c r="K80" s="27">
        <v>1</v>
      </c>
      <c r="L80" s="44">
        <f>F80+J80*10</f>
        <v>540</v>
      </c>
      <c r="M80" s="1">
        <f>INT((H80+10)*(K80+10))</f>
        <v>187</v>
      </c>
      <c r="N80" s="1">
        <f>INT((H80)*(K80+10))</f>
        <v>77</v>
      </c>
      <c r="O80" s="1">
        <f t="shared" si="7"/>
        <v>220</v>
      </c>
      <c r="P80" s="1">
        <f t="shared" si="8"/>
        <v>110</v>
      </c>
      <c r="Q80" s="1">
        <f>IF(OR(C80=7,C80=8),O80+R80,M80+R80)</f>
        <v>341</v>
      </c>
      <c r="R80" s="1">
        <f>INT(G80*(K80+10))</f>
        <v>121</v>
      </c>
    </row>
    <row r="81" spans="2:18">
      <c r="B81" s="15">
        <v>79</v>
      </c>
      <c r="C81" s="22">
        <v>7</v>
      </c>
      <c r="D81" s="3" t="s">
        <v>311</v>
      </c>
      <c r="E81" s="3" t="str">
        <f>VLOOKUP(C81,兵种!B:C,2,0)</f>
        <v>妖术师</v>
      </c>
      <c r="F81" s="17">
        <f>VLOOKUP(C81,兵种!B:D,3,0)</f>
        <v>260</v>
      </c>
      <c r="G81" s="22">
        <v>9</v>
      </c>
      <c r="H81" s="22">
        <v>6</v>
      </c>
      <c r="I81" s="22">
        <v>10</v>
      </c>
      <c r="J81" s="15">
        <f t="shared" si="6"/>
        <v>25</v>
      </c>
      <c r="K81" s="27">
        <v>1</v>
      </c>
      <c r="L81" s="44">
        <f>F81+J81*10</f>
        <v>510</v>
      </c>
      <c r="M81" s="1">
        <f>INT((H81+10)*(K81+10))</f>
        <v>176</v>
      </c>
      <c r="N81" s="1">
        <f>INT((H81)*(K81+10))</f>
        <v>66</v>
      </c>
      <c r="O81" s="1">
        <f t="shared" si="7"/>
        <v>220</v>
      </c>
      <c r="P81" s="1">
        <f t="shared" si="8"/>
        <v>110</v>
      </c>
      <c r="Q81" s="1">
        <f>IF(OR(C81=7,C81=8),O81+R81,M81+R81)</f>
        <v>319</v>
      </c>
      <c r="R81" s="1">
        <f>INT(G81*(K81+10))</f>
        <v>99</v>
      </c>
    </row>
    <row r="82" spans="2:18">
      <c r="B82" s="15">
        <v>80</v>
      </c>
      <c r="C82" s="22">
        <v>8</v>
      </c>
      <c r="D82" s="3" t="s">
        <v>312</v>
      </c>
      <c r="E82" s="3" t="str">
        <f>VLOOKUP(C82,兵种!B:C,2,0)</f>
        <v>仙术师</v>
      </c>
      <c r="F82" s="17">
        <f>VLOOKUP(C82,兵种!B:D,3,0)</f>
        <v>240</v>
      </c>
      <c r="G82" s="22">
        <v>7</v>
      </c>
      <c r="H82" s="22">
        <v>3</v>
      </c>
      <c r="I82" s="22">
        <v>9</v>
      </c>
      <c r="J82" s="15">
        <f t="shared" si="6"/>
        <v>19</v>
      </c>
      <c r="K82" s="27">
        <v>1</v>
      </c>
      <c r="L82" s="44">
        <f>F82+J82*10</f>
        <v>430</v>
      </c>
      <c r="M82" s="1">
        <f>INT((H82+10)*(K82+10))</f>
        <v>143</v>
      </c>
      <c r="N82" s="1">
        <f>INT((H82)*(K82+10))</f>
        <v>33</v>
      </c>
      <c r="O82" s="1">
        <f t="shared" si="7"/>
        <v>209</v>
      </c>
      <c r="P82" s="1">
        <f t="shared" si="8"/>
        <v>99</v>
      </c>
      <c r="Q82" s="1">
        <f>IF(OR(C82=7,C82=8),O82+R82,M82+R82)</f>
        <v>286</v>
      </c>
      <c r="R82" s="1">
        <f>INT(G82*(K82+10))</f>
        <v>77</v>
      </c>
    </row>
    <row r="83" spans="2:18">
      <c r="B83" s="15">
        <v>81</v>
      </c>
      <c r="C83" s="22">
        <v>3</v>
      </c>
      <c r="D83" s="3" t="s">
        <v>313</v>
      </c>
      <c r="E83" s="3" t="str">
        <f>VLOOKUP(C83,兵种!B:C,2,0)</f>
        <v>近卫军</v>
      </c>
      <c r="F83" s="17">
        <f>VLOOKUP(C83,兵种!B:D,3,0)</f>
        <v>380</v>
      </c>
      <c r="G83" s="22">
        <v>10</v>
      </c>
      <c r="H83" s="22">
        <v>8</v>
      </c>
      <c r="I83" s="22">
        <v>9</v>
      </c>
      <c r="J83" s="15">
        <f t="shared" si="6"/>
        <v>27</v>
      </c>
      <c r="K83" s="27">
        <v>1</v>
      </c>
      <c r="L83" s="44">
        <f>F83+J83*10</f>
        <v>650</v>
      </c>
      <c r="M83" s="1">
        <f>INT((H83+10)*(K83+10))</f>
        <v>198</v>
      </c>
      <c r="N83" s="1">
        <f>INT((H83)*(K83+10))</f>
        <v>88</v>
      </c>
      <c r="O83" s="1">
        <f t="shared" si="7"/>
        <v>209</v>
      </c>
      <c r="P83" s="1">
        <f t="shared" si="8"/>
        <v>99</v>
      </c>
      <c r="Q83" s="1">
        <f>IF(OR(C83=7,C83=8),O83+R83,M83+R83)</f>
        <v>308</v>
      </c>
      <c r="R83" s="1">
        <f>INT(G83*(K83+10))</f>
        <v>110</v>
      </c>
    </row>
    <row r="84" spans="2:18">
      <c r="B84" s="15">
        <v>82</v>
      </c>
      <c r="C84" s="22">
        <v>7</v>
      </c>
      <c r="D84" s="3" t="s">
        <v>78</v>
      </c>
      <c r="E84" s="3" t="str">
        <f>VLOOKUP(C84,兵种!B:C,2,0)</f>
        <v>妖术师</v>
      </c>
      <c r="F84" s="17">
        <f>VLOOKUP(C84,兵种!B:D,3,0)</f>
        <v>260</v>
      </c>
      <c r="G84" s="22">
        <v>11</v>
      </c>
      <c r="H84" s="22">
        <v>6</v>
      </c>
      <c r="I84" s="22">
        <v>10</v>
      </c>
      <c r="J84" s="15">
        <f t="shared" si="6"/>
        <v>27</v>
      </c>
      <c r="K84" s="27">
        <v>1</v>
      </c>
      <c r="L84" s="44">
        <f>F84+J84*10</f>
        <v>530</v>
      </c>
      <c r="M84" s="1">
        <f>INT((H84+10)*(K84+10))</f>
        <v>176</v>
      </c>
      <c r="N84" s="1">
        <f>INT((H84)*(K84+10))</f>
        <v>66</v>
      </c>
      <c r="O84" s="1">
        <f t="shared" si="7"/>
        <v>220</v>
      </c>
      <c r="P84" s="1">
        <f t="shared" si="8"/>
        <v>110</v>
      </c>
      <c r="Q84" s="1">
        <f>IF(OR(C84=7,C84=8),O84+R84,M84+R84)</f>
        <v>341</v>
      </c>
      <c r="R84" s="1">
        <f>INT(G84*(K84+10))</f>
        <v>121</v>
      </c>
    </row>
    <row r="85" spans="2:18">
      <c r="B85" s="15">
        <v>83</v>
      </c>
      <c r="C85" s="22">
        <v>2</v>
      </c>
      <c r="D85" s="3" t="s">
        <v>314</v>
      </c>
      <c r="E85" s="3" t="str">
        <f>VLOOKUP(C85,兵种!B:C,2,0)</f>
        <v>虎豹骑</v>
      </c>
      <c r="F85" s="17">
        <f>VLOOKUP(C85,兵种!B:D,3,0)</f>
        <v>340</v>
      </c>
      <c r="G85" s="22">
        <v>7</v>
      </c>
      <c r="H85" s="22">
        <v>8</v>
      </c>
      <c r="I85" s="22">
        <v>4</v>
      </c>
      <c r="J85" s="15">
        <f t="shared" si="6"/>
        <v>19</v>
      </c>
      <c r="K85" s="27">
        <v>1</v>
      </c>
      <c r="L85" s="44">
        <f>F85+J85*10</f>
        <v>530</v>
      </c>
      <c r="M85" s="1">
        <f>INT((H85+10)*(K85+10))</f>
        <v>198</v>
      </c>
      <c r="N85" s="1">
        <f>INT((H85)*(K85+10))</f>
        <v>88</v>
      </c>
      <c r="O85" s="1">
        <f t="shared" si="7"/>
        <v>154</v>
      </c>
      <c r="P85" s="1">
        <f t="shared" si="8"/>
        <v>44</v>
      </c>
      <c r="Q85" s="1">
        <f>IF(OR(C85=7,C85=8),O85+R85,M85+R85)</f>
        <v>275</v>
      </c>
      <c r="R85" s="1">
        <f>INT(G85*(K85+10))</f>
        <v>77</v>
      </c>
    </row>
    <row r="86" spans="2:18">
      <c r="B86" s="15">
        <v>84</v>
      </c>
      <c r="C86" s="22">
        <v>6</v>
      </c>
      <c r="D86" s="3" t="s">
        <v>315</v>
      </c>
      <c r="E86" s="3" t="str">
        <f>VLOOKUP(C86,兵种!B:C,2,0)</f>
        <v>战弓骑</v>
      </c>
      <c r="F86" s="17">
        <f>VLOOKUP(C86,兵种!B:D,3,0)</f>
        <v>300</v>
      </c>
      <c r="G86" s="22">
        <v>8</v>
      </c>
      <c r="H86" s="22">
        <v>7</v>
      </c>
      <c r="I86" s="22">
        <v>8</v>
      </c>
      <c r="J86" s="15">
        <f t="shared" si="6"/>
        <v>23</v>
      </c>
      <c r="K86" s="27">
        <v>1</v>
      </c>
      <c r="L86" s="44">
        <f>F86+J86*10</f>
        <v>530</v>
      </c>
      <c r="M86" s="1">
        <f>INT((H86+10)*(K86+10))</f>
        <v>187</v>
      </c>
      <c r="N86" s="1">
        <f>INT((H86)*(K86+10))</f>
        <v>77</v>
      </c>
      <c r="O86" s="1">
        <f t="shared" si="7"/>
        <v>198</v>
      </c>
      <c r="P86" s="1">
        <f t="shared" si="8"/>
        <v>88</v>
      </c>
      <c r="Q86" s="1">
        <f>IF(OR(C86=7,C86=8),O86+R86,M86+R86)</f>
        <v>275</v>
      </c>
      <c r="R86" s="1">
        <f>INT(G86*(K86+10))</f>
        <v>88</v>
      </c>
    </row>
    <row r="87" spans="2:18">
      <c r="B87" s="15">
        <v>85</v>
      </c>
      <c r="C87" s="22">
        <v>5</v>
      </c>
      <c r="D87" s="3" t="s">
        <v>316</v>
      </c>
      <c r="E87" s="3" t="str">
        <f>VLOOKUP(C87,兵种!B:C,2,0)</f>
        <v>弓弩手</v>
      </c>
      <c r="F87" s="17">
        <f>VLOOKUP(C87,兵种!B:D,3,0)</f>
        <v>280</v>
      </c>
      <c r="G87" s="22">
        <v>8</v>
      </c>
      <c r="H87" s="22">
        <v>9</v>
      </c>
      <c r="I87" s="22">
        <v>8</v>
      </c>
      <c r="J87" s="15">
        <f t="shared" si="6"/>
        <v>25</v>
      </c>
      <c r="K87" s="27">
        <v>1</v>
      </c>
      <c r="L87" s="44">
        <f>F87+J87*10</f>
        <v>530</v>
      </c>
      <c r="M87" s="1">
        <f>INT((H87+10)*(K87+10))</f>
        <v>209</v>
      </c>
      <c r="N87" s="1">
        <f>INT((H87)*(K87+10))</f>
        <v>99</v>
      </c>
      <c r="O87" s="1">
        <f t="shared" si="7"/>
        <v>198</v>
      </c>
      <c r="P87" s="1">
        <f t="shared" si="8"/>
        <v>88</v>
      </c>
      <c r="Q87" s="1">
        <f>IF(OR(C87=7,C87=8),O87+R87,M87+R87)</f>
        <v>297</v>
      </c>
      <c r="R87" s="1">
        <f>INT(G87*(K87+10))</f>
        <v>88</v>
      </c>
    </row>
    <row r="88" spans="2:18">
      <c r="B88" s="15">
        <v>86</v>
      </c>
      <c r="C88" s="22">
        <v>6</v>
      </c>
      <c r="D88" s="3" t="s">
        <v>317</v>
      </c>
      <c r="E88" s="3" t="str">
        <f>VLOOKUP(C88,兵种!B:C,2,0)</f>
        <v>战弓骑</v>
      </c>
      <c r="F88" s="17">
        <f>VLOOKUP(C88,兵种!B:D,3,0)</f>
        <v>300</v>
      </c>
      <c r="G88" s="22">
        <v>8</v>
      </c>
      <c r="H88" s="22">
        <v>8</v>
      </c>
      <c r="I88" s="22">
        <v>2</v>
      </c>
      <c r="J88" s="15">
        <f t="shared" si="6"/>
        <v>18</v>
      </c>
      <c r="K88" s="27">
        <v>1</v>
      </c>
      <c r="L88" s="44">
        <f>F88+J88*10</f>
        <v>480</v>
      </c>
      <c r="M88" s="1">
        <f>INT((H88+10)*(K88+10))</f>
        <v>198</v>
      </c>
      <c r="N88" s="1">
        <f>INT((H88)*(K88+10))</f>
        <v>88</v>
      </c>
      <c r="O88" s="1">
        <f t="shared" si="7"/>
        <v>132</v>
      </c>
      <c r="P88" s="1">
        <f t="shared" si="8"/>
        <v>22</v>
      </c>
      <c r="Q88" s="1">
        <f>IF(OR(C88=7,C88=8),O88+R88,M88+R88)</f>
        <v>286</v>
      </c>
      <c r="R88" s="1">
        <f>INT(G88*(K88+10))</f>
        <v>88</v>
      </c>
    </row>
    <row r="89" spans="2:18">
      <c r="B89" s="15">
        <v>87</v>
      </c>
      <c r="C89" s="22">
        <v>4</v>
      </c>
      <c r="D89" s="3" t="s">
        <v>318</v>
      </c>
      <c r="E89" s="3" t="str">
        <f>VLOOKUP(C89,兵种!B:C,2,0)</f>
        <v>武道家</v>
      </c>
      <c r="F89" s="17">
        <f>VLOOKUP(C89,兵种!B:D,3,0)</f>
        <v>360</v>
      </c>
      <c r="G89" s="22">
        <v>6</v>
      </c>
      <c r="H89" s="22">
        <v>9</v>
      </c>
      <c r="I89" s="22">
        <v>3</v>
      </c>
      <c r="J89" s="15">
        <f t="shared" si="6"/>
        <v>18</v>
      </c>
      <c r="K89" s="27">
        <v>1</v>
      </c>
      <c r="L89" s="44">
        <f>F89+J89*10</f>
        <v>540</v>
      </c>
      <c r="M89" s="1">
        <f>INT((H89+10)*(K89+10))</f>
        <v>209</v>
      </c>
      <c r="N89" s="1">
        <f>INT((H89)*(K89+10))</f>
        <v>99</v>
      </c>
      <c r="O89" s="1">
        <f t="shared" si="7"/>
        <v>143</v>
      </c>
      <c r="P89" s="1">
        <f t="shared" si="8"/>
        <v>33</v>
      </c>
      <c r="Q89" s="1">
        <f>IF(OR(C89=7,C89=8),O89+R89,M89+R89)</f>
        <v>275</v>
      </c>
      <c r="R89" s="1">
        <f>INT(G89*(K89+10))</f>
        <v>66</v>
      </c>
    </row>
    <row r="90" spans="2:18">
      <c r="B90" s="15">
        <v>88</v>
      </c>
      <c r="C90" s="22">
        <v>4</v>
      </c>
      <c r="D90" s="3" t="s">
        <v>319</v>
      </c>
      <c r="E90" s="3" t="str">
        <f>VLOOKUP(C90,兵种!B:C,2,0)</f>
        <v>武道家</v>
      </c>
      <c r="F90" s="17">
        <f>VLOOKUP(C90,兵种!B:D,3,0)</f>
        <v>360</v>
      </c>
      <c r="G90" s="22">
        <v>7</v>
      </c>
      <c r="H90" s="22">
        <v>8</v>
      </c>
      <c r="I90" s="22">
        <v>4</v>
      </c>
      <c r="J90" s="15">
        <f t="shared" si="6"/>
        <v>19</v>
      </c>
      <c r="K90" s="27">
        <v>1</v>
      </c>
      <c r="L90" s="44">
        <f>F90+J90*10</f>
        <v>550</v>
      </c>
      <c r="M90" s="1">
        <f>INT((H90+10)*(K90+10))</f>
        <v>198</v>
      </c>
      <c r="N90" s="1">
        <f>INT((H90)*(K90+10))</f>
        <v>88</v>
      </c>
      <c r="O90" s="1">
        <f t="shared" si="7"/>
        <v>154</v>
      </c>
      <c r="P90" s="1">
        <f t="shared" si="8"/>
        <v>44</v>
      </c>
      <c r="Q90" s="1">
        <f>IF(OR(C90=7,C90=8),O90+R90,M90+R90)</f>
        <v>275</v>
      </c>
      <c r="R90" s="1">
        <f>INT(G90*(K90+10))</f>
        <v>77</v>
      </c>
    </row>
    <row r="91" spans="2:18">
      <c r="B91" s="15">
        <v>89</v>
      </c>
      <c r="C91" s="22">
        <v>8</v>
      </c>
      <c r="D91" s="3" t="s">
        <v>320</v>
      </c>
      <c r="E91" s="3" t="str">
        <f>VLOOKUP(C91,兵种!B:C,2,0)</f>
        <v>仙术师</v>
      </c>
      <c r="F91" s="17">
        <f>VLOOKUP(C91,兵种!B:D,3,0)</f>
        <v>240</v>
      </c>
      <c r="G91" s="22">
        <v>4</v>
      </c>
      <c r="H91" s="22">
        <v>1</v>
      </c>
      <c r="I91" s="22">
        <v>8</v>
      </c>
      <c r="J91" s="15">
        <f t="shared" si="6"/>
        <v>13</v>
      </c>
      <c r="K91" s="27">
        <v>1</v>
      </c>
      <c r="L91" s="44">
        <f>F91+J91*10</f>
        <v>370</v>
      </c>
      <c r="M91" s="1">
        <f>INT((H91+10)*(K91+10))</f>
        <v>121</v>
      </c>
      <c r="N91" s="1">
        <f>INT((H91)*(K91+10))</f>
        <v>11</v>
      </c>
      <c r="O91" s="1">
        <f t="shared" si="7"/>
        <v>198</v>
      </c>
      <c r="P91" s="1">
        <f t="shared" si="8"/>
        <v>88</v>
      </c>
      <c r="Q91" s="1">
        <f>IF(OR(C91=7,C91=8),O91+R91,M91+R91)</f>
        <v>242</v>
      </c>
      <c r="R91" s="1">
        <f>INT(G91*(K91+10))</f>
        <v>44</v>
      </c>
    </row>
    <row r="92" spans="2:18">
      <c r="B92" s="15">
        <v>90</v>
      </c>
      <c r="C92" s="22">
        <v>1</v>
      </c>
      <c r="D92" s="3" t="s">
        <v>321</v>
      </c>
      <c r="E92" s="3" t="str">
        <f>VLOOKUP(C92,兵种!B:C,2,0)</f>
        <v>亲卫队</v>
      </c>
      <c r="F92" s="17">
        <f>VLOOKUP(C92,兵种!B:D,3,0)</f>
        <v>320</v>
      </c>
      <c r="G92" s="22">
        <v>8</v>
      </c>
      <c r="H92" s="22">
        <v>7</v>
      </c>
      <c r="I92" s="22">
        <v>5</v>
      </c>
      <c r="J92" s="15">
        <f t="shared" si="6"/>
        <v>20</v>
      </c>
      <c r="K92" s="27">
        <v>1</v>
      </c>
      <c r="L92" s="44">
        <f>F92+J92*10</f>
        <v>520</v>
      </c>
      <c r="M92" s="1">
        <f>INT((H92+10)*(K92+10))</f>
        <v>187</v>
      </c>
      <c r="N92" s="1">
        <f>INT((H92)*(K92+10))</f>
        <v>77</v>
      </c>
      <c r="O92" s="1">
        <f t="shared" si="7"/>
        <v>165</v>
      </c>
      <c r="P92" s="1">
        <f t="shared" si="8"/>
        <v>55</v>
      </c>
      <c r="Q92" s="1">
        <f>IF(OR(C92=7,C92=8),O92+R92,M92+R92)</f>
        <v>275</v>
      </c>
      <c r="R92" s="1">
        <f>INT(G92*(K92+10))</f>
        <v>88</v>
      </c>
    </row>
    <row r="93" spans="2:18">
      <c r="B93" s="15">
        <v>91</v>
      </c>
      <c r="C93" s="22">
        <v>7</v>
      </c>
      <c r="D93" s="3" t="s">
        <v>322</v>
      </c>
      <c r="E93" s="3" t="str">
        <f>VLOOKUP(C93,兵种!B:C,2,0)</f>
        <v>妖术师</v>
      </c>
      <c r="F93" s="17">
        <f>VLOOKUP(C93,兵种!B:D,3,0)</f>
        <v>260</v>
      </c>
      <c r="G93" s="22">
        <v>8</v>
      </c>
      <c r="H93" s="22">
        <v>4</v>
      </c>
      <c r="I93" s="22">
        <v>11</v>
      </c>
      <c r="J93" s="15">
        <f t="shared" si="6"/>
        <v>23</v>
      </c>
      <c r="K93" s="27">
        <v>1</v>
      </c>
      <c r="L93" s="44">
        <f>F93+J93*10</f>
        <v>490</v>
      </c>
      <c r="M93" s="1">
        <f>INT((H93+10)*(K93+10))</f>
        <v>154</v>
      </c>
      <c r="N93" s="1">
        <f>INT((H93)*(K93+10))</f>
        <v>44</v>
      </c>
      <c r="O93" s="1">
        <f t="shared" si="7"/>
        <v>231</v>
      </c>
      <c r="P93" s="1">
        <f t="shared" si="8"/>
        <v>121</v>
      </c>
      <c r="Q93" s="1">
        <f>IF(OR(C93=7,C93=8),O93+R93,M93+R93)</f>
        <v>319</v>
      </c>
      <c r="R93" s="1">
        <f>INT(G93*(K93+10))</f>
        <v>88</v>
      </c>
    </row>
    <row r="94" spans="2:18">
      <c r="B94" s="15">
        <v>92</v>
      </c>
      <c r="C94" s="22">
        <v>6</v>
      </c>
      <c r="D94" s="3" t="s">
        <v>323</v>
      </c>
      <c r="E94" s="3" t="str">
        <f>VLOOKUP(C94,兵种!B:C,2,0)</f>
        <v>战弓骑</v>
      </c>
      <c r="F94" s="17">
        <f>VLOOKUP(C94,兵种!B:D,3,0)</f>
        <v>300</v>
      </c>
      <c r="G94" s="22">
        <v>7</v>
      </c>
      <c r="H94" s="22">
        <v>8</v>
      </c>
      <c r="I94" s="22">
        <v>6</v>
      </c>
      <c r="J94" s="15">
        <f t="shared" si="6"/>
        <v>21</v>
      </c>
      <c r="K94" s="27">
        <v>1</v>
      </c>
      <c r="L94" s="44">
        <f>F94+J94*10</f>
        <v>510</v>
      </c>
      <c r="M94" s="1">
        <f>INT((H94+10)*(K94+10))</f>
        <v>198</v>
      </c>
      <c r="N94" s="1">
        <f>INT((H94)*(K94+10))</f>
        <v>88</v>
      </c>
      <c r="O94" s="1">
        <f t="shared" si="7"/>
        <v>176</v>
      </c>
      <c r="P94" s="1">
        <f t="shared" si="8"/>
        <v>66</v>
      </c>
      <c r="Q94" s="1">
        <f>IF(OR(C94=7,C94=8),O94+R94,M94+R94)</f>
        <v>275</v>
      </c>
      <c r="R94" s="1">
        <f>INT(G94*(K94+10))</f>
        <v>77</v>
      </c>
    </row>
    <row r="95" spans="2:18">
      <c r="B95" s="15">
        <v>93</v>
      </c>
      <c r="C95" s="22">
        <v>9</v>
      </c>
      <c r="D95" s="3" t="s">
        <v>324</v>
      </c>
      <c r="E95" s="3" t="str">
        <f>VLOOKUP(C95,兵种!B:C,2,0)</f>
        <v>大将军</v>
      </c>
      <c r="F95" s="17">
        <f>VLOOKUP(C95,兵种!B:D,3,0)</f>
        <v>400</v>
      </c>
      <c r="G95" s="22">
        <v>6</v>
      </c>
      <c r="H95" s="22">
        <v>7</v>
      </c>
      <c r="I95" s="22">
        <v>4</v>
      </c>
      <c r="J95" s="15">
        <f t="shared" si="6"/>
        <v>17</v>
      </c>
      <c r="K95" s="27">
        <v>1</v>
      </c>
      <c r="L95" s="44">
        <f>F95+J95*10</f>
        <v>570</v>
      </c>
      <c r="M95" s="1">
        <f>INT((H95+10)*(K95+10))</f>
        <v>187</v>
      </c>
      <c r="N95" s="1">
        <f>INT((H95)*(K95+10))</f>
        <v>77</v>
      </c>
      <c r="O95" s="1">
        <f t="shared" si="7"/>
        <v>154</v>
      </c>
      <c r="P95" s="1">
        <f t="shared" si="8"/>
        <v>44</v>
      </c>
      <c r="Q95" s="1">
        <f>IF(OR(C95=7,C95=8),O95+R95,M95+R95)</f>
        <v>253</v>
      </c>
      <c r="R95" s="1">
        <f>INT(G95*(K95+10))</f>
        <v>66</v>
      </c>
    </row>
    <row r="96" spans="2:18">
      <c r="B96" s="15">
        <v>94</v>
      </c>
      <c r="C96" s="22">
        <v>6</v>
      </c>
      <c r="D96" s="3" t="s">
        <v>325</v>
      </c>
      <c r="E96" s="3" t="str">
        <f>VLOOKUP(C96,兵种!B:C,2,0)</f>
        <v>战弓骑</v>
      </c>
      <c r="F96" s="17">
        <f>VLOOKUP(C96,兵种!B:D,3,0)</f>
        <v>300</v>
      </c>
      <c r="G96" s="22">
        <v>7</v>
      </c>
      <c r="H96" s="22">
        <v>7</v>
      </c>
      <c r="I96" s="22">
        <v>4</v>
      </c>
      <c r="J96" s="15">
        <f t="shared" si="6"/>
        <v>18</v>
      </c>
      <c r="K96" s="27">
        <v>1</v>
      </c>
      <c r="L96" s="44">
        <f>F96+J96*10</f>
        <v>480</v>
      </c>
      <c r="M96" s="1">
        <f>INT((H96+10)*(K96+10))</f>
        <v>187</v>
      </c>
      <c r="N96" s="1">
        <f>INT((H96)*(K96+10))</f>
        <v>77</v>
      </c>
      <c r="O96" s="1">
        <f t="shared" si="7"/>
        <v>154</v>
      </c>
      <c r="P96" s="1">
        <f t="shared" si="8"/>
        <v>44</v>
      </c>
      <c r="Q96" s="1">
        <f>IF(OR(C96=7,C96=8),O96+R96,M96+R96)</f>
        <v>264</v>
      </c>
      <c r="R96" s="1">
        <f>INT(G96*(K96+10))</f>
        <v>77</v>
      </c>
    </row>
    <row r="97" spans="2:18">
      <c r="B97" s="15">
        <v>95</v>
      </c>
      <c r="C97" s="22">
        <v>1</v>
      </c>
      <c r="D97" s="3" t="s">
        <v>326</v>
      </c>
      <c r="E97" s="3" t="str">
        <f>VLOOKUP(C97,兵种!B:C,2,0)</f>
        <v>亲卫队</v>
      </c>
      <c r="F97" s="17">
        <f>VLOOKUP(C97,兵种!B:D,3,0)</f>
        <v>320</v>
      </c>
      <c r="G97" s="22">
        <v>7</v>
      </c>
      <c r="H97" s="22">
        <v>7</v>
      </c>
      <c r="I97" s="22">
        <v>6</v>
      </c>
      <c r="J97" s="15">
        <f t="shared" si="6"/>
        <v>20</v>
      </c>
      <c r="K97" s="27">
        <v>1</v>
      </c>
      <c r="L97" s="44">
        <f>F97+J97*10</f>
        <v>520</v>
      </c>
      <c r="M97" s="1">
        <f>INT((H97+10)*(K97+10))</f>
        <v>187</v>
      </c>
      <c r="N97" s="1">
        <f>INT((H97)*(K97+10))</f>
        <v>77</v>
      </c>
      <c r="O97" s="1">
        <f t="shared" si="7"/>
        <v>176</v>
      </c>
      <c r="P97" s="1">
        <f t="shared" si="8"/>
        <v>66</v>
      </c>
      <c r="Q97" s="1">
        <f>IF(OR(C97=7,C97=8),O97+R97,M97+R97)</f>
        <v>264</v>
      </c>
      <c r="R97" s="1">
        <f>INT(G97*(K97+10))</f>
        <v>77</v>
      </c>
    </row>
    <row r="98" spans="2:18">
      <c r="B98" s="15">
        <v>96</v>
      </c>
      <c r="C98" s="22">
        <v>1</v>
      </c>
      <c r="D98" s="3" t="s">
        <v>327</v>
      </c>
      <c r="E98" s="3" t="str">
        <f>VLOOKUP(C98,兵种!B:C,2,0)</f>
        <v>亲卫队</v>
      </c>
      <c r="F98" s="17">
        <f>VLOOKUP(C98,兵种!B:D,3,0)</f>
        <v>320</v>
      </c>
      <c r="G98" s="22">
        <v>8</v>
      </c>
      <c r="H98" s="22">
        <v>10</v>
      </c>
      <c r="I98" s="22">
        <v>5</v>
      </c>
      <c r="J98" s="15">
        <f t="shared" si="6"/>
        <v>23</v>
      </c>
      <c r="K98" s="27">
        <v>1</v>
      </c>
      <c r="L98" s="44">
        <f>F98+J98*10</f>
        <v>550</v>
      </c>
      <c r="M98" s="1">
        <f>INT((H98+10)*(K98+10))</f>
        <v>220</v>
      </c>
      <c r="N98" s="1">
        <f>INT((H98)*(K98+10))</f>
        <v>110</v>
      </c>
      <c r="O98" s="1">
        <f t="shared" si="7"/>
        <v>165</v>
      </c>
      <c r="P98" s="1">
        <f t="shared" si="8"/>
        <v>55</v>
      </c>
      <c r="Q98" s="1">
        <f>IF(OR(C98=7,C98=8),O98+R98,M98+R98)</f>
        <v>308</v>
      </c>
      <c r="R98" s="1">
        <f>INT(G98*(K98+10))</f>
        <v>88</v>
      </c>
    </row>
    <row r="99" spans="2:18">
      <c r="B99" s="15">
        <v>97</v>
      </c>
      <c r="C99" s="22">
        <v>4</v>
      </c>
      <c r="D99" s="3" t="s">
        <v>328</v>
      </c>
      <c r="E99" s="3" t="str">
        <f>VLOOKUP(C99,兵种!B:C,2,0)</f>
        <v>武道家</v>
      </c>
      <c r="F99" s="17">
        <f>VLOOKUP(C99,兵种!B:D,3,0)</f>
        <v>360</v>
      </c>
      <c r="G99" s="22">
        <v>7</v>
      </c>
      <c r="H99" s="22">
        <v>8</v>
      </c>
      <c r="I99" s="22">
        <v>6</v>
      </c>
      <c r="J99" s="15">
        <f t="shared" ref="J99:J130" si="9">SUM(G99:I99)</f>
        <v>21</v>
      </c>
      <c r="K99" s="27">
        <v>1</v>
      </c>
      <c r="L99" s="44">
        <f>F99+J99*10</f>
        <v>570</v>
      </c>
      <c r="M99" s="1">
        <f>INT((H99+10)*(K99+10))</f>
        <v>198</v>
      </c>
      <c r="N99" s="1">
        <f>INT((H99)*(K99+10))</f>
        <v>88</v>
      </c>
      <c r="O99" s="1">
        <f t="shared" ref="O99:O130" si="10">INT((I99+10)*(K99+10))</f>
        <v>176</v>
      </c>
      <c r="P99" s="1">
        <f t="shared" ref="P99:P130" si="11">INT((I99)*(K99+10))</f>
        <v>66</v>
      </c>
      <c r="Q99" s="1">
        <f>IF(OR(C99=7,C99=8),O99+R99,M99+R99)</f>
        <v>275</v>
      </c>
      <c r="R99" s="1">
        <f>INT(G99*(K99+10))</f>
        <v>77</v>
      </c>
    </row>
    <row r="100" spans="2:18">
      <c r="B100" s="15">
        <v>98</v>
      </c>
      <c r="C100" s="22">
        <v>7</v>
      </c>
      <c r="D100" s="3" t="s">
        <v>329</v>
      </c>
      <c r="E100" s="3" t="str">
        <f>VLOOKUP(C100,兵种!B:C,2,0)</f>
        <v>妖术师</v>
      </c>
      <c r="F100" s="17">
        <f>VLOOKUP(C100,兵种!B:D,3,0)</f>
        <v>260</v>
      </c>
      <c r="G100" s="22">
        <v>5</v>
      </c>
      <c r="H100" s="22">
        <v>2</v>
      </c>
      <c r="I100" s="22">
        <v>8</v>
      </c>
      <c r="J100" s="15">
        <f t="shared" si="9"/>
        <v>15</v>
      </c>
      <c r="K100" s="27">
        <v>1</v>
      </c>
      <c r="L100" s="44">
        <f>F100+J100*10</f>
        <v>410</v>
      </c>
      <c r="M100" s="1">
        <f>INT((H100+10)*(K100+10))</f>
        <v>132</v>
      </c>
      <c r="N100" s="1">
        <f>INT((H100)*(K100+10))</f>
        <v>22</v>
      </c>
      <c r="O100" s="1">
        <f t="shared" si="10"/>
        <v>198</v>
      </c>
      <c r="P100" s="1">
        <f t="shared" si="11"/>
        <v>88</v>
      </c>
      <c r="Q100" s="1">
        <f>IF(OR(C100=7,C100=8),O100+R100,M100+R100)</f>
        <v>253</v>
      </c>
      <c r="R100" s="1">
        <f>INT(G100*(K100+10))</f>
        <v>55</v>
      </c>
    </row>
    <row r="101" spans="2:18">
      <c r="B101" s="15">
        <v>99</v>
      </c>
      <c r="C101" s="22">
        <v>1</v>
      </c>
      <c r="D101" s="3" t="s">
        <v>330</v>
      </c>
      <c r="E101" s="3" t="str">
        <f>VLOOKUP(C101,兵种!B:C,2,0)</f>
        <v>亲卫队</v>
      </c>
      <c r="F101" s="17">
        <f>VLOOKUP(C101,兵种!B:D,3,0)</f>
        <v>320</v>
      </c>
      <c r="G101" s="22">
        <v>9</v>
      </c>
      <c r="H101" s="22">
        <v>6</v>
      </c>
      <c r="I101" s="22">
        <v>8</v>
      </c>
      <c r="J101" s="15">
        <f t="shared" si="9"/>
        <v>23</v>
      </c>
      <c r="K101" s="27">
        <v>1</v>
      </c>
      <c r="L101" s="44">
        <f>F101+J101*10</f>
        <v>550</v>
      </c>
      <c r="M101" s="1">
        <f>INT((H101+10)*(K101+10))</f>
        <v>176</v>
      </c>
      <c r="N101" s="1">
        <f>INT((H101)*(K101+10))</f>
        <v>66</v>
      </c>
      <c r="O101" s="1">
        <f t="shared" si="10"/>
        <v>198</v>
      </c>
      <c r="P101" s="1">
        <f t="shared" si="11"/>
        <v>88</v>
      </c>
      <c r="Q101" s="1">
        <f>IF(OR(C101=7,C101=8),O101+R101,M101+R101)</f>
        <v>275</v>
      </c>
      <c r="R101" s="1">
        <f>INT(G101*(K101+10))</f>
        <v>99</v>
      </c>
    </row>
    <row r="102" spans="2:18">
      <c r="B102" s="15">
        <v>100</v>
      </c>
      <c r="C102" s="22">
        <v>1</v>
      </c>
      <c r="D102" s="3" t="s">
        <v>331</v>
      </c>
      <c r="E102" s="3" t="str">
        <f>VLOOKUP(C102,兵种!B:C,2,0)</f>
        <v>亲卫队</v>
      </c>
      <c r="F102" s="17">
        <f>VLOOKUP(C102,兵种!B:D,3,0)</f>
        <v>320</v>
      </c>
      <c r="G102" s="22">
        <v>11</v>
      </c>
      <c r="H102" s="22">
        <v>9</v>
      </c>
      <c r="I102" s="22">
        <v>6</v>
      </c>
      <c r="J102" s="15">
        <f t="shared" si="9"/>
        <v>26</v>
      </c>
      <c r="K102" s="27">
        <v>1</v>
      </c>
      <c r="L102" s="44">
        <f>F102+J102*10</f>
        <v>580</v>
      </c>
      <c r="M102" s="1">
        <f>INT((H102+10)*(K102+10))</f>
        <v>209</v>
      </c>
      <c r="N102" s="1">
        <f>INT((H102)*(K102+10))</f>
        <v>99</v>
      </c>
      <c r="O102" s="1">
        <f t="shared" si="10"/>
        <v>176</v>
      </c>
      <c r="P102" s="1">
        <f t="shared" si="11"/>
        <v>66</v>
      </c>
      <c r="Q102" s="1">
        <f>IF(OR(C102=7,C102=8),O102+R102,M102+R102)</f>
        <v>330</v>
      </c>
      <c r="R102" s="1">
        <f>INT(G102*(K102+10))</f>
        <v>121</v>
      </c>
    </row>
    <row r="103" spans="2:18">
      <c r="B103" s="15">
        <v>101</v>
      </c>
      <c r="C103" s="22">
        <v>6</v>
      </c>
      <c r="D103" s="3" t="s">
        <v>332</v>
      </c>
      <c r="E103" s="3" t="str">
        <f>VLOOKUP(C103,兵种!B:C,2,0)</f>
        <v>战弓骑</v>
      </c>
      <c r="F103" s="17">
        <f>VLOOKUP(C103,兵种!B:D,3,0)</f>
        <v>300</v>
      </c>
      <c r="G103" s="22">
        <v>9</v>
      </c>
      <c r="H103" s="22">
        <v>10</v>
      </c>
      <c r="I103" s="22">
        <v>7</v>
      </c>
      <c r="J103" s="15">
        <f t="shared" si="9"/>
        <v>26</v>
      </c>
      <c r="K103" s="27">
        <v>1</v>
      </c>
      <c r="L103" s="44">
        <f>F103+J103*10</f>
        <v>560</v>
      </c>
      <c r="M103" s="1">
        <f>INT((H103+10)*(K103+10))</f>
        <v>220</v>
      </c>
      <c r="N103" s="1">
        <f>INT((H103)*(K103+10))</f>
        <v>110</v>
      </c>
      <c r="O103" s="1">
        <f t="shared" si="10"/>
        <v>187</v>
      </c>
      <c r="P103" s="1">
        <f t="shared" si="11"/>
        <v>77</v>
      </c>
      <c r="Q103" s="1">
        <f>IF(OR(C103=7,C103=8),O103+R103,M103+R103)</f>
        <v>319</v>
      </c>
      <c r="R103" s="1">
        <f>INT(G103*(K103+10))</f>
        <v>99</v>
      </c>
    </row>
    <row r="104" spans="2:18">
      <c r="B104" s="15">
        <v>102</v>
      </c>
      <c r="C104" s="22">
        <v>1</v>
      </c>
      <c r="D104" s="3" t="s">
        <v>333</v>
      </c>
      <c r="E104" s="3" t="str">
        <f>VLOOKUP(C104,兵种!B:C,2,0)</f>
        <v>亲卫队</v>
      </c>
      <c r="F104" s="17">
        <f>VLOOKUP(C104,兵种!B:D,3,0)</f>
        <v>320</v>
      </c>
      <c r="G104" s="22">
        <v>8</v>
      </c>
      <c r="H104" s="22">
        <v>7</v>
      </c>
      <c r="I104" s="22">
        <v>7</v>
      </c>
      <c r="J104" s="15">
        <f t="shared" si="9"/>
        <v>22</v>
      </c>
      <c r="K104" s="27">
        <v>1</v>
      </c>
      <c r="L104" s="44">
        <f>F104+J104*10</f>
        <v>540</v>
      </c>
      <c r="M104" s="1">
        <f>INT((H104+10)*(K104+10))</f>
        <v>187</v>
      </c>
      <c r="N104" s="1">
        <f>INT((H104)*(K104+10))</f>
        <v>77</v>
      </c>
      <c r="O104" s="1">
        <f t="shared" si="10"/>
        <v>187</v>
      </c>
      <c r="P104" s="1">
        <f t="shared" si="11"/>
        <v>77</v>
      </c>
      <c r="Q104" s="1">
        <f>IF(OR(C104=7,C104=8),O104+R104,M104+R104)</f>
        <v>275</v>
      </c>
      <c r="R104" s="1">
        <f>INT(G104*(K104+10))</f>
        <v>88</v>
      </c>
    </row>
    <row r="105" spans="2:18">
      <c r="B105" s="15">
        <v>103</v>
      </c>
      <c r="C105" s="22">
        <v>8</v>
      </c>
      <c r="D105" s="3" t="s">
        <v>334</v>
      </c>
      <c r="E105" s="3" t="str">
        <f>VLOOKUP(C105,兵种!B:C,2,0)</f>
        <v>仙术师</v>
      </c>
      <c r="F105" s="17">
        <f>VLOOKUP(C105,兵种!B:D,3,0)</f>
        <v>240</v>
      </c>
      <c r="G105" s="22">
        <v>5</v>
      </c>
      <c r="H105" s="22">
        <v>3</v>
      </c>
      <c r="I105" s="22">
        <v>8</v>
      </c>
      <c r="J105" s="15">
        <f t="shared" si="9"/>
        <v>16</v>
      </c>
      <c r="K105" s="27">
        <v>1</v>
      </c>
      <c r="L105" s="44">
        <f>F105+J105*10</f>
        <v>400</v>
      </c>
      <c r="M105" s="1">
        <f>INT((H105+10)*(K105+10))</f>
        <v>143</v>
      </c>
      <c r="N105" s="1">
        <f>INT((H105)*(K105+10))</f>
        <v>33</v>
      </c>
      <c r="O105" s="1">
        <f t="shared" si="10"/>
        <v>198</v>
      </c>
      <c r="P105" s="1">
        <f t="shared" si="11"/>
        <v>88</v>
      </c>
      <c r="Q105" s="1">
        <f>IF(OR(C105=7,C105=8),O105+R105,M105+R105)</f>
        <v>253</v>
      </c>
      <c r="R105" s="1">
        <f>INT(G105*(K105+10))</f>
        <v>55</v>
      </c>
    </row>
    <row r="106" spans="2:18">
      <c r="B106" s="15">
        <v>104</v>
      </c>
      <c r="C106" s="22">
        <v>7</v>
      </c>
      <c r="D106" s="3" t="s">
        <v>335</v>
      </c>
      <c r="E106" s="3" t="str">
        <f>VLOOKUP(C106,兵种!B:C,2,0)</f>
        <v>妖术师</v>
      </c>
      <c r="F106" s="17">
        <f>VLOOKUP(C106,兵种!B:D,3,0)</f>
        <v>260</v>
      </c>
      <c r="G106" s="22">
        <v>6</v>
      </c>
      <c r="H106" s="22">
        <v>5</v>
      </c>
      <c r="I106" s="22">
        <v>7</v>
      </c>
      <c r="J106" s="15">
        <f t="shared" si="9"/>
        <v>18</v>
      </c>
      <c r="K106" s="27">
        <v>1</v>
      </c>
      <c r="L106" s="44">
        <f>F106+J106*10</f>
        <v>440</v>
      </c>
      <c r="M106" s="1">
        <f>INT((H106+10)*(K106+10))</f>
        <v>165</v>
      </c>
      <c r="N106" s="1">
        <f>INT((H106)*(K106+10))</f>
        <v>55</v>
      </c>
      <c r="O106" s="1">
        <f t="shared" si="10"/>
        <v>187</v>
      </c>
      <c r="P106" s="1">
        <f t="shared" si="11"/>
        <v>77</v>
      </c>
      <c r="Q106" s="1">
        <f>IF(OR(C106=7,C106=8),O106+R106,M106+R106)</f>
        <v>253</v>
      </c>
      <c r="R106" s="1">
        <f>INT(G106*(K106+10))</f>
        <v>66</v>
      </c>
    </row>
    <row r="107" spans="2:18">
      <c r="B107" s="15">
        <v>105</v>
      </c>
      <c r="C107" s="22">
        <v>8</v>
      </c>
      <c r="D107" s="3" t="s">
        <v>336</v>
      </c>
      <c r="E107" s="3" t="str">
        <f>VLOOKUP(C107,兵种!B:C,2,0)</f>
        <v>仙术师</v>
      </c>
      <c r="F107" s="17">
        <f>VLOOKUP(C107,兵种!B:D,3,0)</f>
        <v>240</v>
      </c>
      <c r="G107" s="22">
        <v>3</v>
      </c>
      <c r="H107" s="22">
        <v>1</v>
      </c>
      <c r="I107" s="22">
        <v>7</v>
      </c>
      <c r="J107" s="15">
        <f t="shared" si="9"/>
        <v>11</v>
      </c>
      <c r="K107" s="27">
        <v>1</v>
      </c>
      <c r="L107" s="44">
        <f>F107+J107*10</f>
        <v>350</v>
      </c>
      <c r="M107" s="1">
        <f>INT((H107+10)*(K107+10))</f>
        <v>121</v>
      </c>
      <c r="N107" s="1">
        <f>INT((H107)*(K107+10))</f>
        <v>11</v>
      </c>
      <c r="O107" s="1">
        <f t="shared" si="10"/>
        <v>187</v>
      </c>
      <c r="P107" s="1">
        <f t="shared" si="11"/>
        <v>77</v>
      </c>
      <c r="Q107" s="1">
        <f>IF(OR(C107=7,C107=8),O107+R107,M107+R107)</f>
        <v>220</v>
      </c>
      <c r="R107" s="1">
        <f>INT(G107*(K107+10))</f>
        <v>33</v>
      </c>
    </row>
    <row r="108" spans="2:18">
      <c r="B108" s="15">
        <v>106</v>
      </c>
      <c r="C108" s="22">
        <v>8</v>
      </c>
      <c r="D108" s="3" t="s">
        <v>337</v>
      </c>
      <c r="E108" s="3" t="str">
        <f>VLOOKUP(C108,兵种!B:C,2,0)</f>
        <v>仙术师</v>
      </c>
      <c r="F108" s="17">
        <f>VLOOKUP(C108,兵种!B:D,3,0)</f>
        <v>240</v>
      </c>
      <c r="G108" s="22">
        <v>4</v>
      </c>
      <c r="H108" s="22">
        <v>2</v>
      </c>
      <c r="I108" s="22">
        <v>8</v>
      </c>
      <c r="J108" s="15">
        <f t="shared" si="9"/>
        <v>14</v>
      </c>
      <c r="K108" s="27">
        <v>1</v>
      </c>
      <c r="L108" s="44">
        <f>F108+J108*10</f>
        <v>380</v>
      </c>
      <c r="M108" s="1">
        <f>INT((H108+10)*(K108+10))</f>
        <v>132</v>
      </c>
      <c r="N108" s="1">
        <f>INT((H108)*(K108+10))</f>
        <v>22</v>
      </c>
      <c r="O108" s="1">
        <f t="shared" si="10"/>
        <v>198</v>
      </c>
      <c r="P108" s="1">
        <f t="shared" si="11"/>
        <v>88</v>
      </c>
      <c r="Q108" s="1">
        <f>IF(OR(C108=7,C108=8),O108+R108,M108+R108)</f>
        <v>242</v>
      </c>
      <c r="R108" s="1">
        <f>INT(G108*(K108+10))</f>
        <v>44</v>
      </c>
    </row>
    <row r="109" spans="2:18">
      <c r="B109" s="15">
        <v>107</v>
      </c>
      <c r="C109" s="22">
        <v>5</v>
      </c>
      <c r="D109" s="3" t="s">
        <v>338</v>
      </c>
      <c r="E109" s="3" t="str">
        <f>VLOOKUP(C109,兵种!B:C,2,0)</f>
        <v>弓弩手</v>
      </c>
      <c r="F109" s="17">
        <f>VLOOKUP(C109,兵种!B:D,3,0)</f>
        <v>280</v>
      </c>
      <c r="G109" s="22">
        <v>7</v>
      </c>
      <c r="H109" s="22">
        <v>7</v>
      </c>
      <c r="I109" s="22">
        <v>7</v>
      </c>
      <c r="J109" s="15">
        <f t="shared" si="9"/>
        <v>21</v>
      </c>
      <c r="K109" s="27">
        <v>1</v>
      </c>
      <c r="L109" s="44">
        <f>F109+J109*10</f>
        <v>490</v>
      </c>
      <c r="M109" s="1">
        <f>INT((H109+10)*(K109+10))</f>
        <v>187</v>
      </c>
      <c r="N109" s="1">
        <f>INT((H109)*(K109+10))</f>
        <v>77</v>
      </c>
      <c r="O109" s="1">
        <f t="shared" si="10"/>
        <v>187</v>
      </c>
      <c r="P109" s="1">
        <f t="shared" si="11"/>
        <v>77</v>
      </c>
      <c r="Q109" s="1">
        <f>IF(OR(C109=7,C109=8),O109+R109,M109+R109)</f>
        <v>264</v>
      </c>
      <c r="R109" s="1">
        <f>INT(G109*(K109+10))</f>
        <v>77</v>
      </c>
    </row>
    <row r="110" spans="2:18">
      <c r="B110" s="15">
        <v>108</v>
      </c>
      <c r="C110" s="22">
        <v>6</v>
      </c>
      <c r="D110" s="3" t="s">
        <v>339</v>
      </c>
      <c r="E110" s="3" t="str">
        <f>VLOOKUP(C110,兵种!B:C,2,0)</f>
        <v>战弓骑</v>
      </c>
      <c r="F110" s="17">
        <f>VLOOKUP(C110,兵种!B:D,3,0)</f>
        <v>300</v>
      </c>
      <c r="G110" s="22">
        <v>8</v>
      </c>
      <c r="H110" s="22">
        <v>7</v>
      </c>
      <c r="I110" s="22">
        <v>4</v>
      </c>
      <c r="J110" s="15">
        <f t="shared" si="9"/>
        <v>19</v>
      </c>
      <c r="K110" s="27">
        <v>1</v>
      </c>
      <c r="L110" s="44">
        <f>F110+J110*10</f>
        <v>490</v>
      </c>
      <c r="M110" s="1">
        <f>INT((H110+10)*(K110+10))</f>
        <v>187</v>
      </c>
      <c r="N110" s="1">
        <f>INT((H110)*(K110+10))</f>
        <v>77</v>
      </c>
      <c r="O110" s="1">
        <f t="shared" si="10"/>
        <v>154</v>
      </c>
      <c r="P110" s="1">
        <f t="shared" si="11"/>
        <v>44</v>
      </c>
      <c r="Q110" s="1">
        <f>IF(OR(C110=7,C110=8),O110+R110,M110+R110)</f>
        <v>275</v>
      </c>
      <c r="R110" s="1">
        <f>INT(G110*(K110+10))</f>
        <v>88</v>
      </c>
    </row>
    <row r="111" spans="2:18">
      <c r="B111" s="15">
        <v>109</v>
      </c>
      <c r="C111" s="22">
        <v>2</v>
      </c>
      <c r="D111" s="3" t="s">
        <v>340</v>
      </c>
      <c r="E111" s="3" t="str">
        <f>VLOOKUP(C111,兵种!B:C,2,0)</f>
        <v>虎豹骑</v>
      </c>
      <c r="F111" s="17">
        <f>VLOOKUP(C111,兵种!B:D,3,0)</f>
        <v>340</v>
      </c>
      <c r="G111" s="22">
        <v>8</v>
      </c>
      <c r="H111" s="22">
        <v>9</v>
      </c>
      <c r="I111" s="22">
        <v>3</v>
      </c>
      <c r="J111" s="15">
        <f t="shared" si="9"/>
        <v>20</v>
      </c>
      <c r="K111" s="27">
        <v>1</v>
      </c>
      <c r="L111" s="44">
        <f>F111+J111*10</f>
        <v>540</v>
      </c>
      <c r="M111" s="1">
        <f>INT((H111+10)*(K111+10))</f>
        <v>209</v>
      </c>
      <c r="N111" s="1">
        <f>INT((H111)*(K111+10))</f>
        <v>99</v>
      </c>
      <c r="O111" s="1">
        <f t="shared" si="10"/>
        <v>143</v>
      </c>
      <c r="P111" s="1">
        <f t="shared" si="11"/>
        <v>33</v>
      </c>
      <c r="Q111" s="1">
        <f>IF(OR(C111=7,C111=8),O111+R111,M111+R111)</f>
        <v>297</v>
      </c>
      <c r="R111" s="1">
        <f>INT(G111*(K111+10))</f>
        <v>88</v>
      </c>
    </row>
    <row r="112" spans="2:18">
      <c r="B112" s="15">
        <v>110</v>
      </c>
      <c r="C112" s="22">
        <v>6</v>
      </c>
      <c r="D112" s="3" t="s">
        <v>341</v>
      </c>
      <c r="E112" s="3" t="str">
        <f>VLOOKUP(C112,兵种!B:C,2,0)</f>
        <v>战弓骑</v>
      </c>
      <c r="F112" s="17">
        <f>VLOOKUP(C112,兵种!B:D,3,0)</f>
        <v>300</v>
      </c>
      <c r="G112" s="22">
        <v>7</v>
      </c>
      <c r="H112" s="22">
        <v>9</v>
      </c>
      <c r="I112" s="22">
        <v>2</v>
      </c>
      <c r="J112" s="15">
        <f t="shared" si="9"/>
        <v>18</v>
      </c>
      <c r="K112" s="27">
        <v>1</v>
      </c>
      <c r="L112" s="44">
        <f>F112+J112*10</f>
        <v>480</v>
      </c>
      <c r="M112" s="1">
        <f>INT((H112+10)*(K112+10))</f>
        <v>209</v>
      </c>
      <c r="N112" s="1">
        <f>INT((H112)*(K112+10))</f>
        <v>99</v>
      </c>
      <c r="O112" s="1">
        <f t="shared" si="10"/>
        <v>132</v>
      </c>
      <c r="P112" s="1">
        <f t="shared" si="11"/>
        <v>22</v>
      </c>
      <c r="Q112" s="1">
        <f>IF(OR(C112=7,C112=8),O112+R112,M112+R112)</f>
        <v>286</v>
      </c>
      <c r="R112" s="1">
        <f>INT(G112*(K112+10))</f>
        <v>77</v>
      </c>
    </row>
    <row r="113" spans="2:18">
      <c r="B113" s="15">
        <v>111</v>
      </c>
      <c r="C113" s="22">
        <v>7</v>
      </c>
      <c r="D113" s="3" t="s">
        <v>342</v>
      </c>
      <c r="E113" s="3" t="str">
        <f>VLOOKUP(C113,兵种!B:C,2,0)</f>
        <v>妖术师</v>
      </c>
      <c r="F113" s="17">
        <f>VLOOKUP(C113,兵种!B:D,3,0)</f>
        <v>260</v>
      </c>
      <c r="G113" s="22">
        <v>4</v>
      </c>
      <c r="H113" s="22">
        <v>2</v>
      </c>
      <c r="I113" s="22">
        <v>9</v>
      </c>
      <c r="J113" s="15">
        <f t="shared" si="9"/>
        <v>15</v>
      </c>
      <c r="K113" s="27">
        <v>1</v>
      </c>
      <c r="L113" s="44">
        <f>F113+J113*10</f>
        <v>410</v>
      </c>
      <c r="M113" s="1">
        <f>INT((H113+10)*(K113+10))</f>
        <v>132</v>
      </c>
      <c r="N113" s="1">
        <f>INT((H113)*(K113+10))</f>
        <v>22</v>
      </c>
      <c r="O113" s="1">
        <f t="shared" si="10"/>
        <v>209</v>
      </c>
      <c r="P113" s="1">
        <f t="shared" si="11"/>
        <v>99</v>
      </c>
      <c r="Q113" s="1">
        <f>IF(OR(C113=7,C113=8),O113+R113,M113+R113)</f>
        <v>253</v>
      </c>
      <c r="R113" s="1">
        <f>INT(G113*(K113+10))</f>
        <v>44</v>
      </c>
    </row>
    <row r="114" spans="2:18">
      <c r="B114" s="15">
        <v>112</v>
      </c>
      <c r="C114" s="22">
        <v>5</v>
      </c>
      <c r="D114" s="3" t="s">
        <v>343</v>
      </c>
      <c r="E114" s="3" t="str">
        <f>VLOOKUP(C114,兵种!B:C,2,0)</f>
        <v>弓弩手</v>
      </c>
      <c r="F114" s="17">
        <f>VLOOKUP(C114,兵种!B:D,3,0)</f>
        <v>280</v>
      </c>
      <c r="G114" s="22">
        <v>6</v>
      </c>
      <c r="H114" s="22">
        <v>6</v>
      </c>
      <c r="I114" s="22">
        <v>2</v>
      </c>
      <c r="J114" s="15">
        <f t="shared" si="9"/>
        <v>14</v>
      </c>
      <c r="K114" s="27">
        <v>1</v>
      </c>
      <c r="L114" s="44">
        <f>F114+J114*10</f>
        <v>420</v>
      </c>
      <c r="M114" s="1">
        <f>INT((H114+10)*(K114+10))</f>
        <v>176</v>
      </c>
      <c r="N114" s="1">
        <f>INT((H114)*(K114+10))</f>
        <v>66</v>
      </c>
      <c r="O114" s="1">
        <f t="shared" si="10"/>
        <v>132</v>
      </c>
      <c r="P114" s="1">
        <f t="shared" si="11"/>
        <v>22</v>
      </c>
      <c r="Q114" s="1">
        <f>IF(OR(C114=7,C114=8),O114+R114,M114+R114)</f>
        <v>242</v>
      </c>
      <c r="R114" s="1">
        <f>INT(G114*(K114+10))</f>
        <v>66</v>
      </c>
    </row>
    <row r="115" spans="2:18">
      <c r="B115" s="15">
        <v>113</v>
      </c>
      <c r="C115" s="22">
        <v>9</v>
      </c>
      <c r="D115" s="3" t="s">
        <v>344</v>
      </c>
      <c r="E115" s="3" t="str">
        <f>VLOOKUP(C115,兵种!B:C,2,0)</f>
        <v>大将军</v>
      </c>
      <c r="F115" s="17">
        <f>VLOOKUP(C115,兵种!B:D,3,0)</f>
        <v>400</v>
      </c>
      <c r="G115" s="22">
        <v>5</v>
      </c>
      <c r="H115" s="22">
        <v>3</v>
      </c>
      <c r="I115" s="22">
        <v>7</v>
      </c>
      <c r="J115" s="15">
        <f t="shared" si="9"/>
        <v>15</v>
      </c>
      <c r="K115" s="27">
        <v>1</v>
      </c>
      <c r="L115" s="44">
        <f>F115+J115*10</f>
        <v>550</v>
      </c>
      <c r="M115" s="1">
        <f>INT((H115+10)*(K115+10))</f>
        <v>143</v>
      </c>
      <c r="N115" s="1">
        <f>INT((H115)*(K115+10))</f>
        <v>33</v>
      </c>
      <c r="O115" s="1">
        <f t="shared" si="10"/>
        <v>187</v>
      </c>
      <c r="P115" s="1">
        <f t="shared" si="11"/>
        <v>77</v>
      </c>
      <c r="Q115" s="1">
        <f>IF(OR(C115=7,C115=8),O115+R115,M115+R115)</f>
        <v>198</v>
      </c>
      <c r="R115" s="1">
        <f>INT(G115*(K115+10))</f>
        <v>55</v>
      </c>
    </row>
    <row r="116" spans="2:18">
      <c r="B116" s="15">
        <v>114</v>
      </c>
      <c r="C116" s="22">
        <v>2</v>
      </c>
      <c r="D116" s="3" t="s">
        <v>345</v>
      </c>
      <c r="E116" s="3" t="str">
        <f>VLOOKUP(C116,兵种!B:C,2,0)</f>
        <v>虎豹骑</v>
      </c>
      <c r="F116" s="17">
        <f>VLOOKUP(C116,兵种!B:D,3,0)</f>
        <v>340</v>
      </c>
      <c r="G116" s="22">
        <v>7</v>
      </c>
      <c r="H116" s="22">
        <v>7</v>
      </c>
      <c r="I116" s="22">
        <v>5</v>
      </c>
      <c r="J116" s="15">
        <f t="shared" si="9"/>
        <v>19</v>
      </c>
      <c r="K116" s="27">
        <v>1</v>
      </c>
      <c r="L116" s="44">
        <f>F116+J116*10</f>
        <v>530</v>
      </c>
      <c r="M116" s="1">
        <f>INT((H116+10)*(K116+10))</f>
        <v>187</v>
      </c>
      <c r="N116" s="1">
        <f>INT((H116)*(K116+10))</f>
        <v>77</v>
      </c>
      <c r="O116" s="1">
        <f t="shared" si="10"/>
        <v>165</v>
      </c>
      <c r="P116" s="1">
        <f t="shared" si="11"/>
        <v>55</v>
      </c>
      <c r="Q116" s="1">
        <f>IF(OR(C116=7,C116=8),O116+R116,M116+R116)</f>
        <v>264</v>
      </c>
      <c r="R116" s="1">
        <f>INT(G116*(K116+10))</f>
        <v>77</v>
      </c>
    </row>
    <row r="117" spans="2:18">
      <c r="B117" s="15">
        <v>115</v>
      </c>
      <c r="C117" s="22">
        <v>5</v>
      </c>
      <c r="D117" s="3" t="s">
        <v>346</v>
      </c>
      <c r="E117" s="3" t="str">
        <f>VLOOKUP(C117,兵种!B:C,2,0)</f>
        <v>弓弩手</v>
      </c>
      <c r="F117" s="17">
        <f>VLOOKUP(C117,兵种!B:D,3,0)</f>
        <v>280</v>
      </c>
      <c r="G117" s="22">
        <v>6</v>
      </c>
      <c r="H117" s="22">
        <v>7</v>
      </c>
      <c r="I117" s="22">
        <v>6</v>
      </c>
      <c r="J117" s="15">
        <f t="shared" si="9"/>
        <v>19</v>
      </c>
      <c r="K117" s="27">
        <v>1</v>
      </c>
      <c r="L117" s="44">
        <f>F117+J117*10</f>
        <v>470</v>
      </c>
      <c r="M117" s="1">
        <f>INT((H117+10)*(K117+10))</f>
        <v>187</v>
      </c>
      <c r="N117" s="1">
        <f>INT((H117)*(K117+10))</f>
        <v>77</v>
      </c>
      <c r="O117" s="1">
        <f t="shared" si="10"/>
        <v>176</v>
      </c>
      <c r="P117" s="1">
        <f t="shared" si="11"/>
        <v>66</v>
      </c>
      <c r="Q117" s="1">
        <f>IF(OR(C117=7,C117=8),O117+R117,M117+R117)</f>
        <v>253</v>
      </c>
      <c r="R117" s="1">
        <f>INT(G117*(K117+10))</f>
        <v>66</v>
      </c>
    </row>
    <row r="118" spans="2:18">
      <c r="B118" s="15">
        <v>116</v>
      </c>
      <c r="C118" s="22">
        <v>1</v>
      </c>
      <c r="D118" s="3" t="s">
        <v>347</v>
      </c>
      <c r="E118" s="3" t="str">
        <f>VLOOKUP(C118,兵种!B:C,2,0)</f>
        <v>亲卫队</v>
      </c>
      <c r="F118" s="17">
        <f>VLOOKUP(C118,兵种!B:D,3,0)</f>
        <v>320</v>
      </c>
      <c r="G118" s="22">
        <v>5</v>
      </c>
      <c r="H118" s="22">
        <v>8</v>
      </c>
      <c r="I118" s="22">
        <v>5</v>
      </c>
      <c r="J118" s="15">
        <f t="shared" si="9"/>
        <v>18</v>
      </c>
      <c r="K118" s="27">
        <v>1</v>
      </c>
      <c r="L118" s="44">
        <f>F118+J118*10</f>
        <v>500</v>
      </c>
      <c r="M118" s="1">
        <f>INT((H118+10)*(K118+10))</f>
        <v>198</v>
      </c>
      <c r="N118" s="1">
        <f>INT((H118)*(K118+10))</f>
        <v>88</v>
      </c>
      <c r="O118" s="1">
        <f t="shared" si="10"/>
        <v>165</v>
      </c>
      <c r="P118" s="1">
        <f t="shared" si="11"/>
        <v>55</v>
      </c>
      <c r="Q118" s="1">
        <f>IF(OR(C118=7,C118=8),O118+R118,M118+R118)</f>
        <v>253</v>
      </c>
      <c r="R118" s="1">
        <f>INT(G118*(K118+10))</f>
        <v>55</v>
      </c>
    </row>
    <row r="119" spans="2:18">
      <c r="B119" s="15">
        <v>117</v>
      </c>
      <c r="C119" s="22">
        <v>4</v>
      </c>
      <c r="D119" s="3" t="s">
        <v>348</v>
      </c>
      <c r="E119" s="3" t="str">
        <f>VLOOKUP(C119,兵种!B:C,2,0)</f>
        <v>武道家</v>
      </c>
      <c r="F119" s="17">
        <f>VLOOKUP(C119,兵种!B:D,3,0)</f>
        <v>360</v>
      </c>
      <c r="G119" s="22">
        <v>7</v>
      </c>
      <c r="H119" s="22">
        <v>6</v>
      </c>
      <c r="I119" s="22">
        <v>4</v>
      </c>
      <c r="J119" s="15">
        <f t="shared" si="9"/>
        <v>17</v>
      </c>
      <c r="K119" s="27">
        <v>1</v>
      </c>
      <c r="L119" s="44">
        <f>F119+J119*10</f>
        <v>530</v>
      </c>
      <c r="M119" s="1">
        <f>INT((H119+10)*(K119+10))</f>
        <v>176</v>
      </c>
      <c r="N119" s="1">
        <f>INT((H119)*(K119+10))</f>
        <v>66</v>
      </c>
      <c r="O119" s="1">
        <f t="shared" si="10"/>
        <v>154</v>
      </c>
      <c r="P119" s="1">
        <f t="shared" si="11"/>
        <v>44</v>
      </c>
      <c r="Q119" s="1">
        <f>IF(OR(C119=7,C119=8),O119+R119,M119+R119)</f>
        <v>253</v>
      </c>
      <c r="R119" s="1">
        <f>INT(G119*(K119+10))</f>
        <v>77</v>
      </c>
    </row>
    <row r="120" spans="2:18">
      <c r="B120" s="15">
        <v>118</v>
      </c>
      <c r="C120" s="22">
        <v>8</v>
      </c>
      <c r="D120" s="3" t="s">
        <v>349</v>
      </c>
      <c r="E120" s="3" t="str">
        <f>VLOOKUP(C120,兵种!B:C,2,0)</f>
        <v>仙术师</v>
      </c>
      <c r="F120" s="17">
        <f>VLOOKUP(C120,兵种!B:D,3,0)</f>
        <v>240</v>
      </c>
      <c r="G120" s="22">
        <v>5</v>
      </c>
      <c r="H120" s="22">
        <v>4</v>
      </c>
      <c r="I120" s="22">
        <v>6</v>
      </c>
      <c r="J120" s="15">
        <f t="shared" si="9"/>
        <v>15</v>
      </c>
      <c r="K120" s="27">
        <v>1</v>
      </c>
      <c r="L120" s="44">
        <f>F120+J120*10</f>
        <v>390</v>
      </c>
      <c r="M120" s="1">
        <f>INT((H120+10)*(K120+10))</f>
        <v>154</v>
      </c>
      <c r="N120" s="1">
        <f>INT((H120)*(K120+10))</f>
        <v>44</v>
      </c>
      <c r="O120" s="1">
        <f t="shared" si="10"/>
        <v>176</v>
      </c>
      <c r="P120" s="1">
        <f t="shared" si="11"/>
        <v>66</v>
      </c>
      <c r="Q120" s="1">
        <f>IF(OR(C120=7,C120=8),O120+R120,M120+R120)</f>
        <v>231</v>
      </c>
      <c r="R120" s="1">
        <f>INT(G120*(K120+10))</f>
        <v>55</v>
      </c>
    </row>
    <row r="121" spans="2:18">
      <c r="B121" s="15">
        <v>119</v>
      </c>
      <c r="C121" s="22">
        <v>8</v>
      </c>
      <c r="D121" s="3" t="s">
        <v>350</v>
      </c>
      <c r="E121" s="3" t="str">
        <f>VLOOKUP(C121,兵种!B:C,2,0)</f>
        <v>仙术师</v>
      </c>
      <c r="F121" s="17">
        <f>VLOOKUP(C121,兵种!B:D,3,0)</f>
        <v>240</v>
      </c>
      <c r="G121" s="22">
        <v>2</v>
      </c>
      <c r="H121" s="22">
        <v>1</v>
      </c>
      <c r="I121" s="22">
        <v>7</v>
      </c>
      <c r="J121" s="15">
        <f t="shared" si="9"/>
        <v>10</v>
      </c>
      <c r="K121" s="27">
        <v>1</v>
      </c>
      <c r="L121" s="44">
        <f>F121+J121*10</f>
        <v>340</v>
      </c>
      <c r="M121" s="1">
        <f>INT((H121+10)*(K121+10))</f>
        <v>121</v>
      </c>
      <c r="N121" s="1">
        <f>INT((H121)*(K121+10))</f>
        <v>11</v>
      </c>
      <c r="O121" s="1">
        <f t="shared" si="10"/>
        <v>187</v>
      </c>
      <c r="P121" s="1">
        <f t="shared" si="11"/>
        <v>77</v>
      </c>
      <c r="Q121" s="1">
        <f>IF(OR(C121=7,C121=8),O121+R121,M121+R121)</f>
        <v>209</v>
      </c>
      <c r="R121" s="1">
        <f>INT(G121*(K121+10))</f>
        <v>22</v>
      </c>
    </row>
    <row r="122" spans="2:18">
      <c r="B122" s="15">
        <v>120</v>
      </c>
      <c r="C122" s="22">
        <v>2</v>
      </c>
      <c r="D122" s="3" t="s">
        <v>351</v>
      </c>
      <c r="E122" s="3" t="str">
        <f>VLOOKUP(C122,兵种!B:C,2,0)</f>
        <v>虎豹骑</v>
      </c>
      <c r="F122" s="17">
        <f>VLOOKUP(C122,兵种!B:D,3,0)</f>
        <v>340</v>
      </c>
      <c r="G122" s="22">
        <v>10</v>
      </c>
      <c r="H122" s="22">
        <v>12</v>
      </c>
      <c r="I122" s="22">
        <v>3</v>
      </c>
      <c r="J122" s="15">
        <f t="shared" si="9"/>
        <v>25</v>
      </c>
      <c r="K122" s="27">
        <v>1</v>
      </c>
      <c r="L122" s="44">
        <f>F122+J122*10</f>
        <v>590</v>
      </c>
      <c r="M122" s="1">
        <f>INT((H122+10)*(K122+10))</f>
        <v>242</v>
      </c>
      <c r="N122" s="1">
        <f>INT((H122)*(K122+10))</f>
        <v>132</v>
      </c>
      <c r="O122" s="1">
        <f t="shared" si="10"/>
        <v>143</v>
      </c>
      <c r="P122" s="1">
        <f t="shared" si="11"/>
        <v>33</v>
      </c>
      <c r="Q122" s="1">
        <f>IF(OR(C122=7,C122=8),O122+R122,M122+R122)</f>
        <v>352</v>
      </c>
      <c r="R122" s="1">
        <f>INT(G122*(K122+10))</f>
        <v>110</v>
      </c>
    </row>
    <row r="123" spans="2:18">
      <c r="B123" s="15">
        <v>121</v>
      </c>
      <c r="C123" s="22">
        <v>2</v>
      </c>
      <c r="D123" s="3" t="s">
        <v>352</v>
      </c>
      <c r="E123" s="3" t="str">
        <f>VLOOKUP(C123,兵种!B:C,2,0)</f>
        <v>虎豹骑</v>
      </c>
      <c r="F123" s="17">
        <f>VLOOKUP(C123,兵种!B:D,3,0)</f>
        <v>340</v>
      </c>
      <c r="G123" s="22">
        <v>7</v>
      </c>
      <c r="H123" s="22">
        <v>7</v>
      </c>
      <c r="I123" s="22">
        <v>2</v>
      </c>
      <c r="J123" s="15">
        <f t="shared" si="9"/>
        <v>16</v>
      </c>
      <c r="K123" s="27">
        <v>1</v>
      </c>
      <c r="L123" s="44">
        <f>F123+J123*10</f>
        <v>500</v>
      </c>
      <c r="M123" s="1">
        <f>INT((H123+10)*(K123+10))</f>
        <v>187</v>
      </c>
      <c r="N123" s="1">
        <f>INT((H123)*(K123+10))</f>
        <v>77</v>
      </c>
      <c r="O123" s="1">
        <f t="shared" si="10"/>
        <v>132</v>
      </c>
      <c r="P123" s="1">
        <f t="shared" si="11"/>
        <v>22</v>
      </c>
      <c r="Q123" s="1">
        <f>IF(OR(C123=7,C123=8),O123+R123,M123+R123)</f>
        <v>264</v>
      </c>
      <c r="R123" s="1">
        <f>INT(G123*(K123+10))</f>
        <v>77</v>
      </c>
    </row>
    <row r="124" spans="2:18">
      <c r="B124" s="15">
        <v>122</v>
      </c>
      <c r="C124" s="22">
        <v>5</v>
      </c>
      <c r="D124" s="3" t="s">
        <v>353</v>
      </c>
      <c r="E124" s="3" t="str">
        <f>VLOOKUP(C124,兵种!B:C,2,0)</f>
        <v>弓弩手</v>
      </c>
      <c r="F124" s="17">
        <f>VLOOKUP(C124,兵种!B:D,3,0)</f>
        <v>280</v>
      </c>
      <c r="G124" s="22">
        <v>7</v>
      </c>
      <c r="H124" s="22">
        <v>7</v>
      </c>
      <c r="I124" s="22">
        <v>2</v>
      </c>
      <c r="J124" s="15">
        <f t="shared" si="9"/>
        <v>16</v>
      </c>
      <c r="K124" s="27">
        <v>1</v>
      </c>
      <c r="L124" s="44">
        <f>F124+J124*10</f>
        <v>440</v>
      </c>
      <c r="M124" s="1">
        <f>INT((H124+10)*(K124+10))</f>
        <v>187</v>
      </c>
      <c r="N124" s="1">
        <f>INT((H124)*(K124+10))</f>
        <v>77</v>
      </c>
      <c r="O124" s="1">
        <f t="shared" si="10"/>
        <v>132</v>
      </c>
      <c r="P124" s="1">
        <f t="shared" si="11"/>
        <v>22</v>
      </c>
      <c r="Q124" s="1">
        <f>IF(OR(C124=7,C124=8),O124+R124,M124+R124)</f>
        <v>264</v>
      </c>
      <c r="R124" s="1">
        <f>INT(G124*(K124+10))</f>
        <v>77</v>
      </c>
    </row>
    <row r="125" spans="2:18">
      <c r="B125" s="15">
        <v>123</v>
      </c>
      <c r="C125" s="22">
        <v>4</v>
      </c>
      <c r="D125" s="3" t="s">
        <v>354</v>
      </c>
      <c r="E125" s="3" t="str">
        <f>VLOOKUP(C125,兵种!B:C,2,0)</f>
        <v>武道家</v>
      </c>
      <c r="F125" s="17">
        <f>VLOOKUP(C125,兵种!B:D,3,0)</f>
        <v>360</v>
      </c>
      <c r="G125" s="22">
        <v>8</v>
      </c>
      <c r="H125" s="22">
        <v>8</v>
      </c>
      <c r="I125" s="22">
        <v>4</v>
      </c>
      <c r="J125" s="15">
        <f t="shared" si="9"/>
        <v>20</v>
      </c>
      <c r="K125" s="27">
        <v>1</v>
      </c>
      <c r="L125" s="44">
        <f>F125+J125*10</f>
        <v>560</v>
      </c>
      <c r="M125" s="1">
        <f>INT((H125+10)*(K125+10))</f>
        <v>198</v>
      </c>
      <c r="N125" s="1">
        <f>INT((H125)*(K125+10))</f>
        <v>88</v>
      </c>
      <c r="O125" s="1">
        <f t="shared" si="10"/>
        <v>154</v>
      </c>
      <c r="P125" s="1">
        <f t="shared" si="11"/>
        <v>44</v>
      </c>
      <c r="Q125" s="1">
        <f>IF(OR(C125=7,C125=8),O125+R125,M125+R125)</f>
        <v>286</v>
      </c>
      <c r="R125" s="1">
        <f>INT(G125*(K125+10))</f>
        <v>88</v>
      </c>
    </row>
    <row r="126" spans="2:18">
      <c r="B126" s="15">
        <v>124</v>
      </c>
      <c r="C126" s="22">
        <v>3</v>
      </c>
      <c r="D126" s="3" t="s">
        <v>355</v>
      </c>
      <c r="E126" s="3" t="str">
        <f>VLOOKUP(C126,兵种!B:C,2,0)</f>
        <v>近卫军</v>
      </c>
      <c r="F126" s="17">
        <f>VLOOKUP(C126,兵种!B:D,3,0)</f>
        <v>380</v>
      </c>
      <c r="G126" s="22">
        <v>7</v>
      </c>
      <c r="H126" s="22">
        <v>6</v>
      </c>
      <c r="I126" s="22">
        <v>5</v>
      </c>
      <c r="J126" s="15">
        <f t="shared" si="9"/>
        <v>18</v>
      </c>
      <c r="K126" s="27">
        <v>1</v>
      </c>
      <c r="L126" s="44">
        <f>F126+J126*10</f>
        <v>560</v>
      </c>
      <c r="M126" s="1">
        <f>INT((H126+10)*(K126+10))</f>
        <v>176</v>
      </c>
      <c r="N126" s="1">
        <f>INT((H126)*(K126+10))</f>
        <v>66</v>
      </c>
      <c r="O126" s="1">
        <f t="shared" si="10"/>
        <v>165</v>
      </c>
      <c r="P126" s="1">
        <f t="shared" si="11"/>
        <v>55</v>
      </c>
      <c r="Q126" s="1">
        <f>IF(OR(C126=7,C126=8),O126+R126,M126+R126)</f>
        <v>253</v>
      </c>
      <c r="R126" s="1">
        <f>INT(G126*(K126+10))</f>
        <v>77</v>
      </c>
    </row>
    <row r="127" spans="2:18">
      <c r="B127" s="15">
        <v>125</v>
      </c>
      <c r="C127" s="22">
        <v>6</v>
      </c>
      <c r="D127" s="3" t="s">
        <v>356</v>
      </c>
      <c r="E127" s="3" t="str">
        <f>VLOOKUP(C127,兵种!B:C,2,0)</f>
        <v>战弓骑</v>
      </c>
      <c r="F127" s="17">
        <f>VLOOKUP(C127,兵种!B:D,3,0)</f>
        <v>300</v>
      </c>
      <c r="G127" s="22">
        <v>4</v>
      </c>
      <c r="H127" s="22">
        <v>7</v>
      </c>
      <c r="I127" s="22">
        <v>2</v>
      </c>
      <c r="J127" s="15">
        <f t="shared" si="9"/>
        <v>13</v>
      </c>
      <c r="K127" s="27">
        <v>1</v>
      </c>
      <c r="L127" s="44">
        <f>F127+J127*10</f>
        <v>430</v>
      </c>
      <c r="M127" s="1">
        <f>INT((H127+10)*(K127+10))</f>
        <v>187</v>
      </c>
      <c r="N127" s="1">
        <f>INT((H127)*(K127+10))</f>
        <v>77</v>
      </c>
      <c r="O127" s="1">
        <f t="shared" si="10"/>
        <v>132</v>
      </c>
      <c r="P127" s="1">
        <f t="shared" si="11"/>
        <v>22</v>
      </c>
      <c r="Q127" s="1">
        <f>IF(OR(C127=7,C127=8),O127+R127,M127+R127)</f>
        <v>231</v>
      </c>
      <c r="R127" s="1">
        <f>INT(G127*(K127+10))</f>
        <v>44</v>
      </c>
    </row>
    <row r="128" spans="2:18">
      <c r="B128" s="15">
        <v>126</v>
      </c>
      <c r="C128" s="22">
        <v>4</v>
      </c>
      <c r="D128" s="3" t="s">
        <v>357</v>
      </c>
      <c r="E128" s="3" t="str">
        <f>VLOOKUP(C128,兵种!B:C,2,0)</f>
        <v>武道家</v>
      </c>
      <c r="F128" s="17">
        <f>VLOOKUP(C128,兵种!B:D,3,0)</f>
        <v>360</v>
      </c>
      <c r="G128" s="22">
        <v>3</v>
      </c>
      <c r="H128" s="22">
        <v>8</v>
      </c>
      <c r="I128" s="22">
        <v>1</v>
      </c>
      <c r="J128" s="15">
        <f t="shared" si="9"/>
        <v>12</v>
      </c>
      <c r="K128" s="27">
        <v>1</v>
      </c>
      <c r="L128" s="44">
        <f>F128+J128*10</f>
        <v>480</v>
      </c>
      <c r="M128" s="1">
        <f>INT((H128+10)*(K128+10))</f>
        <v>198</v>
      </c>
      <c r="N128" s="1">
        <f>INT((H128)*(K128+10))</f>
        <v>88</v>
      </c>
      <c r="O128" s="1">
        <f t="shared" si="10"/>
        <v>121</v>
      </c>
      <c r="P128" s="1">
        <f t="shared" si="11"/>
        <v>11</v>
      </c>
      <c r="Q128" s="1">
        <f>IF(OR(C128=7,C128=8),O128+R128,M128+R128)</f>
        <v>231</v>
      </c>
      <c r="R128" s="1">
        <f>INT(G128*(K128+10))</f>
        <v>33</v>
      </c>
    </row>
    <row r="129" spans="2:18">
      <c r="B129" s="15">
        <v>127</v>
      </c>
      <c r="C129" s="22">
        <v>7</v>
      </c>
      <c r="D129" s="3" t="s">
        <v>358</v>
      </c>
      <c r="E129" s="3" t="str">
        <f>VLOOKUP(C129,兵种!B:C,2,0)</f>
        <v>妖术师</v>
      </c>
      <c r="F129" s="17">
        <f>VLOOKUP(C129,兵种!B:D,3,0)</f>
        <v>260</v>
      </c>
      <c r="G129" s="22">
        <v>6</v>
      </c>
      <c r="H129" s="22">
        <v>5</v>
      </c>
      <c r="I129" s="22">
        <v>9</v>
      </c>
      <c r="J129" s="15">
        <f t="shared" si="9"/>
        <v>20</v>
      </c>
      <c r="K129" s="27">
        <v>1</v>
      </c>
      <c r="L129" s="44">
        <f>F129+J129*10</f>
        <v>460</v>
      </c>
      <c r="M129" s="1">
        <f>INT((H129+10)*(K129+10))</f>
        <v>165</v>
      </c>
      <c r="N129" s="1">
        <f>INT((H129)*(K129+10))</f>
        <v>55</v>
      </c>
      <c r="O129" s="1">
        <f t="shared" si="10"/>
        <v>209</v>
      </c>
      <c r="P129" s="1">
        <f t="shared" si="11"/>
        <v>99</v>
      </c>
      <c r="Q129" s="1">
        <f>IF(OR(C129=7,C129=8),O129+R129,M129+R129)</f>
        <v>275</v>
      </c>
      <c r="R129" s="1">
        <f>INT(G129*(K129+10))</f>
        <v>66</v>
      </c>
    </row>
    <row r="130" spans="2:18">
      <c r="B130" s="15">
        <v>128</v>
      </c>
      <c r="C130" s="22">
        <v>6</v>
      </c>
      <c r="D130" s="3" t="s">
        <v>359</v>
      </c>
      <c r="E130" s="3" t="str">
        <f>VLOOKUP(C130,兵种!B:C,2,0)</f>
        <v>战弓骑</v>
      </c>
      <c r="F130" s="17">
        <f>VLOOKUP(C130,兵种!B:D,3,0)</f>
        <v>300</v>
      </c>
      <c r="G130" s="22">
        <v>6</v>
      </c>
      <c r="H130" s="22">
        <v>9</v>
      </c>
      <c r="I130" s="22">
        <v>5</v>
      </c>
      <c r="J130" s="15">
        <f t="shared" si="9"/>
        <v>20</v>
      </c>
      <c r="K130" s="27">
        <v>1</v>
      </c>
      <c r="L130" s="44">
        <f>F130+J130*10</f>
        <v>500</v>
      </c>
      <c r="M130" s="1">
        <f>INT((H130+10)*(K130+10))</f>
        <v>209</v>
      </c>
      <c r="N130" s="1">
        <f>INT((H130)*(K130+10))</f>
        <v>99</v>
      </c>
      <c r="O130" s="1">
        <f t="shared" si="10"/>
        <v>165</v>
      </c>
      <c r="P130" s="1">
        <f t="shared" si="11"/>
        <v>55</v>
      </c>
      <c r="Q130" s="1">
        <f>IF(OR(C130=7,C130=8),O130+R130,M130+R130)</f>
        <v>275</v>
      </c>
      <c r="R130" s="1">
        <f>INT(G130*(K130+10))</f>
        <v>66</v>
      </c>
    </row>
    <row r="131" spans="2:18">
      <c r="B131" s="15">
        <v>129</v>
      </c>
      <c r="C131" s="22">
        <v>2</v>
      </c>
      <c r="D131" s="3" t="s">
        <v>360</v>
      </c>
      <c r="E131" s="3" t="str">
        <f>VLOOKUP(C131,兵种!B:C,2,0)</f>
        <v>虎豹骑</v>
      </c>
      <c r="F131" s="17">
        <f>VLOOKUP(C131,兵种!B:D,3,0)</f>
        <v>340</v>
      </c>
      <c r="G131" s="22">
        <v>7</v>
      </c>
      <c r="H131" s="22">
        <v>7</v>
      </c>
      <c r="I131" s="22">
        <v>4</v>
      </c>
      <c r="J131" s="15">
        <f t="shared" ref="J131:J162" si="12">SUM(G131:I131)</f>
        <v>18</v>
      </c>
      <c r="K131" s="27">
        <v>1</v>
      </c>
      <c r="L131" s="44">
        <f>F131+J131*10</f>
        <v>520</v>
      </c>
      <c r="M131" s="1">
        <f>INT((H131+10)*(K131+10))</f>
        <v>187</v>
      </c>
      <c r="N131" s="1">
        <f>INT((H131)*(K131+10))</f>
        <v>77</v>
      </c>
      <c r="O131" s="1">
        <f t="shared" ref="O131:O162" si="13">INT((I131+10)*(K131+10))</f>
        <v>154</v>
      </c>
      <c r="P131" s="1">
        <f t="shared" ref="P131:P162" si="14">INT((I131)*(K131+10))</f>
        <v>44</v>
      </c>
      <c r="Q131" s="1">
        <f>IF(OR(C131=7,C131=8),O131+R131,M131+R131)</f>
        <v>264</v>
      </c>
      <c r="R131" s="1">
        <f>INT(G131*(K131+10))</f>
        <v>77</v>
      </c>
    </row>
    <row r="132" spans="2:18">
      <c r="B132" s="15">
        <v>130</v>
      </c>
      <c r="C132" s="22">
        <v>2</v>
      </c>
      <c r="D132" s="3" t="s">
        <v>361</v>
      </c>
      <c r="E132" s="3" t="str">
        <f>VLOOKUP(C132,兵种!B:C,2,0)</f>
        <v>虎豹骑</v>
      </c>
      <c r="F132" s="17">
        <f>VLOOKUP(C132,兵种!B:D,3,0)</f>
        <v>340</v>
      </c>
      <c r="G132" s="22">
        <v>8</v>
      </c>
      <c r="H132" s="22">
        <v>6</v>
      </c>
      <c r="I132" s="22">
        <v>3</v>
      </c>
      <c r="J132" s="15">
        <f t="shared" si="12"/>
        <v>17</v>
      </c>
      <c r="K132" s="27">
        <v>1</v>
      </c>
      <c r="L132" s="44">
        <f>F132+J132*10</f>
        <v>510</v>
      </c>
      <c r="M132" s="1">
        <f>INT((H132+10)*(K132+10))</f>
        <v>176</v>
      </c>
      <c r="N132" s="1">
        <f>INT((H132)*(K132+10))</f>
        <v>66</v>
      </c>
      <c r="O132" s="1">
        <f t="shared" si="13"/>
        <v>143</v>
      </c>
      <c r="P132" s="1">
        <f t="shared" si="14"/>
        <v>33</v>
      </c>
      <c r="Q132" s="1">
        <f>IF(OR(C132=7,C132=8),O132+R132,M132+R132)</f>
        <v>264</v>
      </c>
      <c r="R132" s="1">
        <f>INT(G132*(K132+10))</f>
        <v>88</v>
      </c>
    </row>
    <row r="133" spans="2:18">
      <c r="B133" s="15">
        <v>131</v>
      </c>
      <c r="C133" s="22">
        <v>9</v>
      </c>
      <c r="D133" s="3" t="s">
        <v>362</v>
      </c>
      <c r="E133" s="3" t="str">
        <f>VLOOKUP(C133,兵种!B:C,2,0)</f>
        <v>大将军</v>
      </c>
      <c r="F133" s="17">
        <f>VLOOKUP(C133,兵种!B:D,3,0)</f>
        <v>400</v>
      </c>
      <c r="G133" s="22">
        <v>6</v>
      </c>
      <c r="H133" s="22">
        <v>7</v>
      </c>
      <c r="I133" s="22">
        <v>4</v>
      </c>
      <c r="J133" s="15">
        <f t="shared" si="12"/>
        <v>17</v>
      </c>
      <c r="K133" s="27">
        <v>1</v>
      </c>
      <c r="L133" s="44">
        <f>F133+J133*10</f>
        <v>570</v>
      </c>
      <c r="M133" s="1">
        <f>INT((H133+10)*(K133+10))</f>
        <v>187</v>
      </c>
      <c r="N133" s="1">
        <f>INT((H133)*(K133+10))</f>
        <v>77</v>
      </c>
      <c r="O133" s="1">
        <f t="shared" si="13"/>
        <v>154</v>
      </c>
      <c r="P133" s="1">
        <f t="shared" si="14"/>
        <v>44</v>
      </c>
      <c r="Q133" s="1">
        <f>IF(OR(C133=7,C133=8),O133+R133,M133+R133)</f>
        <v>253</v>
      </c>
      <c r="R133" s="1">
        <f>INT(G133*(K133+10))</f>
        <v>66</v>
      </c>
    </row>
    <row r="134" spans="2:18">
      <c r="B134" s="15">
        <v>132</v>
      </c>
      <c r="C134" s="22">
        <v>2</v>
      </c>
      <c r="D134" s="3" t="s">
        <v>363</v>
      </c>
      <c r="E134" s="3" t="str">
        <f>VLOOKUP(C134,兵种!B:C,2,0)</f>
        <v>虎豹骑</v>
      </c>
      <c r="F134" s="17">
        <f>VLOOKUP(C134,兵种!B:D,3,0)</f>
        <v>340</v>
      </c>
      <c r="G134" s="22">
        <v>7</v>
      </c>
      <c r="H134" s="22">
        <v>7</v>
      </c>
      <c r="I134" s="22">
        <v>5</v>
      </c>
      <c r="J134" s="15">
        <f t="shared" si="12"/>
        <v>19</v>
      </c>
      <c r="K134" s="27">
        <v>1</v>
      </c>
      <c r="L134" s="44">
        <f>F134+J134*10</f>
        <v>530</v>
      </c>
      <c r="M134" s="1">
        <f>INT((H134+10)*(K134+10))</f>
        <v>187</v>
      </c>
      <c r="N134" s="1">
        <f>INT((H134)*(K134+10))</f>
        <v>77</v>
      </c>
      <c r="O134" s="1">
        <f t="shared" si="13"/>
        <v>165</v>
      </c>
      <c r="P134" s="1">
        <f t="shared" si="14"/>
        <v>55</v>
      </c>
      <c r="Q134" s="1">
        <f>IF(OR(C134=7,C134=8),O134+R134,M134+R134)</f>
        <v>264</v>
      </c>
      <c r="R134" s="1">
        <f>INT(G134*(K134+10))</f>
        <v>77</v>
      </c>
    </row>
    <row r="135" spans="2:18">
      <c r="B135" s="15">
        <v>133</v>
      </c>
      <c r="C135" s="22">
        <v>7</v>
      </c>
      <c r="D135" s="3" t="s">
        <v>364</v>
      </c>
      <c r="E135" s="3" t="str">
        <f>VLOOKUP(C135,兵种!B:C,2,0)</f>
        <v>妖术师</v>
      </c>
      <c r="F135" s="17">
        <f>VLOOKUP(C135,兵种!B:D,3,0)</f>
        <v>260</v>
      </c>
      <c r="G135" s="22">
        <v>3</v>
      </c>
      <c r="H135" s="22">
        <v>3</v>
      </c>
      <c r="I135" s="22">
        <v>9</v>
      </c>
      <c r="J135" s="15">
        <f t="shared" si="12"/>
        <v>15</v>
      </c>
      <c r="K135" s="27">
        <v>1</v>
      </c>
      <c r="L135" s="44">
        <f>F135+J135*10</f>
        <v>410</v>
      </c>
      <c r="M135" s="1">
        <f>INT((H135+10)*(K135+10))</f>
        <v>143</v>
      </c>
      <c r="N135" s="1">
        <f>INT((H135)*(K135+10))</f>
        <v>33</v>
      </c>
      <c r="O135" s="1">
        <f t="shared" si="13"/>
        <v>209</v>
      </c>
      <c r="P135" s="1">
        <f t="shared" si="14"/>
        <v>99</v>
      </c>
      <c r="Q135" s="1">
        <f>IF(OR(C135=7,C135=8),O135+R135,M135+R135)</f>
        <v>242</v>
      </c>
      <c r="R135" s="1">
        <f>INT(G135*(K135+10))</f>
        <v>33</v>
      </c>
    </row>
    <row r="136" spans="2:18">
      <c r="B136" s="15">
        <v>134</v>
      </c>
      <c r="C136" s="22">
        <v>5</v>
      </c>
      <c r="D136" s="3" t="s">
        <v>365</v>
      </c>
      <c r="E136" s="3" t="str">
        <f>VLOOKUP(C136,兵种!B:C,2,0)</f>
        <v>弓弩手</v>
      </c>
      <c r="F136" s="17">
        <f>VLOOKUP(C136,兵种!B:D,3,0)</f>
        <v>280</v>
      </c>
      <c r="G136" s="22">
        <v>6</v>
      </c>
      <c r="H136" s="22">
        <v>8</v>
      </c>
      <c r="I136" s="22">
        <v>2</v>
      </c>
      <c r="J136" s="15">
        <f t="shared" si="12"/>
        <v>16</v>
      </c>
      <c r="K136" s="27">
        <v>1</v>
      </c>
      <c r="L136" s="44">
        <f>F136+J136*10</f>
        <v>440</v>
      </c>
      <c r="M136" s="1">
        <f>INT((H136+10)*(K136+10))</f>
        <v>198</v>
      </c>
      <c r="N136" s="1">
        <f>INT((H136)*(K136+10))</f>
        <v>88</v>
      </c>
      <c r="O136" s="1">
        <f t="shared" si="13"/>
        <v>132</v>
      </c>
      <c r="P136" s="1">
        <f t="shared" si="14"/>
        <v>22</v>
      </c>
      <c r="Q136" s="1">
        <f>IF(OR(C136=7,C136=8),O136+R136,M136+R136)</f>
        <v>264</v>
      </c>
      <c r="R136" s="1">
        <f>INT(G136*(K136+10))</f>
        <v>66</v>
      </c>
    </row>
    <row r="137" spans="2:18">
      <c r="B137" s="15">
        <v>135</v>
      </c>
      <c r="C137" s="22">
        <v>2</v>
      </c>
      <c r="D137" s="3" t="s">
        <v>366</v>
      </c>
      <c r="E137" s="3" t="str">
        <f>VLOOKUP(C137,兵种!B:C,2,0)</f>
        <v>虎豹骑</v>
      </c>
      <c r="F137" s="17">
        <f>VLOOKUP(C137,兵种!B:D,3,0)</f>
        <v>340</v>
      </c>
      <c r="G137" s="22">
        <v>7</v>
      </c>
      <c r="H137" s="22">
        <v>9</v>
      </c>
      <c r="I137" s="22">
        <v>4</v>
      </c>
      <c r="J137" s="15">
        <f t="shared" si="12"/>
        <v>20</v>
      </c>
      <c r="K137" s="27">
        <v>1</v>
      </c>
      <c r="L137" s="44">
        <f>F137+J137*10</f>
        <v>540</v>
      </c>
      <c r="M137" s="1">
        <f>INT((H137+10)*(K137+10))</f>
        <v>209</v>
      </c>
      <c r="N137" s="1">
        <f>INT((H137)*(K137+10))</f>
        <v>99</v>
      </c>
      <c r="O137" s="1">
        <f t="shared" si="13"/>
        <v>154</v>
      </c>
      <c r="P137" s="1">
        <f t="shared" si="14"/>
        <v>44</v>
      </c>
      <c r="Q137" s="1">
        <f>IF(OR(C137=7,C137=8),O137+R137,M137+R137)</f>
        <v>286</v>
      </c>
      <c r="R137" s="1">
        <f>INT(G137*(K137+10))</f>
        <v>77</v>
      </c>
    </row>
    <row r="138" spans="2:18">
      <c r="B138" s="15">
        <v>136</v>
      </c>
      <c r="C138" s="22">
        <v>5</v>
      </c>
      <c r="D138" s="3" t="s">
        <v>367</v>
      </c>
      <c r="E138" s="3" t="str">
        <f>VLOOKUP(C138,兵种!B:C,2,0)</f>
        <v>弓弩手</v>
      </c>
      <c r="F138" s="17">
        <f>VLOOKUP(C138,兵种!B:D,3,0)</f>
        <v>280</v>
      </c>
      <c r="G138" s="22">
        <v>6</v>
      </c>
      <c r="H138" s="22">
        <v>5</v>
      </c>
      <c r="I138" s="22">
        <v>7</v>
      </c>
      <c r="J138" s="15">
        <f t="shared" si="12"/>
        <v>18</v>
      </c>
      <c r="K138" s="27">
        <v>1</v>
      </c>
      <c r="L138" s="44">
        <f>F138+J138*10</f>
        <v>460</v>
      </c>
      <c r="M138" s="1">
        <f>INT((H138+10)*(K138+10))</f>
        <v>165</v>
      </c>
      <c r="N138" s="1">
        <f>INT((H138)*(K138+10))</f>
        <v>55</v>
      </c>
      <c r="O138" s="1">
        <f t="shared" si="13"/>
        <v>187</v>
      </c>
      <c r="P138" s="1">
        <f t="shared" si="14"/>
        <v>77</v>
      </c>
      <c r="Q138" s="1">
        <f>IF(OR(C138=7,C138=8),O138+R138,M138+R138)</f>
        <v>231</v>
      </c>
      <c r="R138" s="1">
        <f>INT(G138*(K138+10))</f>
        <v>66</v>
      </c>
    </row>
    <row r="139" spans="2:18">
      <c r="B139" s="15">
        <v>137</v>
      </c>
      <c r="C139" s="22">
        <v>5</v>
      </c>
      <c r="D139" s="3" t="s">
        <v>368</v>
      </c>
      <c r="E139" s="3" t="str">
        <f>VLOOKUP(C139,兵种!B:C,2,0)</f>
        <v>弓弩手</v>
      </c>
      <c r="F139" s="17">
        <f>VLOOKUP(C139,兵种!B:D,3,0)</f>
        <v>280</v>
      </c>
      <c r="G139" s="22">
        <v>7</v>
      </c>
      <c r="H139" s="22">
        <v>6</v>
      </c>
      <c r="I139" s="22">
        <v>6</v>
      </c>
      <c r="J139" s="15">
        <f t="shared" si="12"/>
        <v>19</v>
      </c>
      <c r="K139" s="27">
        <v>1</v>
      </c>
      <c r="L139" s="44">
        <f>F139+J139*10</f>
        <v>470</v>
      </c>
      <c r="M139" s="1">
        <f>INT((H139+10)*(K139+10))</f>
        <v>176</v>
      </c>
      <c r="N139" s="1">
        <f>INT((H139)*(K139+10))</f>
        <v>66</v>
      </c>
      <c r="O139" s="1">
        <f t="shared" si="13"/>
        <v>176</v>
      </c>
      <c r="P139" s="1">
        <f t="shared" si="14"/>
        <v>66</v>
      </c>
      <c r="Q139" s="1">
        <f>IF(OR(C139=7,C139=8),O139+R139,M139+R139)</f>
        <v>253</v>
      </c>
      <c r="R139" s="1">
        <f>INT(G139*(K139+10))</f>
        <v>77</v>
      </c>
    </row>
    <row r="140" spans="2:18">
      <c r="B140" s="15">
        <v>138</v>
      </c>
      <c r="C140" s="22">
        <v>8</v>
      </c>
      <c r="D140" s="3" t="s">
        <v>369</v>
      </c>
      <c r="E140" s="3" t="str">
        <f>VLOOKUP(C140,兵种!B:C,2,0)</f>
        <v>仙术师</v>
      </c>
      <c r="F140" s="17">
        <f>VLOOKUP(C140,兵种!B:D,3,0)</f>
        <v>240</v>
      </c>
      <c r="G140" s="22">
        <v>1</v>
      </c>
      <c r="H140" s="22">
        <v>1</v>
      </c>
      <c r="I140" s="22">
        <v>8</v>
      </c>
      <c r="J140" s="15">
        <f t="shared" si="12"/>
        <v>10</v>
      </c>
      <c r="K140" s="27">
        <v>1</v>
      </c>
      <c r="L140" s="44">
        <f>F140+J140*10</f>
        <v>340</v>
      </c>
      <c r="M140" s="1">
        <f>INT((H140+10)*(K140+10))</f>
        <v>121</v>
      </c>
      <c r="N140" s="1">
        <f>INT((H140)*(K140+10))</f>
        <v>11</v>
      </c>
      <c r="O140" s="1">
        <f t="shared" si="13"/>
        <v>198</v>
      </c>
      <c r="P140" s="1">
        <f t="shared" si="14"/>
        <v>88</v>
      </c>
      <c r="Q140" s="1">
        <f>IF(OR(C140=7,C140=8),O140+R140,M140+R140)</f>
        <v>209</v>
      </c>
      <c r="R140" s="1">
        <f>INT(G140*(K140+10))</f>
        <v>11</v>
      </c>
    </row>
    <row r="141" spans="2:18">
      <c r="B141" s="15">
        <v>139</v>
      </c>
      <c r="C141" s="22">
        <v>2</v>
      </c>
      <c r="D141" s="3" t="s">
        <v>370</v>
      </c>
      <c r="E141" s="3" t="str">
        <f>VLOOKUP(C141,兵种!B:C,2,0)</f>
        <v>虎豹骑</v>
      </c>
      <c r="F141" s="17">
        <f>VLOOKUP(C141,兵种!B:D,3,0)</f>
        <v>340</v>
      </c>
      <c r="G141" s="22">
        <v>8</v>
      </c>
      <c r="H141" s="22">
        <v>8</v>
      </c>
      <c r="I141" s="22">
        <v>4</v>
      </c>
      <c r="J141" s="15">
        <f t="shared" si="12"/>
        <v>20</v>
      </c>
      <c r="K141" s="27">
        <v>1</v>
      </c>
      <c r="L141" s="44">
        <f>F141+J141*10</f>
        <v>540</v>
      </c>
      <c r="M141" s="1">
        <f>INT((H141+10)*(K141+10))</f>
        <v>198</v>
      </c>
      <c r="N141" s="1">
        <f>INT((H141)*(K141+10))</f>
        <v>88</v>
      </c>
      <c r="O141" s="1">
        <f t="shared" si="13"/>
        <v>154</v>
      </c>
      <c r="P141" s="1">
        <f t="shared" si="14"/>
        <v>44</v>
      </c>
      <c r="Q141" s="1">
        <f>IF(OR(C141=7,C141=8),O141+R141,M141+R141)</f>
        <v>286</v>
      </c>
      <c r="R141" s="1">
        <f>INT(G141*(K141+10))</f>
        <v>88</v>
      </c>
    </row>
    <row r="142" spans="2:18">
      <c r="B142" s="15">
        <v>140</v>
      </c>
      <c r="C142" s="22">
        <v>2</v>
      </c>
      <c r="D142" s="3" t="s">
        <v>371</v>
      </c>
      <c r="E142" s="3" t="str">
        <f>VLOOKUP(C142,兵种!B:C,2,0)</f>
        <v>虎豹骑</v>
      </c>
      <c r="F142" s="17">
        <f>VLOOKUP(C142,兵种!B:D,3,0)</f>
        <v>340</v>
      </c>
      <c r="G142" s="22">
        <v>7</v>
      </c>
      <c r="H142" s="22">
        <v>7</v>
      </c>
      <c r="I142" s="22">
        <v>5</v>
      </c>
      <c r="J142" s="15">
        <f t="shared" si="12"/>
        <v>19</v>
      </c>
      <c r="K142" s="27">
        <v>1</v>
      </c>
      <c r="L142" s="44">
        <f>F142+J142*10</f>
        <v>530</v>
      </c>
      <c r="M142" s="1">
        <f>INT((H142+10)*(K142+10))</f>
        <v>187</v>
      </c>
      <c r="N142" s="1">
        <f>INT((H142)*(K142+10))</f>
        <v>77</v>
      </c>
      <c r="O142" s="1">
        <f t="shared" si="13"/>
        <v>165</v>
      </c>
      <c r="P142" s="1">
        <f t="shared" si="14"/>
        <v>55</v>
      </c>
      <c r="Q142" s="1">
        <f>IF(OR(C142=7,C142=8),O142+R142,M142+R142)</f>
        <v>264</v>
      </c>
      <c r="R142" s="1">
        <f>INT(G142*(K142+10))</f>
        <v>77</v>
      </c>
    </row>
    <row r="143" spans="2:18">
      <c r="B143" s="15">
        <v>141</v>
      </c>
      <c r="C143" s="22">
        <v>3</v>
      </c>
      <c r="D143" s="3" t="s">
        <v>372</v>
      </c>
      <c r="E143" s="3" t="str">
        <f>VLOOKUP(C143,兵种!B:C,2,0)</f>
        <v>近卫军</v>
      </c>
      <c r="F143" s="17">
        <f>VLOOKUP(C143,兵种!B:D,3,0)</f>
        <v>380</v>
      </c>
      <c r="G143" s="22">
        <v>8</v>
      </c>
      <c r="H143" s="22">
        <v>3</v>
      </c>
      <c r="I143" s="22">
        <v>9</v>
      </c>
      <c r="J143" s="15">
        <f t="shared" si="12"/>
        <v>20</v>
      </c>
      <c r="K143" s="27">
        <v>1</v>
      </c>
      <c r="L143" s="44">
        <f>F143+J143*10</f>
        <v>580</v>
      </c>
      <c r="M143" s="1">
        <f>INT((H143+10)*(K143+10))</f>
        <v>143</v>
      </c>
      <c r="N143" s="1">
        <f>INT((H143)*(K143+10))</f>
        <v>33</v>
      </c>
      <c r="O143" s="1">
        <f t="shared" si="13"/>
        <v>209</v>
      </c>
      <c r="P143" s="1">
        <f t="shared" si="14"/>
        <v>99</v>
      </c>
      <c r="Q143" s="1">
        <f>IF(OR(C143=7,C143=8),O143+R143,M143+R143)</f>
        <v>231</v>
      </c>
      <c r="R143" s="1">
        <f>INT(G143*(K143+10))</f>
        <v>88</v>
      </c>
    </row>
    <row r="144" spans="2:18">
      <c r="B144" s="15">
        <v>142</v>
      </c>
      <c r="C144" s="22">
        <v>3</v>
      </c>
      <c r="D144" s="3" t="s">
        <v>373</v>
      </c>
      <c r="E144" s="3" t="str">
        <f>VLOOKUP(C144,兵种!B:C,2,0)</f>
        <v>近卫军</v>
      </c>
      <c r="F144" s="17">
        <f>VLOOKUP(C144,兵种!B:D,3,0)</f>
        <v>380</v>
      </c>
      <c r="G144" s="22">
        <v>7</v>
      </c>
      <c r="H144" s="22">
        <v>2</v>
      </c>
      <c r="I144" s="22">
        <v>8</v>
      </c>
      <c r="J144" s="15">
        <f t="shared" si="12"/>
        <v>17</v>
      </c>
      <c r="K144" s="27">
        <v>1</v>
      </c>
      <c r="L144" s="44">
        <f>F144+J144*10</f>
        <v>550</v>
      </c>
      <c r="M144" s="1">
        <f>INT((H144+10)*(K144+10))</f>
        <v>132</v>
      </c>
      <c r="N144" s="1">
        <f>INT((H144)*(K144+10))</f>
        <v>22</v>
      </c>
      <c r="O144" s="1">
        <f t="shared" si="13"/>
        <v>198</v>
      </c>
      <c r="P144" s="1">
        <f t="shared" si="14"/>
        <v>88</v>
      </c>
      <c r="Q144" s="1">
        <f>IF(OR(C144=7,C144=8),O144+R144,M144+R144)</f>
        <v>209</v>
      </c>
      <c r="R144" s="1">
        <f>INT(G144*(K144+10))</f>
        <v>77</v>
      </c>
    </row>
    <row r="145" spans="2:18">
      <c r="B145" s="15">
        <v>143</v>
      </c>
      <c r="C145" s="22">
        <v>3</v>
      </c>
      <c r="D145" s="3" t="s">
        <v>374</v>
      </c>
      <c r="E145" s="3" t="str">
        <f>VLOOKUP(C145,兵种!B:C,2,0)</f>
        <v>近卫军</v>
      </c>
      <c r="F145" s="17">
        <f>VLOOKUP(C145,兵种!B:D,3,0)</f>
        <v>380</v>
      </c>
      <c r="G145" s="22">
        <v>7</v>
      </c>
      <c r="H145" s="22">
        <v>6</v>
      </c>
      <c r="I145" s="22">
        <v>7</v>
      </c>
      <c r="J145" s="15">
        <f t="shared" si="12"/>
        <v>20</v>
      </c>
      <c r="K145" s="27">
        <v>1</v>
      </c>
      <c r="L145" s="44">
        <f>F145+J145*10</f>
        <v>580</v>
      </c>
      <c r="M145" s="1">
        <f>INT((H145+10)*(K145+10))</f>
        <v>176</v>
      </c>
      <c r="N145" s="1">
        <f>INT((H145)*(K145+10))</f>
        <v>66</v>
      </c>
      <c r="O145" s="1">
        <f t="shared" si="13"/>
        <v>187</v>
      </c>
      <c r="P145" s="1">
        <f t="shared" si="14"/>
        <v>77</v>
      </c>
      <c r="Q145" s="1">
        <f>IF(OR(C145=7,C145=8),O145+R145,M145+R145)</f>
        <v>253</v>
      </c>
      <c r="R145" s="1">
        <f>INT(G145*(K145+10))</f>
        <v>77</v>
      </c>
    </row>
    <row r="146" spans="2:18">
      <c r="B146" s="15">
        <v>144</v>
      </c>
      <c r="C146" s="22">
        <v>2</v>
      </c>
      <c r="D146" s="3" t="s">
        <v>375</v>
      </c>
      <c r="E146" s="3" t="str">
        <f>VLOOKUP(C146,兵种!B:C,2,0)</f>
        <v>虎豹骑</v>
      </c>
      <c r="F146" s="17">
        <f>VLOOKUP(C146,兵种!B:D,3,0)</f>
        <v>340</v>
      </c>
      <c r="G146" s="22">
        <v>7</v>
      </c>
      <c r="H146" s="22">
        <v>8</v>
      </c>
      <c r="I146" s="22">
        <v>5</v>
      </c>
      <c r="J146" s="15">
        <f t="shared" si="12"/>
        <v>20</v>
      </c>
      <c r="K146" s="27">
        <v>1</v>
      </c>
      <c r="L146" s="44">
        <f>F146+J146*10</f>
        <v>540</v>
      </c>
      <c r="M146" s="1">
        <f>INT((H146+10)*(K146+10))</f>
        <v>198</v>
      </c>
      <c r="N146" s="1">
        <f>INT((H146)*(K146+10))</f>
        <v>88</v>
      </c>
      <c r="O146" s="1">
        <f t="shared" si="13"/>
        <v>165</v>
      </c>
      <c r="P146" s="1">
        <f t="shared" si="14"/>
        <v>55</v>
      </c>
      <c r="Q146" s="1">
        <f>IF(OR(C146=7,C146=8),O146+R146,M146+R146)</f>
        <v>275</v>
      </c>
      <c r="R146" s="1">
        <f>INT(G146*(K146+10))</f>
        <v>77</v>
      </c>
    </row>
    <row r="147" spans="2:18">
      <c r="B147" s="15">
        <v>145</v>
      </c>
      <c r="C147" s="22">
        <v>4</v>
      </c>
      <c r="D147" s="3" t="s">
        <v>376</v>
      </c>
      <c r="E147" s="3" t="str">
        <f>VLOOKUP(C147,兵种!B:C,2,0)</f>
        <v>武道家</v>
      </c>
      <c r="F147" s="17">
        <f>VLOOKUP(C147,兵种!B:D,3,0)</f>
        <v>360</v>
      </c>
      <c r="G147" s="22">
        <v>2</v>
      </c>
      <c r="H147" s="22">
        <v>8</v>
      </c>
      <c r="I147" s="22">
        <v>1</v>
      </c>
      <c r="J147" s="15">
        <f t="shared" si="12"/>
        <v>11</v>
      </c>
      <c r="K147" s="27">
        <v>1</v>
      </c>
      <c r="L147" s="44">
        <f>F147+J147*10</f>
        <v>470</v>
      </c>
      <c r="M147" s="1">
        <f>INT((H147+10)*(K147+10))</f>
        <v>198</v>
      </c>
      <c r="N147" s="1">
        <f>INT((H147)*(K147+10))</f>
        <v>88</v>
      </c>
      <c r="O147" s="1">
        <f t="shared" si="13"/>
        <v>121</v>
      </c>
      <c r="P147" s="1">
        <f t="shared" si="14"/>
        <v>11</v>
      </c>
      <c r="Q147" s="1">
        <f>IF(OR(C147=7,C147=8),O147+R147,M147+R147)</f>
        <v>220</v>
      </c>
      <c r="R147" s="1">
        <f>INT(G147*(K147+10))</f>
        <v>22</v>
      </c>
    </row>
    <row r="148" spans="2:18">
      <c r="B148" s="15">
        <v>146</v>
      </c>
      <c r="C148" s="22">
        <v>5</v>
      </c>
      <c r="D148" s="3" t="s">
        <v>377</v>
      </c>
      <c r="E148" s="3" t="str">
        <f>VLOOKUP(C148,兵种!B:C,2,0)</f>
        <v>弓弩手</v>
      </c>
      <c r="F148" s="17">
        <f>VLOOKUP(C148,兵种!B:D,3,0)</f>
        <v>280</v>
      </c>
      <c r="G148" s="22">
        <v>6</v>
      </c>
      <c r="H148" s="22">
        <v>1</v>
      </c>
      <c r="I148" s="22">
        <v>7</v>
      </c>
      <c r="J148" s="15">
        <f t="shared" si="12"/>
        <v>14</v>
      </c>
      <c r="K148" s="27">
        <v>1</v>
      </c>
      <c r="L148" s="44">
        <f>F148+J148*10</f>
        <v>420</v>
      </c>
      <c r="M148" s="1">
        <f>INT((H148+10)*(K148+10))</f>
        <v>121</v>
      </c>
      <c r="N148" s="1">
        <f>INT((H148)*(K148+10))</f>
        <v>11</v>
      </c>
      <c r="O148" s="1">
        <f t="shared" si="13"/>
        <v>187</v>
      </c>
      <c r="P148" s="1">
        <f t="shared" si="14"/>
        <v>77</v>
      </c>
      <c r="Q148" s="1">
        <f>IF(OR(C148=7,C148=8),O148+R148,M148+R148)</f>
        <v>187</v>
      </c>
      <c r="R148" s="1">
        <f>INT(G148*(K148+10))</f>
        <v>66</v>
      </c>
    </row>
    <row r="149" spans="2:18">
      <c r="B149" s="15">
        <v>147</v>
      </c>
      <c r="C149" s="22">
        <v>7</v>
      </c>
      <c r="D149" s="3" t="s">
        <v>378</v>
      </c>
      <c r="E149" s="3" t="str">
        <f>VLOOKUP(C149,兵种!B:C,2,0)</f>
        <v>妖术师</v>
      </c>
      <c r="F149" s="17">
        <f>VLOOKUP(C149,兵种!B:D,3,0)</f>
        <v>260</v>
      </c>
      <c r="G149" s="22">
        <v>6</v>
      </c>
      <c r="H149" s="22">
        <v>4</v>
      </c>
      <c r="I149" s="22">
        <v>9</v>
      </c>
      <c r="J149" s="15">
        <f t="shared" si="12"/>
        <v>19</v>
      </c>
      <c r="K149" s="27">
        <v>1</v>
      </c>
      <c r="L149" s="44">
        <f>F149+J149*10</f>
        <v>450</v>
      </c>
      <c r="M149" s="1">
        <f>INT((H149+10)*(K149+10))</f>
        <v>154</v>
      </c>
      <c r="N149" s="1">
        <f>INT((H149)*(K149+10))</f>
        <v>44</v>
      </c>
      <c r="O149" s="1">
        <f t="shared" si="13"/>
        <v>209</v>
      </c>
      <c r="P149" s="1">
        <f t="shared" si="14"/>
        <v>99</v>
      </c>
      <c r="Q149" s="1">
        <f>IF(OR(C149=7,C149=8),O149+R149,M149+R149)</f>
        <v>275</v>
      </c>
      <c r="R149" s="1">
        <f>INT(G149*(K149+10))</f>
        <v>66</v>
      </c>
    </row>
    <row r="150" spans="2:18">
      <c r="B150" s="15">
        <v>148</v>
      </c>
      <c r="C150" s="22">
        <v>5</v>
      </c>
      <c r="D150" s="3" t="s">
        <v>379</v>
      </c>
      <c r="E150" s="3" t="str">
        <f>VLOOKUP(C150,兵种!B:C,2,0)</f>
        <v>弓弩手</v>
      </c>
      <c r="F150" s="17">
        <f>VLOOKUP(C150,兵种!B:D,3,0)</f>
        <v>280</v>
      </c>
      <c r="G150" s="22">
        <v>7</v>
      </c>
      <c r="H150" s="22">
        <v>8</v>
      </c>
      <c r="I150" s="22">
        <v>3</v>
      </c>
      <c r="J150" s="15">
        <f t="shared" si="12"/>
        <v>18</v>
      </c>
      <c r="K150" s="27">
        <v>1</v>
      </c>
      <c r="L150" s="44">
        <f>F150+J150*10</f>
        <v>460</v>
      </c>
      <c r="M150" s="1">
        <f>INT((H150+10)*(K150+10))</f>
        <v>198</v>
      </c>
      <c r="N150" s="1">
        <f>INT((H150)*(K150+10))</f>
        <v>88</v>
      </c>
      <c r="O150" s="1">
        <f t="shared" si="13"/>
        <v>143</v>
      </c>
      <c r="P150" s="1">
        <f t="shared" si="14"/>
        <v>33</v>
      </c>
      <c r="Q150" s="1">
        <f>IF(OR(C150=7,C150=8),O150+R150,M150+R150)</f>
        <v>275</v>
      </c>
      <c r="R150" s="1">
        <f>INT(G150*(K150+10))</f>
        <v>77</v>
      </c>
    </row>
    <row r="151" spans="2:18">
      <c r="B151" s="15">
        <v>149</v>
      </c>
      <c r="C151" s="22">
        <v>8</v>
      </c>
      <c r="D151" s="3" t="s">
        <v>482</v>
      </c>
      <c r="E151" s="3" t="str">
        <f>VLOOKUP(C151,兵种!B:C,2,0)</f>
        <v>仙术师</v>
      </c>
      <c r="F151" s="17">
        <f>VLOOKUP(C151,兵种!B:D,3,0)</f>
        <v>240</v>
      </c>
      <c r="G151" s="22">
        <v>1</v>
      </c>
      <c r="H151" s="22">
        <v>1</v>
      </c>
      <c r="I151" s="22">
        <v>9</v>
      </c>
      <c r="J151" s="15">
        <f t="shared" si="12"/>
        <v>11</v>
      </c>
      <c r="K151" s="27">
        <v>1</v>
      </c>
      <c r="L151" s="44">
        <f>F151+J151*10</f>
        <v>350</v>
      </c>
      <c r="M151" s="1">
        <f>INT((H151+10)*(K151+10))</f>
        <v>121</v>
      </c>
      <c r="N151" s="1">
        <f>INT((H151)*(K151+10))</f>
        <v>11</v>
      </c>
      <c r="O151" s="1">
        <f t="shared" si="13"/>
        <v>209</v>
      </c>
      <c r="P151" s="1">
        <f t="shared" si="14"/>
        <v>99</v>
      </c>
      <c r="Q151" s="1">
        <f>IF(OR(C151=7,C151=8),O151+R151,M151+R151)</f>
        <v>220</v>
      </c>
      <c r="R151" s="1">
        <f>INT(G151*(K151+10))</f>
        <v>11</v>
      </c>
    </row>
    <row r="152" spans="2:18">
      <c r="B152" s="15">
        <v>150</v>
      </c>
      <c r="C152" s="22">
        <v>3</v>
      </c>
      <c r="D152" s="3" t="s">
        <v>381</v>
      </c>
      <c r="E152" s="3" t="str">
        <f>VLOOKUP(C152,兵种!B:C,2,0)</f>
        <v>近卫军</v>
      </c>
      <c r="F152" s="17">
        <f>VLOOKUP(C152,兵种!B:D,3,0)</f>
        <v>380</v>
      </c>
      <c r="G152" s="22">
        <v>5</v>
      </c>
      <c r="H152" s="22">
        <v>5</v>
      </c>
      <c r="I152" s="22">
        <v>5</v>
      </c>
      <c r="J152" s="15">
        <f t="shared" si="12"/>
        <v>15</v>
      </c>
      <c r="K152" s="27">
        <v>1</v>
      </c>
      <c r="L152" s="44">
        <f>F152+J152*10</f>
        <v>530</v>
      </c>
      <c r="M152" s="1">
        <f>INT((H152+10)*(K152+10))</f>
        <v>165</v>
      </c>
      <c r="N152" s="1">
        <f>INT((H152)*(K152+10))</f>
        <v>55</v>
      </c>
      <c r="O152" s="1">
        <f t="shared" si="13"/>
        <v>165</v>
      </c>
      <c r="P152" s="1">
        <f t="shared" si="14"/>
        <v>55</v>
      </c>
      <c r="Q152" s="1">
        <f>IF(OR(C152=7,C152=8),O152+R152,M152+R152)</f>
        <v>220</v>
      </c>
      <c r="R152" s="1">
        <f>INT(G152*(K152+10))</f>
        <v>55</v>
      </c>
    </row>
    <row r="153" spans="2:18">
      <c r="B153" s="15">
        <v>151</v>
      </c>
      <c r="C153" s="22">
        <v>8</v>
      </c>
      <c r="D153" s="3" t="s">
        <v>380</v>
      </c>
      <c r="E153" s="3" t="str">
        <f>VLOOKUP(C153,兵种!B:C,2,0)</f>
        <v>仙术师</v>
      </c>
      <c r="F153" s="17">
        <f>VLOOKUP(C153,兵种!B:D,3,0)</f>
        <v>240</v>
      </c>
      <c r="G153" s="22">
        <v>4</v>
      </c>
      <c r="H153" s="22">
        <v>3</v>
      </c>
      <c r="I153" s="22">
        <v>8</v>
      </c>
      <c r="J153" s="15">
        <f t="shared" si="12"/>
        <v>15</v>
      </c>
      <c r="K153" s="27">
        <v>1</v>
      </c>
      <c r="L153" s="44">
        <f>F153+J153*10</f>
        <v>390</v>
      </c>
      <c r="M153" s="1">
        <f>INT((H153+10)*(K153+10))</f>
        <v>143</v>
      </c>
      <c r="N153" s="1">
        <f>INT((H153)*(K153+10))</f>
        <v>33</v>
      </c>
      <c r="O153" s="1">
        <f t="shared" si="13"/>
        <v>198</v>
      </c>
      <c r="P153" s="1">
        <f t="shared" si="14"/>
        <v>88</v>
      </c>
      <c r="Q153" s="1">
        <f>IF(OR(C153=7,C153=8),O153+R153,M153+R153)</f>
        <v>242</v>
      </c>
      <c r="R153" s="1">
        <f>INT(G153*(K153+10))</f>
        <v>44</v>
      </c>
    </row>
    <row r="154" spans="2:18">
      <c r="B154" s="15">
        <v>152</v>
      </c>
      <c r="C154" s="22">
        <v>7</v>
      </c>
      <c r="D154" s="3" t="s">
        <v>382</v>
      </c>
      <c r="E154" s="3" t="str">
        <f>VLOOKUP(C154,兵种!B:C,2,0)</f>
        <v>妖术师</v>
      </c>
      <c r="F154" s="17">
        <f>VLOOKUP(C154,兵种!B:D,3,0)</f>
        <v>260</v>
      </c>
      <c r="G154" s="22">
        <v>9</v>
      </c>
      <c r="H154" s="22">
        <v>6</v>
      </c>
      <c r="I154" s="22">
        <v>9</v>
      </c>
      <c r="J154" s="15">
        <f t="shared" si="12"/>
        <v>24</v>
      </c>
      <c r="K154" s="27">
        <v>1</v>
      </c>
      <c r="L154" s="44">
        <f>F154+J154*10</f>
        <v>500</v>
      </c>
      <c r="M154" s="1">
        <f>INT((H154+10)*(K154+10))</f>
        <v>176</v>
      </c>
      <c r="N154" s="1">
        <f>INT((H154)*(K154+10))</f>
        <v>66</v>
      </c>
      <c r="O154" s="1">
        <f t="shared" si="13"/>
        <v>209</v>
      </c>
      <c r="P154" s="1">
        <f t="shared" si="14"/>
        <v>99</v>
      </c>
      <c r="Q154" s="1">
        <f>IF(OR(C154=7,C154=8),O154+R154,M154+R154)</f>
        <v>308</v>
      </c>
      <c r="R154" s="1">
        <f>INT(G154*(K154+10))</f>
        <v>99</v>
      </c>
    </row>
    <row r="155" spans="2:18">
      <c r="B155" s="15">
        <v>153</v>
      </c>
      <c r="C155" s="22">
        <v>4</v>
      </c>
      <c r="D155" s="3" t="s">
        <v>481</v>
      </c>
      <c r="E155" s="3" t="str">
        <f>VLOOKUP(C155,兵种!B:C,2,0)</f>
        <v>武道家</v>
      </c>
      <c r="F155" s="17">
        <f>VLOOKUP(C155,兵种!B:D,3,0)</f>
        <v>360</v>
      </c>
      <c r="G155" s="22">
        <v>8</v>
      </c>
      <c r="H155" s="22">
        <v>9</v>
      </c>
      <c r="I155" s="22">
        <v>5</v>
      </c>
      <c r="J155" s="15">
        <f t="shared" si="12"/>
        <v>22</v>
      </c>
      <c r="K155" s="27">
        <v>1</v>
      </c>
      <c r="L155" s="44">
        <f>F155+J155*10</f>
        <v>580</v>
      </c>
      <c r="M155" s="1">
        <f>INT((H155+10)*(K155+10))</f>
        <v>209</v>
      </c>
      <c r="N155" s="1">
        <f>INT((H155)*(K155+10))</f>
        <v>99</v>
      </c>
      <c r="O155" s="1">
        <f t="shared" si="13"/>
        <v>165</v>
      </c>
      <c r="P155" s="1">
        <f t="shared" si="14"/>
        <v>55</v>
      </c>
      <c r="Q155" s="1">
        <f>IF(OR(C155=7,C155=8),O155+R155,M155+R155)</f>
        <v>297</v>
      </c>
      <c r="R155" s="1">
        <f>INT(G155*(K155+10))</f>
        <v>88</v>
      </c>
    </row>
    <row r="156" spans="2:18">
      <c r="B156" s="15">
        <v>154</v>
      </c>
      <c r="C156" s="22">
        <v>8</v>
      </c>
      <c r="D156" s="3" t="s">
        <v>383</v>
      </c>
      <c r="E156" s="3" t="str">
        <f>VLOOKUP(C156,兵种!B:C,2,0)</f>
        <v>仙术师</v>
      </c>
      <c r="F156" s="17">
        <f>VLOOKUP(C156,兵种!B:D,3,0)</f>
        <v>240</v>
      </c>
      <c r="G156" s="22">
        <v>3</v>
      </c>
      <c r="H156" s="22">
        <v>1</v>
      </c>
      <c r="I156" s="22">
        <v>7</v>
      </c>
      <c r="J156" s="15">
        <f t="shared" si="12"/>
        <v>11</v>
      </c>
      <c r="K156" s="27">
        <v>1</v>
      </c>
      <c r="L156" s="44">
        <f>F156+J156*10</f>
        <v>350</v>
      </c>
      <c r="M156" s="1">
        <f>INT((H156+10)*(K156+10))</f>
        <v>121</v>
      </c>
      <c r="N156" s="1">
        <f>INT((H156)*(K156+10))</f>
        <v>11</v>
      </c>
      <c r="O156" s="1">
        <f t="shared" si="13"/>
        <v>187</v>
      </c>
      <c r="P156" s="1">
        <f t="shared" si="14"/>
        <v>77</v>
      </c>
      <c r="Q156" s="1">
        <f>IF(OR(C156=7,C156=8),O156+R156,M156+R156)</f>
        <v>220</v>
      </c>
      <c r="R156" s="1">
        <f>INT(G156*(K156+10))</f>
        <v>33</v>
      </c>
    </row>
    <row r="157" spans="2:18">
      <c r="B157" s="15">
        <v>155</v>
      </c>
      <c r="C157" s="22">
        <v>3</v>
      </c>
      <c r="D157" s="3" t="s">
        <v>384</v>
      </c>
      <c r="E157" s="3" t="str">
        <f>VLOOKUP(C157,兵种!B:C,2,0)</f>
        <v>近卫军</v>
      </c>
      <c r="F157" s="17">
        <f>VLOOKUP(C157,兵种!B:D,3,0)</f>
        <v>380</v>
      </c>
      <c r="G157" s="22">
        <v>1</v>
      </c>
      <c r="H157" s="22">
        <v>1</v>
      </c>
      <c r="I157" s="22">
        <v>5</v>
      </c>
      <c r="J157" s="15">
        <f t="shared" si="12"/>
        <v>7</v>
      </c>
      <c r="K157" s="27">
        <v>1</v>
      </c>
      <c r="L157" s="44">
        <f>F157+J157*10</f>
        <v>450</v>
      </c>
      <c r="M157" s="1">
        <f>INT((H157+10)*(K157+10))</f>
        <v>121</v>
      </c>
      <c r="N157" s="1">
        <f>INT((H157)*(K157+10))</f>
        <v>11</v>
      </c>
      <c r="O157" s="1">
        <f t="shared" si="13"/>
        <v>165</v>
      </c>
      <c r="P157" s="1">
        <f t="shared" si="14"/>
        <v>55</v>
      </c>
      <c r="Q157" s="1">
        <f>IF(OR(C157=7,C157=8),O157+R157,M157+R157)</f>
        <v>132</v>
      </c>
      <c r="R157" s="1">
        <f>INT(G157*(K157+10))</f>
        <v>11</v>
      </c>
    </row>
    <row r="158" spans="2:18">
      <c r="B158" s="15">
        <v>156</v>
      </c>
      <c r="C158" s="22">
        <v>3</v>
      </c>
      <c r="D158" s="3" t="s">
        <v>385</v>
      </c>
      <c r="E158" s="3" t="str">
        <f>VLOOKUP(C158,兵种!B:C,2,0)</f>
        <v>近卫军</v>
      </c>
      <c r="F158" s="17">
        <f>VLOOKUP(C158,兵种!B:D,3,0)</f>
        <v>380</v>
      </c>
      <c r="G158" s="22">
        <v>1</v>
      </c>
      <c r="H158" s="22">
        <v>2</v>
      </c>
      <c r="I158" s="22">
        <v>4</v>
      </c>
      <c r="J158" s="15">
        <f t="shared" si="12"/>
        <v>7</v>
      </c>
      <c r="K158" s="27">
        <v>1</v>
      </c>
      <c r="L158" s="44">
        <f>F158+J158*10</f>
        <v>450</v>
      </c>
      <c r="M158" s="1">
        <f>INT((H158+10)*(K158+10))</f>
        <v>132</v>
      </c>
      <c r="N158" s="1">
        <f>INT((H158)*(K158+10))</f>
        <v>22</v>
      </c>
      <c r="O158" s="1">
        <f t="shared" si="13"/>
        <v>154</v>
      </c>
      <c r="P158" s="1">
        <f t="shared" si="14"/>
        <v>44</v>
      </c>
      <c r="Q158" s="1">
        <f>IF(OR(C158=7,C158=8),O158+R158,M158+R158)</f>
        <v>143</v>
      </c>
      <c r="R158" s="1">
        <f>INT(G158*(K158+10))</f>
        <v>11</v>
      </c>
    </row>
    <row r="159" spans="2:18">
      <c r="B159" s="15">
        <v>157</v>
      </c>
      <c r="C159" s="22">
        <v>8</v>
      </c>
      <c r="D159" s="3" t="s">
        <v>386</v>
      </c>
      <c r="E159" s="3" t="str">
        <f>VLOOKUP(C159,兵种!B:C,2,0)</f>
        <v>仙术师</v>
      </c>
      <c r="F159" s="17">
        <f>VLOOKUP(C159,兵种!B:D,3,0)</f>
        <v>240</v>
      </c>
      <c r="G159" s="22">
        <v>1</v>
      </c>
      <c r="H159" s="22">
        <v>1</v>
      </c>
      <c r="I159" s="22">
        <v>6</v>
      </c>
      <c r="J159" s="15">
        <f t="shared" si="12"/>
        <v>8</v>
      </c>
      <c r="K159" s="27">
        <v>1</v>
      </c>
      <c r="L159" s="44">
        <f>F159+J159*10</f>
        <v>320</v>
      </c>
      <c r="M159" s="1">
        <f>INT((H159+10)*(K159+10))</f>
        <v>121</v>
      </c>
      <c r="N159" s="1">
        <f>INT((H159)*(K159+10))</f>
        <v>11</v>
      </c>
      <c r="O159" s="1">
        <f t="shared" si="13"/>
        <v>176</v>
      </c>
      <c r="P159" s="1">
        <f t="shared" si="14"/>
        <v>66</v>
      </c>
      <c r="Q159" s="1">
        <f>IF(OR(C159=7,C159=8),O159+R159,M159+R159)</f>
        <v>187</v>
      </c>
      <c r="R159" s="1">
        <f>INT(G159*(K159+10))</f>
        <v>11</v>
      </c>
    </row>
    <row r="160" spans="2:18">
      <c r="B160" s="15">
        <v>158</v>
      </c>
      <c r="C160" s="22">
        <v>9</v>
      </c>
      <c r="D160" s="3" t="s">
        <v>483</v>
      </c>
      <c r="E160" s="3" t="str">
        <f>VLOOKUP(C160,兵种!B:C,2,0)</f>
        <v>大将军</v>
      </c>
      <c r="F160" s="17">
        <f>VLOOKUP(C160,兵种!B:D,3,0)</f>
        <v>400</v>
      </c>
      <c r="G160" s="22">
        <v>10</v>
      </c>
      <c r="H160" s="22">
        <v>8</v>
      </c>
      <c r="I160" s="22">
        <v>7</v>
      </c>
      <c r="J160" s="15">
        <f t="shared" si="12"/>
        <v>25</v>
      </c>
      <c r="K160" s="27">
        <v>1</v>
      </c>
      <c r="L160" s="44">
        <f>F160+J160*10</f>
        <v>650</v>
      </c>
      <c r="M160" s="1">
        <f>INT((H160+10)*(K160+10))</f>
        <v>198</v>
      </c>
      <c r="N160" s="1">
        <f>INT((H160)*(K160+10))</f>
        <v>88</v>
      </c>
      <c r="O160" s="1">
        <f t="shared" si="13"/>
        <v>187</v>
      </c>
      <c r="P160" s="1">
        <f t="shared" si="14"/>
        <v>77</v>
      </c>
      <c r="Q160" s="1">
        <f>IF(OR(C160=7,C160=8),O160+R160,M160+R160)</f>
        <v>308</v>
      </c>
      <c r="R160" s="1">
        <f>INT(G160*(K160+10))</f>
        <v>110</v>
      </c>
    </row>
    <row r="161" spans="2:18">
      <c r="B161" s="15">
        <v>159</v>
      </c>
      <c r="C161" s="22">
        <v>3</v>
      </c>
      <c r="D161" s="3" t="s">
        <v>387</v>
      </c>
      <c r="E161" s="3" t="str">
        <f>VLOOKUP(C161,兵种!B:C,2,0)</f>
        <v>近卫军</v>
      </c>
      <c r="F161" s="17">
        <f>VLOOKUP(C161,兵种!B:D,3,0)</f>
        <v>380</v>
      </c>
      <c r="G161" s="22">
        <v>3</v>
      </c>
      <c r="H161" s="22">
        <v>1</v>
      </c>
      <c r="I161" s="22">
        <v>6</v>
      </c>
      <c r="J161" s="15">
        <f t="shared" si="12"/>
        <v>10</v>
      </c>
      <c r="K161" s="27">
        <v>1</v>
      </c>
      <c r="L161" s="44">
        <f>F161+J161*10</f>
        <v>480</v>
      </c>
      <c r="M161" s="1">
        <f>INT((H161+10)*(K161+10))</f>
        <v>121</v>
      </c>
      <c r="N161" s="1">
        <f>INT((H161)*(K161+10))</f>
        <v>11</v>
      </c>
      <c r="O161" s="1">
        <f t="shared" si="13"/>
        <v>176</v>
      </c>
      <c r="P161" s="1">
        <f t="shared" si="14"/>
        <v>66</v>
      </c>
      <c r="Q161" s="1">
        <f>IF(OR(C161=7,C161=8),O161+R161,M161+R161)</f>
        <v>154</v>
      </c>
      <c r="R161" s="1">
        <f>INT(G161*(K161+10))</f>
        <v>33</v>
      </c>
    </row>
    <row r="162" spans="2:18">
      <c r="B162" s="15">
        <v>160</v>
      </c>
      <c r="C162" s="22">
        <v>8</v>
      </c>
      <c r="D162" s="3" t="s">
        <v>388</v>
      </c>
      <c r="E162" s="3" t="str">
        <f>VLOOKUP(C162,兵种!B:C,2,0)</f>
        <v>仙术师</v>
      </c>
      <c r="F162" s="17">
        <f>VLOOKUP(C162,兵种!B:D,3,0)</f>
        <v>240</v>
      </c>
      <c r="G162" s="22">
        <v>7</v>
      </c>
      <c r="H162" s="22">
        <v>5</v>
      </c>
      <c r="I162" s="22">
        <v>8</v>
      </c>
      <c r="J162" s="15">
        <f t="shared" si="12"/>
        <v>20</v>
      </c>
      <c r="K162" s="27">
        <v>1</v>
      </c>
      <c r="L162" s="44">
        <f>F162+J162*10</f>
        <v>440</v>
      </c>
      <c r="M162" s="1">
        <f>INT((H162+10)*(K162+10))</f>
        <v>165</v>
      </c>
      <c r="N162" s="1">
        <f>INT((H162)*(K162+10))</f>
        <v>55</v>
      </c>
      <c r="O162" s="1">
        <f t="shared" si="13"/>
        <v>198</v>
      </c>
      <c r="P162" s="1">
        <f t="shared" si="14"/>
        <v>88</v>
      </c>
      <c r="Q162" s="1">
        <f>IF(OR(C162=7,C162=8),O162+R162,M162+R162)</f>
        <v>275</v>
      </c>
      <c r="R162" s="1">
        <f>INT(G162*(K162+10))</f>
        <v>77</v>
      </c>
    </row>
    <row r="163" spans="2:18">
      <c r="B163" s="15">
        <v>161</v>
      </c>
      <c r="C163" s="22">
        <v>5</v>
      </c>
      <c r="D163" s="3" t="s">
        <v>389</v>
      </c>
      <c r="E163" s="3" t="str">
        <f>VLOOKUP(C163,兵种!B:C,2,0)</f>
        <v>弓弩手</v>
      </c>
      <c r="F163" s="17">
        <f>VLOOKUP(C163,兵种!B:D,3,0)</f>
        <v>280</v>
      </c>
      <c r="G163" s="22">
        <v>4</v>
      </c>
      <c r="H163" s="22">
        <v>2</v>
      </c>
      <c r="I163" s="22">
        <v>3</v>
      </c>
      <c r="J163" s="15">
        <f t="shared" ref="J163:J194" si="15">SUM(G163:I163)</f>
        <v>9</v>
      </c>
      <c r="K163" s="27">
        <v>1</v>
      </c>
      <c r="L163" s="44">
        <f>F163+J163*10</f>
        <v>370</v>
      </c>
      <c r="M163" s="1">
        <f>INT((H163+10)*(K163+10))</f>
        <v>132</v>
      </c>
      <c r="N163" s="1">
        <f>INT((H163)*(K163+10))</f>
        <v>22</v>
      </c>
      <c r="O163" s="1">
        <f t="shared" ref="O163:O173" si="16">INT((I163+10)*(K163+10))</f>
        <v>143</v>
      </c>
      <c r="P163" s="1">
        <f t="shared" ref="P163:P173" si="17">INT((I163)*(K163+10))</f>
        <v>33</v>
      </c>
      <c r="Q163" s="1">
        <f>IF(OR(C163=7,C163=8),O163+R163,M163+R163)</f>
        <v>176</v>
      </c>
      <c r="R163" s="1">
        <f>INT(G163*(K163+10))</f>
        <v>44</v>
      </c>
    </row>
    <row r="164" spans="2:18">
      <c r="B164" s="15">
        <v>162</v>
      </c>
      <c r="C164" s="22">
        <v>2</v>
      </c>
      <c r="D164" s="3" t="s">
        <v>390</v>
      </c>
      <c r="E164" s="3" t="str">
        <f>VLOOKUP(C164,兵种!B:C,2,0)</f>
        <v>虎豹骑</v>
      </c>
      <c r="F164" s="17">
        <f>VLOOKUP(C164,兵种!B:D,3,0)</f>
        <v>340</v>
      </c>
      <c r="G164" s="22">
        <v>8</v>
      </c>
      <c r="H164" s="22">
        <v>8</v>
      </c>
      <c r="I164" s="22">
        <v>4</v>
      </c>
      <c r="J164" s="15">
        <f t="shared" si="15"/>
        <v>20</v>
      </c>
      <c r="K164" s="27">
        <v>1</v>
      </c>
      <c r="L164" s="44">
        <f>F164+J164*10</f>
        <v>540</v>
      </c>
      <c r="M164" s="1">
        <f>INT((H164+10)*(K164+10))</f>
        <v>198</v>
      </c>
      <c r="N164" s="1">
        <f>INT((H164)*(K164+10))</f>
        <v>88</v>
      </c>
      <c r="O164" s="1">
        <f t="shared" si="16"/>
        <v>154</v>
      </c>
      <c r="P164" s="1">
        <f t="shared" si="17"/>
        <v>44</v>
      </c>
      <c r="Q164" s="1">
        <f>IF(OR(C164=7,C164=8),O164+R164,M164+R164)</f>
        <v>286</v>
      </c>
      <c r="R164" s="1">
        <f>INT(G164*(K164+10))</f>
        <v>88</v>
      </c>
    </row>
    <row r="165" spans="2:18">
      <c r="B165" s="15">
        <v>201</v>
      </c>
      <c r="C165" s="22">
        <v>1</v>
      </c>
      <c r="D165" s="3" t="s">
        <v>392</v>
      </c>
      <c r="E165" s="3" t="str">
        <f>VLOOKUP(C165,兵种!B:C,2,0)</f>
        <v>亲卫队</v>
      </c>
      <c r="F165" s="17">
        <f>VLOOKUP(C165,兵种!B:D,3,0)</f>
        <v>320</v>
      </c>
      <c r="G165" s="22">
        <v>6</v>
      </c>
      <c r="H165" s="22">
        <v>7</v>
      </c>
      <c r="I165" s="22">
        <v>2</v>
      </c>
      <c r="J165" s="15">
        <f t="shared" si="15"/>
        <v>15</v>
      </c>
      <c r="K165" s="27">
        <v>1</v>
      </c>
      <c r="L165" s="44">
        <f>F165+J165*10</f>
        <v>470</v>
      </c>
      <c r="M165" s="1">
        <f>INT((H165+10)*(K165+10))</f>
        <v>187</v>
      </c>
      <c r="N165" s="1">
        <f>INT((H165)*(K165+10))</f>
        <v>77</v>
      </c>
      <c r="O165" s="1">
        <f t="shared" si="16"/>
        <v>132</v>
      </c>
      <c r="P165" s="1">
        <f t="shared" si="17"/>
        <v>22</v>
      </c>
      <c r="Q165" s="1">
        <f>IF(OR(C165=7,C165=8),O165+R165,M165+R165)</f>
        <v>253</v>
      </c>
      <c r="R165" s="1">
        <f>INT(G165*(K165+10))</f>
        <v>66</v>
      </c>
    </row>
    <row r="166" spans="2:18">
      <c r="B166" s="15">
        <v>202</v>
      </c>
      <c r="C166" s="22">
        <v>2</v>
      </c>
      <c r="D166" s="3" t="s">
        <v>230</v>
      </c>
      <c r="E166" s="3" t="str">
        <f>VLOOKUP(C166,兵种!B:C,2,0)</f>
        <v>虎豹骑</v>
      </c>
      <c r="F166" s="17">
        <f>VLOOKUP(C166,兵种!B:D,3,0)</f>
        <v>340</v>
      </c>
      <c r="G166" s="22">
        <v>7</v>
      </c>
      <c r="H166" s="22">
        <v>7</v>
      </c>
      <c r="I166" s="22">
        <v>1</v>
      </c>
      <c r="J166" s="15">
        <f t="shared" si="15"/>
        <v>15</v>
      </c>
      <c r="K166" s="27">
        <v>1</v>
      </c>
      <c r="L166" s="44">
        <f>F166+J166*10</f>
        <v>490</v>
      </c>
      <c r="M166" s="1">
        <f>INT((H166+10)*(K166+10))</f>
        <v>187</v>
      </c>
      <c r="N166" s="1">
        <f>INT((H166)*(K166+10))</f>
        <v>77</v>
      </c>
      <c r="O166" s="1">
        <f t="shared" si="16"/>
        <v>121</v>
      </c>
      <c r="P166" s="1">
        <f t="shared" si="17"/>
        <v>11</v>
      </c>
      <c r="Q166" s="1">
        <f>IF(OR(C166=7,C166=8),O166+R166,M166+R166)</f>
        <v>264</v>
      </c>
      <c r="R166" s="1">
        <f>INT(G166*(K166+10))</f>
        <v>77</v>
      </c>
    </row>
    <row r="167" spans="2:18">
      <c r="B167" s="15">
        <v>203</v>
      </c>
      <c r="C167" s="22">
        <v>3</v>
      </c>
      <c r="D167" s="3" t="s">
        <v>391</v>
      </c>
      <c r="E167" s="3" t="str">
        <f>VLOOKUP(C167,兵种!B:C,2,0)</f>
        <v>近卫军</v>
      </c>
      <c r="F167" s="17">
        <f>VLOOKUP(C167,兵种!B:D,3,0)</f>
        <v>380</v>
      </c>
      <c r="G167" s="22">
        <v>7</v>
      </c>
      <c r="H167" s="22">
        <v>5</v>
      </c>
      <c r="I167" s="22">
        <v>3</v>
      </c>
      <c r="J167" s="15">
        <f t="shared" si="15"/>
        <v>15</v>
      </c>
      <c r="K167" s="27">
        <v>1</v>
      </c>
      <c r="L167" s="44">
        <f>F167+J167*10</f>
        <v>530</v>
      </c>
      <c r="M167" s="1">
        <f>INT((H167+10)*(K167+10))</f>
        <v>165</v>
      </c>
      <c r="N167" s="1">
        <f>INT((H167)*(K167+10))</f>
        <v>55</v>
      </c>
      <c r="O167" s="1">
        <f t="shared" si="16"/>
        <v>143</v>
      </c>
      <c r="P167" s="1">
        <f t="shared" si="17"/>
        <v>33</v>
      </c>
      <c r="Q167" s="1">
        <f>IF(OR(C167=7,C167=8),O167+R167,M167+R167)</f>
        <v>242</v>
      </c>
      <c r="R167" s="1">
        <f>INT(G167*(K167+10))</f>
        <v>77</v>
      </c>
    </row>
    <row r="168" spans="2:18">
      <c r="B168" s="15">
        <v>204</v>
      </c>
      <c r="C168" s="22">
        <v>4</v>
      </c>
      <c r="D168" s="3" t="s">
        <v>468</v>
      </c>
      <c r="E168" s="3" t="str">
        <f>VLOOKUP(C168,兵种!B:C,2,0)</f>
        <v>武道家</v>
      </c>
      <c r="F168" s="17">
        <f>VLOOKUP(C168,兵种!B:D,3,0)</f>
        <v>360</v>
      </c>
      <c r="G168" s="22">
        <v>6</v>
      </c>
      <c r="H168" s="22">
        <v>8</v>
      </c>
      <c r="I168" s="22">
        <v>1</v>
      </c>
      <c r="J168" s="15">
        <f t="shared" si="15"/>
        <v>15</v>
      </c>
      <c r="K168" s="27">
        <v>1</v>
      </c>
      <c r="L168" s="44">
        <f>F168+J168*10</f>
        <v>510</v>
      </c>
      <c r="M168" s="1">
        <f>INT((H168+10)*(K168+10))</f>
        <v>198</v>
      </c>
      <c r="N168" s="1">
        <f>INT((H168)*(K168+10))</f>
        <v>88</v>
      </c>
      <c r="O168" s="1">
        <f t="shared" si="16"/>
        <v>121</v>
      </c>
      <c r="P168" s="1">
        <f t="shared" si="17"/>
        <v>11</v>
      </c>
      <c r="Q168" s="1">
        <f>IF(OR(C168=7,C168=8),O168+R168,M168+R168)</f>
        <v>264</v>
      </c>
      <c r="R168" s="1">
        <f>INT(G168*(K168+10))</f>
        <v>66</v>
      </c>
    </row>
    <row r="169" spans="2:18">
      <c r="B169" s="15">
        <v>205</v>
      </c>
      <c r="C169" s="22">
        <v>5</v>
      </c>
      <c r="D169" s="3" t="s">
        <v>394</v>
      </c>
      <c r="E169" s="3" t="str">
        <f>VLOOKUP(C169,兵种!B:C,2,0)</f>
        <v>弓弩手</v>
      </c>
      <c r="F169" s="17">
        <f>VLOOKUP(C169,兵种!B:D,3,0)</f>
        <v>280</v>
      </c>
      <c r="G169" s="22">
        <v>6</v>
      </c>
      <c r="H169" s="22">
        <v>6</v>
      </c>
      <c r="I169" s="22">
        <v>2</v>
      </c>
      <c r="J169" s="15">
        <f t="shared" si="15"/>
        <v>14</v>
      </c>
      <c r="K169" s="27">
        <v>1</v>
      </c>
      <c r="L169" s="44">
        <f>F169+J169*10</f>
        <v>420</v>
      </c>
      <c r="M169" s="1">
        <f>INT((H169+10)*(K169+10))</f>
        <v>176</v>
      </c>
      <c r="N169" s="1">
        <f>INT((H169)*(K169+10))</f>
        <v>66</v>
      </c>
      <c r="O169" s="1">
        <f t="shared" si="16"/>
        <v>132</v>
      </c>
      <c r="P169" s="1">
        <f t="shared" si="17"/>
        <v>22</v>
      </c>
      <c r="Q169" s="1">
        <f>IF(OR(C169=7,C169=8),O169+R169,M169+R169)</f>
        <v>242</v>
      </c>
      <c r="R169" s="1">
        <f>INT(G169*(K169+10))</f>
        <v>66</v>
      </c>
    </row>
    <row r="170" spans="2:18">
      <c r="B170" s="15">
        <v>206</v>
      </c>
      <c r="C170" s="22">
        <v>6</v>
      </c>
      <c r="D170" s="3" t="s">
        <v>393</v>
      </c>
      <c r="E170" s="3" t="str">
        <f>VLOOKUP(C170,兵种!B:C,2,0)</f>
        <v>战弓骑</v>
      </c>
      <c r="F170" s="17">
        <f>VLOOKUP(C170,兵种!B:D,3,0)</f>
        <v>300</v>
      </c>
      <c r="G170" s="22">
        <v>5</v>
      </c>
      <c r="H170" s="22">
        <v>7</v>
      </c>
      <c r="I170" s="22">
        <v>2</v>
      </c>
      <c r="J170" s="15">
        <f t="shared" si="15"/>
        <v>14</v>
      </c>
      <c r="K170" s="27">
        <v>1</v>
      </c>
      <c r="L170" s="44">
        <f>F170+J170*10</f>
        <v>440</v>
      </c>
      <c r="M170" s="1">
        <f>INT((H170+10)*(K170+10))</f>
        <v>187</v>
      </c>
      <c r="N170" s="1">
        <f>INT((H170)*(K170+10))</f>
        <v>77</v>
      </c>
      <c r="O170" s="1">
        <f t="shared" si="16"/>
        <v>132</v>
      </c>
      <c r="P170" s="1">
        <f t="shared" si="17"/>
        <v>22</v>
      </c>
      <c r="Q170" s="1">
        <f>IF(OR(C170=7,C170=8),O170+R170,M170+R170)</f>
        <v>242</v>
      </c>
      <c r="R170" s="1">
        <f>INT(G170*(K170+10))</f>
        <v>55</v>
      </c>
    </row>
    <row r="171" spans="2:18">
      <c r="B171" s="15">
        <v>207</v>
      </c>
      <c r="C171" s="22">
        <v>7</v>
      </c>
      <c r="D171" s="3" t="s">
        <v>231</v>
      </c>
      <c r="E171" s="3" t="str">
        <f>VLOOKUP(C171,兵种!B:C,2,0)</f>
        <v>妖术师</v>
      </c>
      <c r="F171" s="17">
        <f>VLOOKUP(C171,兵种!B:D,3,0)</f>
        <v>260</v>
      </c>
      <c r="G171" s="22">
        <v>4</v>
      </c>
      <c r="H171" s="22">
        <v>3</v>
      </c>
      <c r="I171" s="22">
        <v>7</v>
      </c>
      <c r="J171" s="15">
        <f t="shared" si="15"/>
        <v>14</v>
      </c>
      <c r="K171" s="27">
        <v>1</v>
      </c>
      <c r="L171" s="44">
        <f>F171+J171*10</f>
        <v>400</v>
      </c>
      <c r="M171" s="1">
        <f>INT((H171+10)*(K171+10))</f>
        <v>143</v>
      </c>
      <c r="N171" s="1">
        <f>INT((H171)*(K171+10))</f>
        <v>33</v>
      </c>
      <c r="O171" s="1">
        <f t="shared" si="16"/>
        <v>187</v>
      </c>
      <c r="P171" s="1">
        <f t="shared" si="17"/>
        <v>77</v>
      </c>
      <c r="Q171" s="1">
        <f>IF(OR(C171=7,C171=8),O171+R171,M171+R171)</f>
        <v>231</v>
      </c>
      <c r="R171" s="1">
        <f>INT(G171*(K171+10))</f>
        <v>44</v>
      </c>
    </row>
    <row r="172" spans="2:18">
      <c r="B172" s="15">
        <v>208</v>
      </c>
      <c r="C172" s="22">
        <v>8</v>
      </c>
      <c r="D172" s="3" t="s">
        <v>232</v>
      </c>
      <c r="E172" s="3" t="str">
        <f>VLOOKUP(C172,兵种!B:C,2,0)</f>
        <v>仙术师</v>
      </c>
      <c r="F172" s="17">
        <f>VLOOKUP(C172,兵种!B:D,3,0)</f>
        <v>240</v>
      </c>
      <c r="G172" s="22">
        <v>5</v>
      </c>
      <c r="H172" s="22">
        <v>2</v>
      </c>
      <c r="I172" s="22">
        <v>7</v>
      </c>
      <c r="J172" s="15">
        <f t="shared" si="15"/>
        <v>14</v>
      </c>
      <c r="K172" s="27">
        <v>1</v>
      </c>
      <c r="L172" s="44">
        <f>F172+J172*10</f>
        <v>380</v>
      </c>
      <c r="M172" s="1">
        <f>INT((H172+10)*(K172+10))</f>
        <v>132</v>
      </c>
      <c r="N172" s="1">
        <f>INT((H172)*(K172+10))</f>
        <v>22</v>
      </c>
      <c r="O172" s="1">
        <f t="shared" si="16"/>
        <v>187</v>
      </c>
      <c r="P172" s="1">
        <f t="shared" si="17"/>
        <v>77</v>
      </c>
      <c r="Q172" s="1">
        <f>IF(OR(C172=7,C172=8),O172+R172,M172+R172)</f>
        <v>242</v>
      </c>
      <c r="R172" s="1">
        <f>INT(G172*(K172+10))</f>
        <v>55</v>
      </c>
    </row>
    <row r="173" spans="2:18">
      <c r="B173" s="15">
        <v>209</v>
      </c>
      <c r="C173" s="22">
        <v>9</v>
      </c>
      <c r="D173" s="3" t="s">
        <v>110</v>
      </c>
      <c r="E173" s="3" t="str">
        <f>VLOOKUP(C173,兵种!B:C,2,0)</f>
        <v>大将军</v>
      </c>
      <c r="F173" s="17">
        <f>VLOOKUP(C173,兵种!B:D,3,0)</f>
        <v>400</v>
      </c>
      <c r="G173" s="22">
        <v>5</v>
      </c>
      <c r="H173" s="22">
        <v>5</v>
      </c>
      <c r="I173" s="22">
        <v>5</v>
      </c>
      <c r="J173" s="15">
        <f t="shared" si="15"/>
        <v>15</v>
      </c>
      <c r="K173" s="27">
        <v>1</v>
      </c>
      <c r="L173" s="44">
        <f>F173+J173*10</f>
        <v>550</v>
      </c>
      <c r="M173" s="1">
        <f>INT((H173+10)*(K173+10))</f>
        <v>165</v>
      </c>
      <c r="N173" s="1">
        <f>INT((H173)*(K173+10))</f>
        <v>55</v>
      </c>
      <c r="O173" s="1">
        <f t="shared" si="16"/>
        <v>165</v>
      </c>
      <c r="P173" s="1">
        <f t="shared" si="17"/>
        <v>55</v>
      </c>
      <c r="Q173" s="1">
        <f>IF(OR(C173=7,C173=8),O173+R173,M173+R173)</f>
        <v>220</v>
      </c>
      <c r="R173" s="1">
        <f>INT(G173*(K173+10))</f>
        <v>55</v>
      </c>
    </row>
    <row r="175" spans="2:18" ht="13.5" customHeight="1">
      <c r="B175" s="45"/>
      <c r="C175" s="45"/>
      <c r="D175" s="45"/>
    </row>
    <row r="176" spans="2:18">
      <c r="B176" s="45"/>
      <c r="C176" s="45"/>
      <c r="D176" s="45"/>
    </row>
    <row r="177" spans="2:4">
      <c r="B177" s="46"/>
      <c r="C177" s="46"/>
      <c r="D177" s="46"/>
    </row>
  </sheetData>
  <sheetProtection selectLockedCells="1" sort="0" autoFilter="0" pivotTables="0"/>
  <autoFilter ref="B2:R173">
    <filterColumn colId="2"/>
    <filterColumn colId="4"/>
    <filterColumn colId="6"/>
    <filterColumn colId="13"/>
    <filterColumn colId="14"/>
    <filterColumn colId="15"/>
    <sortState ref="B3:R173">
      <sortCondition ref="B2:B173"/>
    </sortState>
  </autoFilter>
  <mergeCells count="3">
    <mergeCell ref="B175:D175"/>
    <mergeCell ref="B176:D176"/>
    <mergeCell ref="B177:D177"/>
  </mergeCells>
  <phoneticPr fontId="1" type="noConversion"/>
  <dataValidations count="3">
    <dataValidation type="whole" allowBlank="1" showInputMessage="1" showErrorMessage="1" sqref="K3:K173">
      <formula1>1</formula1>
      <formula2>100</formula2>
    </dataValidation>
    <dataValidation showInputMessage="1" showErrorMessage="1" sqref="E3:F173"/>
    <dataValidation type="whole" showInputMessage="1" showErrorMessage="1" sqref="C3:C173">
      <formula1>0</formula1>
      <formula2>9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opLeftCell="A13" workbookViewId="0">
      <selection activeCell="B2" sqref="B2:H6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8.375" customWidth="1"/>
    <col min="10" max="10" width="9.75" bestFit="1" customWidth="1"/>
  </cols>
  <sheetData>
    <row r="2" spans="2:10">
      <c r="B2" s="4" t="s">
        <v>0</v>
      </c>
      <c r="C2" s="4" t="s">
        <v>11</v>
      </c>
      <c r="D2" s="4" t="s">
        <v>87</v>
      </c>
      <c r="E2" s="4" t="s">
        <v>12</v>
      </c>
      <c r="F2" s="4" t="s">
        <v>13</v>
      </c>
      <c r="G2" s="4" t="s">
        <v>88</v>
      </c>
      <c r="H2" s="4" t="s">
        <v>137</v>
      </c>
      <c r="I2" s="4" t="s">
        <v>116</v>
      </c>
      <c r="J2" s="4" t="s">
        <v>89</v>
      </c>
    </row>
    <row r="3" spans="2:10">
      <c r="B3" s="5">
        <v>0</v>
      </c>
      <c r="C3" s="14" t="s">
        <v>114</v>
      </c>
      <c r="D3" s="5"/>
      <c r="E3" s="7"/>
      <c r="F3" s="8"/>
      <c r="G3" s="5"/>
      <c r="H3" s="11"/>
      <c r="I3" s="9"/>
      <c r="J3" s="10"/>
    </row>
    <row r="4" spans="2:10" ht="40.5">
      <c r="B4" s="5">
        <v>1</v>
      </c>
      <c r="C4" s="6" t="s">
        <v>14</v>
      </c>
      <c r="D4" s="5" t="s">
        <v>18</v>
      </c>
      <c r="E4" s="7" t="s">
        <v>15</v>
      </c>
      <c r="F4" s="8" t="s">
        <v>9</v>
      </c>
      <c r="G4" s="5">
        <v>0</v>
      </c>
      <c r="H4" s="11" t="s">
        <v>138</v>
      </c>
      <c r="I4" s="11" t="s">
        <v>212</v>
      </c>
      <c r="J4" s="10" t="s">
        <v>34</v>
      </c>
    </row>
    <row r="5" spans="2:10" ht="40.5">
      <c r="B5" s="5">
        <v>2</v>
      </c>
      <c r="C5" s="6" t="s">
        <v>8</v>
      </c>
      <c r="D5" s="5" t="s">
        <v>18</v>
      </c>
      <c r="E5" s="7" t="s">
        <v>15</v>
      </c>
      <c r="F5" s="8" t="s">
        <v>9</v>
      </c>
      <c r="G5" s="5">
        <v>0</v>
      </c>
      <c r="H5" s="11" t="s">
        <v>139</v>
      </c>
      <c r="I5" s="11" t="s">
        <v>213</v>
      </c>
      <c r="J5" s="10" t="s">
        <v>90</v>
      </c>
    </row>
    <row r="6" spans="2:10" ht="40.5">
      <c r="B6" s="5">
        <v>3</v>
      </c>
      <c r="C6" s="6" t="s">
        <v>10</v>
      </c>
      <c r="D6" s="5" t="s">
        <v>18</v>
      </c>
      <c r="E6" s="7" t="s">
        <v>16</v>
      </c>
      <c r="F6" s="8" t="s">
        <v>17</v>
      </c>
      <c r="G6" s="5">
        <v>0.6</v>
      </c>
      <c r="H6" s="11" t="s">
        <v>141</v>
      </c>
      <c r="I6" s="11" t="s">
        <v>140</v>
      </c>
      <c r="J6" s="6" t="s">
        <v>91</v>
      </c>
    </row>
    <row r="7" spans="2:10" ht="40.5">
      <c r="B7" s="5">
        <v>4</v>
      </c>
      <c r="C7" s="6" t="s">
        <v>61</v>
      </c>
      <c r="D7" s="5" t="s">
        <v>18</v>
      </c>
      <c r="E7" s="7" t="s">
        <v>29</v>
      </c>
      <c r="F7" s="7" t="s">
        <v>21</v>
      </c>
      <c r="G7" s="5">
        <v>1</v>
      </c>
      <c r="H7" s="11" t="s">
        <v>143</v>
      </c>
      <c r="I7" s="11" t="s">
        <v>142</v>
      </c>
      <c r="J7" s="12" t="s">
        <v>35</v>
      </c>
    </row>
    <row r="8" spans="2:10" ht="40.5">
      <c r="B8" s="5">
        <v>5</v>
      </c>
      <c r="C8" s="6" t="s">
        <v>20</v>
      </c>
      <c r="D8" s="5" t="s">
        <v>18</v>
      </c>
      <c r="E8" s="7" t="s">
        <v>29</v>
      </c>
      <c r="F8" s="7" t="s">
        <v>21</v>
      </c>
      <c r="G8" s="5">
        <v>1</v>
      </c>
      <c r="H8" s="11" t="s">
        <v>145</v>
      </c>
      <c r="I8" s="11" t="s">
        <v>144</v>
      </c>
      <c r="J8" s="12" t="s">
        <v>36</v>
      </c>
    </row>
    <row r="9" spans="2:10" ht="40.5">
      <c r="B9" s="5">
        <v>6</v>
      </c>
      <c r="C9" s="6" t="s">
        <v>19</v>
      </c>
      <c r="D9" s="5" t="s">
        <v>18</v>
      </c>
      <c r="E9" s="7" t="s">
        <v>16</v>
      </c>
      <c r="F9" s="8" t="s">
        <v>22</v>
      </c>
      <c r="G9" s="5">
        <v>0.6</v>
      </c>
      <c r="H9" s="11" t="s">
        <v>146</v>
      </c>
      <c r="I9" s="11" t="s">
        <v>214</v>
      </c>
      <c r="J9" s="12" t="s">
        <v>37</v>
      </c>
    </row>
    <row r="10" spans="2:10" ht="40.5">
      <c r="B10" s="5">
        <v>7</v>
      </c>
      <c r="C10" s="6" t="s">
        <v>24</v>
      </c>
      <c r="D10" s="5" t="s">
        <v>18</v>
      </c>
      <c r="E10" s="7" t="s">
        <v>30</v>
      </c>
      <c r="F10" s="7" t="s">
        <v>25</v>
      </c>
      <c r="G10" s="5">
        <v>0.6</v>
      </c>
      <c r="H10" s="11" t="s">
        <v>153</v>
      </c>
      <c r="I10" s="11" t="s">
        <v>215</v>
      </c>
      <c r="J10" s="13" t="s">
        <v>92</v>
      </c>
    </row>
    <row r="11" spans="2:10" ht="40.5">
      <c r="B11" s="5">
        <v>8</v>
      </c>
      <c r="C11" s="6" t="s">
        <v>27</v>
      </c>
      <c r="D11" s="5" t="s">
        <v>23</v>
      </c>
      <c r="E11" s="14" t="s">
        <v>32</v>
      </c>
      <c r="F11" s="12" t="s">
        <v>17</v>
      </c>
      <c r="G11" s="5">
        <v>0.4</v>
      </c>
      <c r="H11" s="11" t="s">
        <v>147</v>
      </c>
      <c r="I11" s="11" t="s">
        <v>216</v>
      </c>
      <c r="J11" s="12" t="s">
        <v>38</v>
      </c>
    </row>
    <row r="12" spans="2:10" ht="40.5">
      <c r="B12" s="5">
        <v>9</v>
      </c>
      <c r="C12" s="6" t="s">
        <v>28</v>
      </c>
      <c r="D12" s="5" t="s">
        <v>23</v>
      </c>
      <c r="E12" s="7" t="s">
        <v>30</v>
      </c>
      <c r="F12" s="12" t="s">
        <v>17</v>
      </c>
      <c r="G12" s="5">
        <v>0.8</v>
      </c>
      <c r="H12" s="11" t="s">
        <v>71</v>
      </c>
      <c r="I12" s="11"/>
      <c r="J12" s="13" t="s">
        <v>39</v>
      </c>
    </row>
    <row r="13" spans="2:10" ht="67.5">
      <c r="B13" s="5">
        <v>10</v>
      </c>
      <c r="C13" s="6" t="s">
        <v>33</v>
      </c>
      <c r="D13" s="5" t="s">
        <v>23</v>
      </c>
      <c r="E13" s="7" t="s">
        <v>31</v>
      </c>
      <c r="F13" s="14" t="s">
        <v>21</v>
      </c>
      <c r="G13" s="5">
        <v>0</v>
      </c>
      <c r="H13" s="11" t="s">
        <v>217</v>
      </c>
      <c r="I13" s="11" t="s">
        <v>218</v>
      </c>
      <c r="J13" s="6" t="s">
        <v>40</v>
      </c>
    </row>
    <row r="14" spans="2:10" ht="40.5">
      <c r="B14" s="5">
        <v>11</v>
      </c>
      <c r="C14" s="13" t="s">
        <v>41</v>
      </c>
      <c r="D14" s="5" t="s">
        <v>18</v>
      </c>
      <c r="E14" s="7" t="s">
        <v>29</v>
      </c>
      <c r="F14" s="14" t="s">
        <v>21</v>
      </c>
      <c r="G14" s="5">
        <v>1</v>
      </c>
      <c r="H14" s="11" t="s">
        <v>149</v>
      </c>
      <c r="I14" s="11" t="s">
        <v>148</v>
      </c>
      <c r="J14" s="12" t="s">
        <v>42</v>
      </c>
    </row>
    <row r="15" spans="2:10" ht="40.5">
      <c r="B15" s="5">
        <v>12</v>
      </c>
      <c r="C15" s="13" t="s">
        <v>43</v>
      </c>
      <c r="D15" s="5" t="s">
        <v>18</v>
      </c>
      <c r="E15" s="7" t="s">
        <v>29</v>
      </c>
      <c r="F15" s="14" t="s">
        <v>21</v>
      </c>
      <c r="G15" s="5">
        <v>1</v>
      </c>
      <c r="H15" s="11" t="s">
        <v>151</v>
      </c>
      <c r="I15" s="11" t="s">
        <v>150</v>
      </c>
      <c r="J15" s="10" t="s">
        <v>44</v>
      </c>
    </row>
    <row r="16" spans="2:10" ht="40.5">
      <c r="B16" s="5">
        <v>13</v>
      </c>
      <c r="C16" s="13" t="s">
        <v>93</v>
      </c>
      <c r="D16" s="5" t="s">
        <v>18</v>
      </c>
      <c r="E16" s="7" t="s">
        <v>29</v>
      </c>
      <c r="F16" s="14" t="s">
        <v>21</v>
      </c>
      <c r="G16" s="5">
        <v>1</v>
      </c>
      <c r="H16" s="11" t="s">
        <v>155</v>
      </c>
      <c r="I16" s="11" t="s">
        <v>152</v>
      </c>
      <c r="J16" s="6" t="s">
        <v>94</v>
      </c>
    </row>
    <row r="17" spans="2:10" ht="40.5">
      <c r="B17" s="5">
        <v>14</v>
      </c>
      <c r="C17" s="13" t="s">
        <v>45</v>
      </c>
      <c r="D17" s="5" t="s">
        <v>18</v>
      </c>
      <c r="E17" s="7" t="s">
        <v>15</v>
      </c>
      <c r="F17" s="8" t="s">
        <v>46</v>
      </c>
      <c r="G17" s="5">
        <v>0.4</v>
      </c>
      <c r="H17" s="11" t="s">
        <v>157</v>
      </c>
      <c r="I17" s="11" t="s">
        <v>219</v>
      </c>
      <c r="J17" s="10" t="s">
        <v>47</v>
      </c>
    </row>
    <row r="18" spans="2:10" ht="40.5">
      <c r="B18" s="5">
        <v>15</v>
      </c>
      <c r="C18" s="13" t="s">
        <v>49</v>
      </c>
      <c r="D18" s="5" t="s">
        <v>18</v>
      </c>
      <c r="E18" s="7" t="s">
        <v>16</v>
      </c>
      <c r="F18" s="8" t="s">
        <v>22</v>
      </c>
      <c r="G18" s="5">
        <v>1</v>
      </c>
      <c r="H18" s="11" t="s">
        <v>159</v>
      </c>
      <c r="I18" s="11" t="s">
        <v>158</v>
      </c>
      <c r="J18" s="12" t="s">
        <v>50</v>
      </c>
    </row>
    <row r="19" spans="2:10" ht="40.5">
      <c r="B19" s="5">
        <v>16</v>
      </c>
      <c r="C19" s="13" t="s">
        <v>59</v>
      </c>
      <c r="D19" s="5" t="s">
        <v>18</v>
      </c>
      <c r="E19" s="7" t="s">
        <v>16</v>
      </c>
      <c r="F19" s="7" t="s">
        <v>25</v>
      </c>
      <c r="G19" s="5">
        <v>1</v>
      </c>
      <c r="H19" s="11" t="s">
        <v>160</v>
      </c>
      <c r="I19" s="11" t="s">
        <v>158</v>
      </c>
      <c r="J19" s="10" t="s">
        <v>62</v>
      </c>
    </row>
    <row r="20" spans="2:10" ht="40.5">
      <c r="B20" s="5">
        <v>17</v>
      </c>
      <c r="C20" s="13" t="s">
        <v>51</v>
      </c>
      <c r="D20" s="5" t="s">
        <v>18</v>
      </c>
      <c r="E20" s="7" t="s">
        <v>16</v>
      </c>
      <c r="F20" s="8" t="s">
        <v>17</v>
      </c>
      <c r="G20" s="5">
        <v>0.6</v>
      </c>
      <c r="H20" s="11" t="s">
        <v>71</v>
      </c>
      <c r="I20" s="11"/>
      <c r="J20" s="13" t="s">
        <v>56</v>
      </c>
    </row>
    <row r="21" spans="2:10" ht="40.5">
      <c r="B21" s="5">
        <v>18</v>
      </c>
      <c r="C21" s="13" t="s">
        <v>57</v>
      </c>
      <c r="D21" s="5" t="s">
        <v>18</v>
      </c>
      <c r="E21" s="7" t="s">
        <v>30</v>
      </c>
      <c r="F21" s="14" t="s">
        <v>21</v>
      </c>
      <c r="G21" s="5">
        <v>1</v>
      </c>
      <c r="H21" s="11" t="s">
        <v>162</v>
      </c>
      <c r="I21" s="11" t="s">
        <v>161</v>
      </c>
      <c r="J21" s="13" t="s">
        <v>52</v>
      </c>
    </row>
    <row r="22" spans="2:10" ht="40.5">
      <c r="B22" s="5">
        <v>19</v>
      </c>
      <c r="C22" s="13" t="s">
        <v>48</v>
      </c>
      <c r="D22" s="5" t="s">
        <v>18</v>
      </c>
      <c r="E22" s="7" t="s">
        <v>29</v>
      </c>
      <c r="F22" s="14" t="s">
        <v>21</v>
      </c>
      <c r="G22" s="5">
        <v>1</v>
      </c>
      <c r="H22" s="11" t="s">
        <v>162</v>
      </c>
      <c r="I22" s="11" t="s">
        <v>161</v>
      </c>
      <c r="J22" s="6" t="s">
        <v>96</v>
      </c>
    </row>
    <row r="23" spans="2:10" ht="40.5">
      <c r="B23" s="5">
        <v>20</v>
      </c>
      <c r="C23" s="13" t="s">
        <v>53</v>
      </c>
      <c r="D23" s="5" t="s">
        <v>18</v>
      </c>
      <c r="E23" s="7" t="s">
        <v>29</v>
      </c>
      <c r="F23" s="14" t="s">
        <v>21</v>
      </c>
      <c r="G23" s="5">
        <v>1</v>
      </c>
      <c r="H23" s="11" t="s">
        <v>163</v>
      </c>
      <c r="I23" s="11" t="s">
        <v>158</v>
      </c>
      <c r="J23" s="10" t="s">
        <v>54</v>
      </c>
    </row>
    <row r="24" spans="2:10" ht="40.5">
      <c r="B24" s="5">
        <v>21</v>
      </c>
      <c r="C24" s="13" t="s">
        <v>69</v>
      </c>
      <c r="D24" s="5" t="s">
        <v>18</v>
      </c>
      <c r="E24" s="7" t="s">
        <v>29</v>
      </c>
      <c r="F24" s="14" t="s">
        <v>21</v>
      </c>
      <c r="G24" s="5">
        <v>1</v>
      </c>
      <c r="H24" s="11" t="s">
        <v>165</v>
      </c>
      <c r="I24" s="11" t="s">
        <v>164</v>
      </c>
      <c r="J24" s="10" t="s">
        <v>60</v>
      </c>
    </row>
    <row r="25" spans="2:10" ht="67.5">
      <c r="B25" s="5">
        <v>22</v>
      </c>
      <c r="C25" s="13" t="s">
        <v>63</v>
      </c>
      <c r="D25" s="5" t="s">
        <v>18</v>
      </c>
      <c r="E25" s="7" t="s">
        <v>31</v>
      </c>
      <c r="F25" s="14" t="s">
        <v>21</v>
      </c>
      <c r="G25" s="5">
        <v>1</v>
      </c>
      <c r="H25" s="11" t="s">
        <v>220</v>
      </c>
      <c r="I25" s="11" t="s">
        <v>177</v>
      </c>
      <c r="J25" s="12" t="s">
        <v>64</v>
      </c>
    </row>
    <row r="26" spans="2:10" ht="40.5">
      <c r="B26" s="5">
        <v>23</v>
      </c>
      <c r="C26" s="13" t="s">
        <v>66</v>
      </c>
      <c r="D26" s="5" t="s">
        <v>18</v>
      </c>
      <c r="E26" s="7" t="s">
        <v>30</v>
      </c>
      <c r="F26" s="14" t="s">
        <v>21</v>
      </c>
      <c r="G26" s="5">
        <v>1</v>
      </c>
      <c r="H26" s="11" t="s">
        <v>163</v>
      </c>
      <c r="I26" s="11" t="s">
        <v>158</v>
      </c>
      <c r="J26" s="10" t="s">
        <v>65</v>
      </c>
    </row>
    <row r="27" spans="2:10" ht="40.5">
      <c r="B27" s="5">
        <v>24</v>
      </c>
      <c r="C27" s="13" t="s">
        <v>68</v>
      </c>
      <c r="D27" s="5" t="s">
        <v>18</v>
      </c>
      <c r="E27" s="7" t="s">
        <v>15</v>
      </c>
      <c r="F27" s="7" t="s">
        <v>15</v>
      </c>
      <c r="G27" s="5">
        <v>1</v>
      </c>
      <c r="H27" s="11" t="s">
        <v>167</v>
      </c>
      <c r="I27" s="11" t="s">
        <v>166</v>
      </c>
      <c r="J27" s="13" t="s">
        <v>100</v>
      </c>
    </row>
    <row r="28" spans="2:10" ht="40.5">
      <c r="B28" s="5">
        <v>25</v>
      </c>
      <c r="C28" s="13" t="s">
        <v>70</v>
      </c>
      <c r="D28" s="5" t="s">
        <v>18</v>
      </c>
      <c r="E28" s="7" t="s">
        <v>29</v>
      </c>
      <c r="F28" s="14" t="s">
        <v>21</v>
      </c>
      <c r="G28" s="5">
        <v>1</v>
      </c>
      <c r="H28" s="11" t="s">
        <v>169</v>
      </c>
      <c r="I28" s="11" t="s">
        <v>168</v>
      </c>
      <c r="J28" s="13" t="s">
        <v>74</v>
      </c>
    </row>
    <row r="29" spans="2:10" ht="40.5">
      <c r="B29" s="5">
        <v>26</v>
      </c>
      <c r="C29" s="13" t="s">
        <v>73</v>
      </c>
      <c r="D29" s="5" t="s">
        <v>18</v>
      </c>
      <c r="E29" s="7" t="s">
        <v>29</v>
      </c>
      <c r="F29" s="14" t="s">
        <v>21</v>
      </c>
      <c r="G29" s="5">
        <v>1</v>
      </c>
      <c r="H29" s="11" t="s">
        <v>170</v>
      </c>
      <c r="I29" s="11" t="s">
        <v>171</v>
      </c>
      <c r="J29" s="13" t="s">
        <v>72</v>
      </c>
    </row>
    <row r="30" spans="2:10" ht="40.5">
      <c r="B30" s="5">
        <v>27</v>
      </c>
      <c r="C30" s="13" t="s">
        <v>26</v>
      </c>
      <c r="D30" s="5" t="s">
        <v>23</v>
      </c>
      <c r="E30" s="7" t="s">
        <v>15</v>
      </c>
      <c r="F30" s="8" t="s">
        <v>9</v>
      </c>
      <c r="G30" s="5">
        <v>0</v>
      </c>
      <c r="H30" s="11" t="s">
        <v>173</v>
      </c>
      <c r="I30" s="11" t="s">
        <v>172</v>
      </c>
      <c r="J30" s="10" t="s">
        <v>76</v>
      </c>
    </row>
    <row r="31" spans="2:10" ht="40.5">
      <c r="B31" s="5">
        <v>28</v>
      </c>
      <c r="C31" s="13" t="s">
        <v>67</v>
      </c>
      <c r="D31" s="5" t="s">
        <v>23</v>
      </c>
      <c r="E31" s="7" t="s">
        <v>15</v>
      </c>
      <c r="F31" s="8" t="s">
        <v>9</v>
      </c>
      <c r="G31" s="5">
        <v>0</v>
      </c>
      <c r="H31" s="11" t="s">
        <v>175</v>
      </c>
      <c r="I31" s="11" t="s">
        <v>174</v>
      </c>
      <c r="J31" s="12" t="s">
        <v>75</v>
      </c>
    </row>
    <row r="32" spans="2:10" ht="40.5">
      <c r="B32" s="5">
        <v>29</v>
      </c>
      <c r="C32" s="13" t="s">
        <v>77</v>
      </c>
      <c r="D32" s="5" t="s">
        <v>23</v>
      </c>
      <c r="E32" s="7" t="s">
        <v>30</v>
      </c>
      <c r="F32" s="12" t="s">
        <v>22</v>
      </c>
      <c r="G32" s="5">
        <v>0.6</v>
      </c>
      <c r="H32" s="11" t="s">
        <v>176</v>
      </c>
      <c r="I32" s="11" t="s">
        <v>221</v>
      </c>
      <c r="J32" s="13" t="s">
        <v>78</v>
      </c>
    </row>
    <row r="33" spans="2:10" ht="40.5">
      <c r="B33" s="5">
        <v>30</v>
      </c>
      <c r="C33" s="13" t="s">
        <v>80</v>
      </c>
      <c r="D33" s="5" t="s">
        <v>23</v>
      </c>
      <c r="E33" s="7" t="s">
        <v>30</v>
      </c>
      <c r="F33" s="12" t="s">
        <v>79</v>
      </c>
      <c r="G33" s="5">
        <v>0.6</v>
      </c>
      <c r="H33" s="11" t="s">
        <v>178</v>
      </c>
      <c r="I33" s="11" t="s">
        <v>177</v>
      </c>
      <c r="J33" s="13" t="s">
        <v>84</v>
      </c>
    </row>
    <row r="34" spans="2:10" ht="40.5">
      <c r="B34" s="5">
        <v>31</v>
      </c>
      <c r="C34" s="13" t="s">
        <v>81</v>
      </c>
      <c r="D34" s="5" t="s">
        <v>23</v>
      </c>
      <c r="E34" s="7" t="s">
        <v>30</v>
      </c>
      <c r="F34" s="14" t="s">
        <v>21</v>
      </c>
      <c r="G34" s="5">
        <v>1</v>
      </c>
      <c r="H34" s="11" t="s">
        <v>163</v>
      </c>
      <c r="I34" s="11" t="s">
        <v>158</v>
      </c>
      <c r="J34" s="10" t="s">
        <v>85</v>
      </c>
    </row>
    <row r="35" spans="2:10" ht="40.5">
      <c r="B35" s="5">
        <v>32</v>
      </c>
      <c r="C35" s="13" t="s">
        <v>82</v>
      </c>
      <c r="D35" s="5" t="s">
        <v>23</v>
      </c>
      <c r="E35" s="7" t="s">
        <v>30</v>
      </c>
      <c r="F35" s="12" t="s">
        <v>17</v>
      </c>
      <c r="G35" s="5">
        <v>0.4</v>
      </c>
      <c r="H35" s="11" t="s">
        <v>179</v>
      </c>
      <c r="I35" s="11" t="s">
        <v>222</v>
      </c>
      <c r="J35" s="12" t="s">
        <v>95</v>
      </c>
    </row>
    <row r="36" spans="2:10" ht="40.5">
      <c r="B36" s="5">
        <v>33</v>
      </c>
      <c r="C36" s="13" t="s">
        <v>83</v>
      </c>
      <c r="D36" s="5" t="s">
        <v>23</v>
      </c>
      <c r="E36" s="7" t="s">
        <v>30</v>
      </c>
      <c r="F36" s="8" t="s">
        <v>46</v>
      </c>
      <c r="G36" s="5">
        <v>0.4</v>
      </c>
      <c r="H36" s="11" t="s">
        <v>157</v>
      </c>
      <c r="I36" s="11" t="s">
        <v>219</v>
      </c>
      <c r="J36" s="10" t="s">
        <v>86</v>
      </c>
    </row>
    <row r="37" spans="2:10" ht="40.5">
      <c r="B37" s="5">
        <v>34</v>
      </c>
      <c r="C37" s="13" t="s">
        <v>97</v>
      </c>
      <c r="D37" s="5" t="s">
        <v>23</v>
      </c>
      <c r="E37" s="7" t="s">
        <v>15</v>
      </c>
      <c r="F37" s="8" t="s">
        <v>9</v>
      </c>
      <c r="G37" s="5">
        <v>0</v>
      </c>
      <c r="H37" s="11" t="s">
        <v>180</v>
      </c>
      <c r="I37" s="11" t="s">
        <v>223</v>
      </c>
      <c r="J37" s="10" t="s">
        <v>98</v>
      </c>
    </row>
    <row r="38" spans="2:10" ht="40.5">
      <c r="B38" s="5">
        <v>35</v>
      </c>
      <c r="C38" s="13" t="s">
        <v>99</v>
      </c>
      <c r="D38" s="5" t="s">
        <v>23</v>
      </c>
      <c r="E38" s="7" t="s">
        <v>15</v>
      </c>
      <c r="F38" s="8" t="s">
        <v>9</v>
      </c>
      <c r="G38" s="5"/>
      <c r="H38" s="11" t="s">
        <v>182</v>
      </c>
      <c r="I38" s="11" t="s">
        <v>181</v>
      </c>
      <c r="J38" s="12" t="s">
        <v>101</v>
      </c>
    </row>
    <row r="39" spans="2:10" ht="40.5">
      <c r="B39" s="5">
        <v>36</v>
      </c>
      <c r="C39" s="10" t="s">
        <v>102</v>
      </c>
      <c r="D39" s="5" t="s">
        <v>18</v>
      </c>
      <c r="E39" s="7" t="s">
        <v>29</v>
      </c>
      <c r="F39" s="14" t="s">
        <v>21</v>
      </c>
      <c r="G39" s="5">
        <v>1</v>
      </c>
      <c r="H39" s="11" t="s">
        <v>58</v>
      </c>
      <c r="I39" s="11"/>
      <c r="J39" s="13" t="s">
        <v>107</v>
      </c>
    </row>
    <row r="40" spans="2:10" ht="67.5">
      <c r="B40" s="5">
        <v>37</v>
      </c>
      <c r="C40" s="10" t="s">
        <v>103</v>
      </c>
      <c r="D40" s="5" t="s">
        <v>18</v>
      </c>
      <c r="E40" s="7" t="s">
        <v>31</v>
      </c>
      <c r="F40" s="14" t="s">
        <v>21</v>
      </c>
      <c r="G40" s="5">
        <v>1</v>
      </c>
      <c r="H40" s="11" t="s">
        <v>58</v>
      </c>
      <c r="I40" s="11"/>
      <c r="J40" s="12" t="s">
        <v>108</v>
      </c>
    </row>
    <row r="41" spans="2:10" ht="40.5">
      <c r="B41" s="5">
        <v>38</v>
      </c>
      <c r="C41" s="10" t="s">
        <v>104</v>
      </c>
      <c r="D41" s="5" t="s">
        <v>18</v>
      </c>
      <c r="E41" s="7" t="s">
        <v>16</v>
      </c>
      <c r="F41" s="8" t="s">
        <v>22</v>
      </c>
      <c r="G41" s="5">
        <v>0.6</v>
      </c>
      <c r="H41" s="11" t="s">
        <v>128</v>
      </c>
      <c r="I41" s="11"/>
      <c r="J41" s="5"/>
    </row>
    <row r="42" spans="2:10" ht="40.5">
      <c r="B42" s="5">
        <v>39</v>
      </c>
      <c r="C42" s="10" t="s">
        <v>55</v>
      </c>
      <c r="D42" s="5" t="s">
        <v>18</v>
      </c>
      <c r="E42" s="7" t="s">
        <v>16</v>
      </c>
      <c r="F42" s="7" t="s">
        <v>25</v>
      </c>
      <c r="G42" s="5">
        <v>0.6</v>
      </c>
      <c r="H42" s="11" t="s">
        <v>129</v>
      </c>
      <c r="I42" s="11"/>
      <c r="J42" s="5"/>
    </row>
    <row r="43" spans="2:10" ht="40.5">
      <c r="B43" s="5">
        <v>40</v>
      </c>
      <c r="C43" s="10" t="s">
        <v>105</v>
      </c>
      <c r="D43" s="5" t="s">
        <v>18</v>
      </c>
      <c r="E43" s="7" t="s">
        <v>16</v>
      </c>
      <c r="F43" s="8" t="s">
        <v>17</v>
      </c>
      <c r="G43" s="5">
        <v>0.4</v>
      </c>
      <c r="H43" s="11" t="s">
        <v>131</v>
      </c>
      <c r="I43" s="11"/>
      <c r="J43" s="5"/>
    </row>
    <row r="44" spans="2:10" ht="40.5">
      <c r="B44" s="5">
        <v>41</v>
      </c>
      <c r="C44" s="10" t="s">
        <v>106</v>
      </c>
      <c r="D44" s="5" t="s">
        <v>18</v>
      </c>
      <c r="E44" s="7" t="s">
        <v>30</v>
      </c>
      <c r="F44" s="8" t="s">
        <v>17</v>
      </c>
      <c r="G44" s="5">
        <v>0.4</v>
      </c>
      <c r="H44" s="11" t="s">
        <v>131</v>
      </c>
      <c r="I44" s="11"/>
      <c r="J44" s="5"/>
    </row>
    <row r="45" spans="2:10" ht="40.5">
      <c r="B45" s="5">
        <v>42</v>
      </c>
      <c r="C45" s="10" t="s">
        <v>132</v>
      </c>
      <c r="D45" s="5" t="s">
        <v>130</v>
      </c>
      <c r="E45" s="7" t="s">
        <v>15</v>
      </c>
      <c r="F45" s="8" t="s">
        <v>46</v>
      </c>
      <c r="G45" s="5">
        <v>0.4</v>
      </c>
      <c r="H45" s="11" t="s">
        <v>133</v>
      </c>
      <c r="I45" s="11"/>
      <c r="J45" s="5"/>
    </row>
    <row r="46" spans="2:10" ht="40.5">
      <c r="B46" s="5">
        <v>43</v>
      </c>
      <c r="C46" s="10" t="s">
        <v>134</v>
      </c>
      <c r="D46" s="5" t="s">
        <v>130</v>
      </c>
      <c r="E46" s="7" t="s">
        <v>29</v>
      </c>
      <c r="F46" s="14" t="s">
        <v>21</v>
      </c>
      <c r="G46" s="5">
        <v>0.8</v>
      </c>
      <c r="H46" s="11" t="s">
        <v>162</v>
      </c>
      <c r="I46" s="11" t="s">
        <v>156</v>
      </c>
      <c r="J46" s="5"/>
    </row>
    <row r="47" spans="2:10" ht="40.5">
      <c r="B47" s="5">
        <v>44</v>
      </c>
      <c r="C47" s="10" t="s">
        <v>135</v>
      </c>
      <c r="D47" s="5" t="s">
        <v>130</v>
      </c>
      <c r="E47" s="7" t="s">
        <v>29</v>
      </c>
      <c r="F47" s="14" t="s">
        <v>21</v>
      </c>
      <c r="G47" s="5">
        <v>0.8</v>
      </c>
      <c r="H47" s="11" t="s">
        <v>154</v>
      </c>
      <c r="I47" s="11" t="s">
        <v>224</v>
      </c>
      <c r="J47" s="5"/>
    </row>
    <row r="48" spans="2:10" ht="40.5">
      <c r="B48" s="5">
        <v>45</v>
      </c>
      <c r="C48" s="10" t="s">
        <v>136</v>
      </c>
      <c r="D48" s="5" t="s">
        <v>130</v>
      </c>
      <c r="E48" s="7" t="s">
        <v>15</v>
      </c>
      <c r="F48" s="7" t="s">
        <v>15</v>
      </c>
      <c r="G48" s="5">
        <v>0</v>
      </c>
      <c r="H48" s="11" t="s">
        <v>184</v>
      </c>
      <c r="I48" s="11" t="s">
        <v>183</v>
      </c>
      <c r="J48" s="5"/>
    </row>
    <row r="49" spans="2:10">
      <c r="B49" s="5">
        <v>46</v>
      </c>
      <c r="C49" s="10"/>
      <c r="D49" s="5"/>
      <c r="E49" s="7"/>
      <c r="F49" s="12"/>
      <c r="G49" s="5"/>
      <c r="H49" s="11"/>
      <c r="I49" s="11"/>
      <c r="J49" s="5"/>
    </row>
    <row r="50" spans="2:10">
      <c r="B50" s="5">
        <v>47</v>
      </c>
      <c r="C50" s="10"/>
      <c r="D50" s="5"/>
      <c r="E50" s="7"/>
      <c r="F50" s="12"/>
      <c r="G50" s="5"/>
      <c r="H50" s="11"/>
      <c r="I50" s="11"/>
      <c r="J50" s="5"/>
    </row>
    <row r="51" spans="2:10">
      <c r="B51" s="5">
        <v>48</v>
      </c>
      <c r="C51" s="10"/>
      <c r="D51" s="5"/>
      <c r="E51" s="7"/>
      <c r="F51" s="12"/>
      <c r="G51" s="5"/>
      <c r="H51" s="11"/>
      <c r="I51" s="11"/>
      <c r="J51" s="5"/>
    </row>
    <row r="52" spans="2:10">
      <c r="B52" s="5">
        <v>49</v>
      </c>
      <c r="C52" s="10"/>
      <c r="D52" s="5"/>
      <c r="E52" s="7"/>
      <c r="F52" s="12"/>
      <c r="G52" s="5"/>
      <c r="H52" s="11"/>
      <c r="I52" s="11"/>
      <c r="J52" s="5"/>
    </row>
    <row r="53" spans="2:10">
      <c r="B53" s="5">
        <v>50</v>
      </c>
      <c r="C53" s="10"/>
      <c r="D53" s="5"/>
      <c r="E53" s="7"/>
      <c r="F53" s="12"/>
      <c r="G53" s="5"/>
      <c r="H53" s="11"/>
      <c r="I53" s="11"/>
      <c r="J53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12"/>
  <sheetViews>
    <sheetView workbookViewId="0">
      <selection activeCell="E17" sqref="E17"/>
    </sheetView>
  </sheetViews>
  <sheetFormatPr defaultRowHeight="13.5"/>
  <sheetData>
    <row r="2" spans="2:11">
      <c r="B2" s="18" t="s">
        <v>0</v>
      </c>
      <c r="C2" s="18" t="s">
        <v>109</v>
      </c>
      <c r="D2" s="18" t="s">
        <v>7</v>
      </c>
      <c r="E2" s="18" t="s">
        <v>126</v>
      </c>
      <c r="F2" s="18" t="s">
        <v>471</v>
      </c>
      <c r="G2" s="18" t="s">
        <v>472</v>
      </c>
      <c r="H2" s="18" t="s">
        <v>473</v>
      </c>
      <c r="I2" s="18" t="s">
        <v>127</v>
      </c>
      <c r="J2" s="18" t="s">
        <v>474</v>
      </c>
      <c r="K2" s="18" t="s">
        <v>211</v>
      </c>
    </row>
    <row r="3" spans="2:11">
      <c r="B3" s="19">
        <v>1</v>
      </c>
      <c r="C3" s="19" t="s">
        <v>392</v>
      </c>
      <c r="D3" s="43">
        <v>320</v>
      </c>
      <c r="E3" s="43">
        <v>15</v>
      </c>
      <c r="F3" s="43">
        <v>15</v>
      </c>
      <c r="G3" s="43">
        <v>15</v>
      </c>
      <c r="H3" s="43"/>
      <c r="I3" s="43"/>
      <c r="J3" s="43"/>
      <c r="K3" s="26">
        <f t="shared" ref="K3:K10" si="0">SUM(E3:J3)</f>
        <v>45</v>
      </c>
    </row>
    <row r="4" spans="2:11">
      <c r="B4" s="19">
        <v>2</v>
      </c>
      <c r="C4" s="19" t="s">
        <v>230</v>
      </c>
      <c r="D4" s="43">
        <v>340</v>
      </c>
      <c r="E4" s="43"/>
      <c r="F4" s="43">
        <v>15</v>
      </c>
      <c r="G4" s="43">
        <v>15</v>
      </c>
      <c r="H4" s="43"/>
      <c r="I4" s="43">
        <v>15</v>
      </c>
      <c r="J4" s="43"/>
      <c r="K4" s="26">
        <f t="shared" si="0"/>
        <v>45</v>
      </c>
    </row>
    <row r="5" spans="2:11">
      <c r="B5" s="19">
        <v>3</v>
      </c>
      <c r="C5" s="19" t="s">
        <v>115</v>
      </c>
      <c r="D5" s="43">
        <v>380</v>
      </c>
      <c r="E5" s="43"/>
      <c r="F5" s="43"/>
      <c r="G5" s="43"/>
      <c r="H5" s="43">
        <v>25</v>
      </c>
      <c r="I5" s="43"/>
      <c r="J5" s="43">
        <v>20</v>
      </c>
      <c r="K5" s="26">
        <f t="shared" si="0"/>
        <v>45</v>
      </c>
    </row>
    <row r="6" spans="2:11">
      <c r="B6" s="19">
        <v>4</v>
      </c>
      <c r="C6" s="19" t="s">
        <v>468</v>
      </c>
      <c r="D6" s="43">
        <v>360</v>
      </c>
      <c r="E6" s="43"/>
      <c r="F6" s="43"/>
      <c r="G6" s="43">
        <v>15</v>
      </c>
      <c r="H6" s="43">
        <v>25</v>
      </c>
      <c r="I6" s="43"/>
      <c r="J6" s="43">
        <v>5</v>
      </c>
      <c r="K6" s="26">
        <f t="shared" si="0"/>
        <v>45</v>
      </c>
    </row>
    <row r="7" spans="2:11">
      <c r="B7" s="19">
        <v>5</v>
      </c>
      <c r="C7" s="19" t="s">
        <v>469</v>
      </c>
      <c r="D7" s="43">
        <v>280</v>
      </c>
      <c r="E7" s="43">
        <v>15</v>
      </c>
      <c r="F7" s="43"/>
      <c r="G7" s="43"/>
      <c r="H7" s="43"/>
      <c r="I7" s="43">
        <v>25</v>
      </c>
      <c r="J7" s="43"/>
      <c r="K7" s="26">
        <f t="shared" si="0"/>
        <v>40</v>
      </c>
    </row>
    <row r="8" spans="2:11">
      <c r="B8" s="19">
        <v>6</v>
      </c>
      <c r="C8" s="19" t="s">
        <v>393</v>
      </c>
      <c r="D8" s="43">
        <v>300</v>
      </c>
      <c r="E8" s="43">
        <v>5</v>
      </c>
      <c r="F8" s="43"/>
      <c r="G8" s="43">
        <v>5</v>
      </c>
      <c r="H8" s="43"/>
      <c r="I8" s="43">
        <v>30</v>
      </c>
      <c r="J8" s="43"/>
      <c r="K8" s="26">
        <f t="shared" si="0"/>
        <v>40</v>
      </c>
    </row>
    <row r="9" spans="2:11">
      <c r="B9" s="19">
        <v>7</v>
      </c>
      <c r="C9" s="19" t="s">
        <v>470</v>
      </c>
      <c r="D9" s="43">
        <v>260</v>
      </c>
      <c r="E9" s="43">
        <v>15</v>
      </c>
      <c r="F9" s="43"/>
      <c r="G9" s="43"/>
      <c r="H9" s="43"/>
      <c r="I9" s="43">
        <v>20</v>
      </c>
      <c r="J9" s="43"/>
      <c r="K9" s="26">
        <f t="shared" si="0"/>
        <v>35</v>
      </c>
    </row>
    <row r="10" spans="2:11">
      <c r="B10" s="19">
        <v>8</v>
      </c>
      <c r="C10" s="19" t="s">
        <v>475</v>
      </c>
      <c r="D10" s="43">
        <v>240</v>
      </c>
      <c r="E10" s="43"/>
      <c r="F10" s="43">
        <v>5</v>
      </c>
      <c r="G10" s="43"/>
      <c r="H10" s="43">
        <v>15</v>
      </c>
      <c r="I10" s="43"/>
      <c r="J10" s="43">
        <v>15</v>
      </c>
      <c r="K10" s="26">
        <f t="shared" si="0"/>
        <v>35</v>
      </c>
    </row>
    <row r="11" spans="2:11">
      <c r="B11" s="19">
        <v>9</v>
      </c>
      <c r="C11" s="19" t="s">
        <v>484</v>
      </c>
      <c r="D11" s="43">
        <v>400</v>
      </c>
      <c r="E11" s="43"/>
      <c r="F11" s="43">
        <v>15</v>
      </c>
      <c r="G11" s="43"/>
      <c r="H11" s="43">
        <v>15</v>
      </c>
      <c r="I11" s="43"/>
      <c r="J11" s="43">
        <v>15</v>
      </c>
      <c r="K11" s="26">
        <f>SUM(E11:J11)</f>
        <v>45</v>
      </c>
    </row>
    <row r="12" spans="2:11">
      <c r="B12" s="19">
        <v>10</v>
      </c>
      <c r="C12" s="19" t="s">
        <v>485</v>
      </c>
      <c r="D12" s="43">
        <f t="shared" ref="D12:K12" si="1">SUM(D3:D11)</f>
        <v>2880</v>
      </c>
      <c r="E12" s="43">
        <f t="shared" si="1"/>
        <v>50</v>
      </c>
      <c r="F12" s="43">
        <f t="shared" si="1"/>
        <v>50</v>
      </c>
      <c r="G12" s="43">
        <f t="shared" si="1"/>
        <v>50</v>
      </c>
      <c r="H12" s="43">
        <f t="shared" si="1"/>
        <v>80</v>
      </c>
      <c r="I12" s="43">
        <f t="shared" si="1"/>
        <v>90</v>
      </c>
      <c r="J12" s="43">
        <f t="shared" si="1"/>
        <v>55</v>
      </c>
      <c r="K12" s="43">
        <f t="shared" si="1"/>
        <v>375</v>
      </c>
    </row>
  </sheetData>
  <autoFilter ref="B2:K11">
    <filterColumn colId="3"/>
    <sortState ref="B3:L17">
      <sortCondition ref="B2:B17"/>
    </sortState>
  </autoFilter>
  <phoneticPr fontId="1" type="noConversion"/>
  <dataValidations count="1">
    <dataValidation showInputMessage="1" showErrorMessage="1" sqref="C5:C12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37"/>
  <sheetViews>
    <sheetView topLeftCell="A13" workbookViewId="0">
      <selection activeCell="F45" sqref="F45"/>
    </sheetView>
  </sheetViews>
  <sheetFormatPr defaultRowHeight="13.5"/>
  <cols>
    <col min="3" max="3" width="10.375" customWidth="1"/>
    <col min="5" max="5" width="9.75" bestFit="1" customWidth="1"/>
    <col min="6" max="6" width="38.375" customWidth="1"/>
    <col min="7" max="7" width="58.875" customWidth="1"/>
    <col min="9" max="9" width="9.75" bestFit="1" customWidth="1"/>
  </cols>
  <sheetData>
    <row r="2" spans="2:9">
      <c r="B2" s="4" t="s">
        <v>0</v>
      </c>
      <c r="C2" s="4" t="s">
        <v>11</v>
      </c>
      <c r="D2" s="4" t="s">
        <v>401</v>
      </c>
      <c r="E2" s="4" t="s">
        <v>421</v>
      </c>
      <c r="F2" s="4" t="s">
        <v>402</v>
      </c>
      <c r="G2" s="4" t="s">
        <v>406</v>
      </c>
      <c r="H2" s="4" t="s">
        <v>4</v>
      </c>
      <c r="I2" s="4" t="s">
        <v>422</v>
      </c>
    </row>
    <row r="3" spans="2:9">
      <c r="B3" s="5">
        <v>1</v>
      </c>
      <c r="C3" s="5" t="s">
        <v>404</v>
      </c>
      <c r="D3" s="5" t="s">
        <v>397</v>
      </c>
      <c r="E3" s="28">
        <v>8</v>
      </c>
      <c r="F3" s="36"/>
      <c r="G3" s="11" t="s">
        <v>410</v>
      </c>
      <c r="H3" s="5">
        <v>1</v>
      </c>
      <c r="I3" s="5">
        <f>E3*(10+H3)</f>
        <v>88</v>
      </c>
    </row>
    <row r="4" spans="2:9">
      <c r="B4" s="5">
        <v>2</v>
      </c>
      <c r="C4" s="5" t="s">
        <v>405</v>
      </c>
      <c r="D4" s="5" t="s">
        <v>397</v>
      </c>
      <c r="E4" s="28">
        <v>10</v>
      </c>
      <c r="F4" s="36"/>
      <c r="G4" s="11" t="s">
        <v>411</v>
      </c>
      <c r="H4" s="5">
        <v>1</v>
      </c>
      <c r="I4" s="5">
        <f t="shared" ref="I4:I37" si="0">E4*(10+H4)</f>
        <v>110</v>
      </c>
    </row>
    <row r="5" spans="2:9">
      <c r="B5" s="5">
        <v>3</v>
      </c>
      <c r="C5" s="5" t="s">
        <v>407</v>
      </c>
      <c r="D5" s="5" t="s">
        <v>397</v>
      </c>
      <c r="E5" s="28">
        <v>8</v>
      </c>
      <c r="F5" s="36"/>
      <c r="G5" s="11" t="s">
        <v>412</v>
      </c>
      <c r="H5" s="5">
        <v>1</v>
      </c>
      <c r="I5" s="5">
        <f t="shared" si="0"/>
        <v>88</v>
      </c>
    </row>
    <row r="6" spans="2:9">
      <c r="B6" s="5">
        <v>4</v>
      </c>
      <c r="C6" s="5" t="s">
        <v>408</v>
      </c>
      <c r="D6" s="5" t="s">
        <v>397</v>
      </c>
      <c r="E6" s="28">
        <v>8</v>
      </c>
      <c r="F6" s="36"/>
      <c r="G6" s="11" t="s">
        <v>413</v>
      </c>
      <c r="H6" s="5">
        <v>1</v>
      </c>
      <c r="I6" s="5">
        <f t="shared" si="0"/>
        <v>88</v>
      </c>
    </row>
    <row r="7" spans="2:9">
      <c r="B7" s="5">
        <v>5</v>
      </c>
      <c r="C7" s="5" t="s">
        <v>409</v>
      </c>
      <c r="D7" s="5" t="s">
        <v>397</v>
      </c>
      <c r="E7" s="28">
        <v>10</v>
      </c>
      <c r="F7" s="36"/>
      <c r="G7" s="11" t="s">
        <v>414</v>
      </c>
      <c r="H7" s="5">
        <v>1</v>
      </c>
      <c r="I7" s="5">
        <f t="shared" si="0"/>
        <v>110</v>
      </c>
    </row>
    <row r="8" spans="2:9">
      <c r="B8" s="5">
        <v>6</v>
      </c>
      <c r="C8" s="5" t="s">
        <v>420</v>
      </c>
      <c r="D8" s="5" t="s">
        <v>397</v>
      </c>
      <c r="E8" s="28">
        <v>8</v>
      </c>
      <c r="F8" s="36"/>
      <c r="G8" s="11" t="s">
        <v>415</v>
      </c>
      <c r="H8" s="5">
        <v>1</v>
      </c>
      <c r="I8" s="5">
        <f t="shared" si="0"/>
        <v>88</v>
      </c>
    </row>
    <row r="9" spans="2:9">
      <c r="B9" s="5">
        <v>7</v>
      </c>
      <c r="C9" s="5" t="s">
        <v>448</v>
      </c>
      <c r="D9" s="5" t="s">
        <v>397</v>
      </c>
      <c r="E9" s="28">
        <v>8</v>
      </c>
      <c r="F9" s="36"/>
      <c r="G9" s="11" t="s">
        <v>110</v>
      </c>
      <c r="H9" s="5">
        <v>1</v>
      </c>
      <c r="I9" s="5">
        <f t="shared" si="0"/>
        <v>88</v>
      </c>
    </row>
    <row r="10" spans="2:9">
      <c r="B10" s="5">
        <v>8</v>
      </c>
      <c r="C10" s="12" t="s">
        <v>423</v>
      </c>
      <c r="D10" s="12" t="s">
        <v>424</v>
      </c>
      <c r="E10" s="8">
        <v>10</v>
      </c>
      <c r="F10" s="36"/>
      <c r="G10" s="29" t="s">
        <v>425</v>
      </c>
      <c r="H10" s="12">
        <v>1</v>
      </c>
      <c r="I10" s="12">
        <f t="shared" si="0"/>
        <v>110</v>
      </c>
    </row>
    <row r="11" spans="2:9">
      <c r="B11" s="5">
        <v>9</v>
      </c>
      <c r="C11" s="12" t="s">
        <v>426</v>
      </c>
      <c r="D11" s="12" t="s">
        <v>424</v>
      </c>
      <c r="E11" s="8">
        <v>12</v>
      </c>
      <c r="F11" s="36"/>
      <c r="G11" s="29" t="s">
        <v>427</v>
      </c>
      <c r="H11" s="12">
        <v>1</v>
      </c>
      <c r="I11" s="12">
        <f t="shared" si="0"/>
        <v>132</v>
      </c>
    </row>
    <row r="12" spans="2:9">
      <c r="B12" s="5">
        <v>10</v>
      </c>
      <c r="C12" s="12" t="s">
        <v>428</v>
      </c>
      <c r="D12" s="12" t="s">
        <v>424</v>
      </c>
      <c r="E12" s="8">
        <v>10</v>
      </c>
      <c r="F12" s="36"/>
      <c r="G12" s="29" t="s">
        <v>429</v>
      </c>
      <c r="H12" s="12">
        <v>1</v>
      </c>
      <c r="I12" s="12">
        <f t="shared" si="0"/>
        <v>110</v>
      </c>
    </row>
    <row r="13" spans="2:9">
      <c r="B13" s="5">
        <v>11</v>
      </c>
      <c r="C13" s="12" t="s">
        <v>430</v>
      </c>
      <c r="D13" s="12" t="s">
        <v>424</v>
      </c>
      <c r="E13" s="8">
        <v>10</v>
      </c>
      <c r="F13" s="36"/>
      <c r="G13" s="29" t="s">
        <v>431</v>
      </c>
      <c r="H13" s="12">
        <v>1</v>
      </c>
      <c r="I13" s="12">
        <f t="shared" si="0"/>
        <v>110</v>
      </c>
    </row>
    <row r="14" spans="2:9">
      <c r="B14" s="5">
        <v>12</v>
      </c>
      <c r="C14" s="12" t="s">
        <v>432</v>
      </c>
      <c r="D14" s="12" t="s">
        <v>424</v>
      </c>
      <c r="E14" s="8">
        <v>12</v>
      </c>
      <c r="F14" s="36"/>
      <c r="G14" s="29" t="s">
        <v>433</v>
      </c>
      <c r="H14" s="12">
        <v>1</v>
      </c>
      <c r="I14" s="12">
        <f t="shared" si="0"/>
        <v>132</v>
      </c>
    </row>
    <row r="15" spans="2:9">
      <c r="B15" s="5">
        <v>13</v>
      </c>
      <c r="C15" s="12" t="s">
        <v>434</v>
      </c>
      <c r="D15" s="12" t="s">
        <v>424</v>
      </c>
      <c r="E15" s="8">
        <v>10</v>
      </c>
      <c r="F15" s="36"/>
      <c r="G15" s="29" t="s">
        <v>435</v>
      </c>
      <c r="H15" s="12">
        <v>1</v>
      </c>
      <c r="I15" s="12">
        <f t="shared" si="0"/>
        <v>110</v>
      </c>
    </row>
    <row r="16" spans="2:9">
      <c r="B16" s="5">
        <v>14</v>
      </c>
      <c r="C16" s="12" t="s">
        <v>449</v>
      </c>
      <c r="D16" s="12" t="s">
        <v>397</v>
      </c>
      <c r="E16" s="8">
        <v>10</v>
      </c>
      <c r="F16" s="36"/>
      <c r="G16" s="29" t="s">
        <v>110</v>
      </c>
      <c r="H16" s="12">
        <v>1</v>
      </c>
      <c r="I16" s="12">
        <f t="shared" si="0"/>
        <v>110</v>
      </c>
    </row>
    <row r="17" spans="2:9">
      <c r="B17" s="5">
        <v>15</v>
      </c>
      <c r="C17" s="10" t="s">
        <v>403</v>
      </c>
      <c r="D17" s="10" t="s">
        <v>424</v>
      </c>
      <c r="E17" s="30">
        <v>12</v>
      </c>
      <c r="F17" s="37"/>
      <c r="G17" s="31" t="s">
        <v>425</v>
      </c>
      <c r="H17" s="10">
        <v>1</v>
      </c>
      <c r="I17" s="10">
        <f t="shared" si="0"/>
        <v>132</v>
      </c>
    </row>
    <row r="18" spans="2:9">
      <c r="B18" s="5">
        <v>16</v>
      </c>
      <c r="C18" s="10" t="s">
        <v>436</v>
      </c>
      <c r="D18" s="10" t="s">
        <v>424</v>
      </c>
      <c r="E18" s="30">
        <v>14</v>
      </c>
      <c r="F18" s="37"/>
      <c r="G18" s="31" t="s">
        <v>427</v>
      </c>
      <c r="H18" s="10">
        <v>1</v>
      </c>
      <c r="I18" s="10">
        <f t="shared" si="0"/>
        <v>154</v>
      </c>
    </row>
    <row r="19" spans="2:9">
      <c r="B19" s="5">
        <v>17</v>
      </c>
      <c r="C19" s="10" t="s">
        <v>437</v>
      </c>
      <c r="D19" s="10" t="s">
        <v>424</v>
      </c>
      <c r="E19" s="30">
        <v>12</v>
      </c>
      <c r="F19" s="37"/>
      <c r="G19" s="31" t="s">
        <v>429</v>
      </c>
      <c r="H19" s="10">
        <v>1</v>
      </c>
      <c r="I19" s="10">
        <f t="shared" si="0"/>
        <v>132</v>
      </c>
    </row>
    <row r="20" spans="2:9">
      <c r="B20" s="5">
        <v>18</v>
      </c>
      <c r="C20" s="10" t="s">
        <v>438</v>
      </c>
      <c r="D20" s="10" t="s">
        <v>424</v>
      </c>
      <c r="E20" s="30">
        <v>12</v>
      </c>
      <c r="F20" s="37"/>
      <c r="G20" s="31" t="s">
        <v>431</v>
      </c>
      <c r="H20" s="10">
        <v>1</v>
      </c>
      <c r="I20" s="10">
        <f t="shared" si="0"/>
        <v>132</v>
      </c>
    </row>
    <row r="21" spans="2:9">
      <c r="B21" s="5">
        <v>19</v>
      </c>
      <c r="C21" s="10" t="s">
        <v>439</v>
      </c>
      <c r="D21" s="10" t="s">
        <v>424</v>
      </c>
      <c r="E21" s="30">
        <v>14</v>
      </c>
      <c r="F21" s="37"/>
      <c r="G21" s="31" t="s">
        <v>433</v>
      </c>
      <c r="H21" s="10">
        <v>1</v>
      </c>
      <c r="I21" s="10">
        <f t="shared" si="0"/>
        <v>154</v>
      </c>
    </row>
    <row r="22" spans="2:9">
      <c r="B22" s="5">
        <v>20</v>
      </c>
      <c r="C22" s="10" t="s">
        <v>440</v>
      </c>
      <c r="D22" s="10" t="s">
        <v>424</v>
      </c>
      <c r="E22" s="30">
        <v>12</v>
      </c>
      <c r="F22" s="37"/>
      <c r="G22" s="31" t="s">
        <v>435</v>
      </c>
      <c r="H22" s="10">
        <v>1</v>
      </c>
      <c r="I22" s="10">
        <f t="shared" si="0"/>
        <v>132</v>
      </c>
    </row>
    <row r="23" spans="2:9">
      <c r="B23" s="5">
        <v>21</v>
      </c>
      <c r="C23" s="10" t="s">
        <v>450</v>
      </c>
      <c r="D23" s="10" t="s">
        <v>424</v>
      </c>
      <c r="E23" s="30">
        <v>12</v>
      </c>
      <c r="F23" s="37"/>
      <c r="G23" s="31" t="s">
        <v>441</v>
      </c>
      <c r="H23" s="10">
        <v>1</v>
      </c>
      <c r="I23" s="10">
        <f t="shared" si="0"/>
        <v>132</v>
      </c>
    </row>
    <row r="24" spans="2:9">
      <c r="B24" s="5">
        <v>22</v>
      </c>
      <c r="C24" s="13" t="s">
        <v>442</v>
      </c>
      <c r="D24" s="13" t="s">
        <v>424</v>
      </c>
      <c r="E24" s="32">
        <v>15</v>
      </c>
      <c r="F24" s="38"/>
      <c r="G24" s="33" t="s">
        <v>425</v>
      </c>
      <c r="H24" s="13">
        <v>1</v>
      </c>
      <c r="I24" s="13">
        <f t="shared" si="0"/>
        <v>165</v>
      </c>
    </row>
    <row r="25" spans="2:9">
      <c r="B25" s="5">
        <v>23</v>
      </c>
      <c r="C25" s="13" t="s">
        <v>445</v>
      </c>
      <c r="D25" s="13" t="s">
        <v>424</v>
      </c>
      <c r="E25" s="32">
        <v>18</v>
      </c>
      <c r="F25" s="38"/>
      <c r="G25" s="33" t="s">
        <v>427</v>
      </c>
      <c r="H25" s="13">
        <v>1</v>
      </c>
      <c r="I25" s="13">
        <f t="shared" si="0"/>
        <v>198</v>
      </c>
    </row>
    <row r="26" spans="2:9">
      <c r="B26" s="5">
        <v>24</v>
      </c>
      <c r="C26" s="13" t="s">
        <v>443</v>
      </c>
      <c r="D26" s="13" t="s">
        <v>424</v>
      </c>
      <c r="E26" s="32">
        <v>15</v>
      </c>
      <c r="F26" s="38"/>
      <c r="G26" s="33" t="s">
        <v>429</v>
      </c>
      <c r="H26" s="13">
        <v>1</v>
      </c>
      <c r="I26" s="13">
        <f t="shared" si="0"/>
        <v>165</v>
      </c>
    </row>
    <row r="27" spans="2:9">
      <c r="B27" s="5">
        <v>25</v>
      </c>
      <c r="C27" s="13" t="s">
        <v>444</v>
      </c>
      <c r="D27" s="13" t="s">
        <v>424</v>
      </c>
      <c r="E27" s="32">
        <v>15</v>
      </c>
      <c r="F27" s="38"/>
      <c r="G27" s="33" t="s">
        <v>431</v>
      </c>
      <c r="H27" s="13">
        <v>1</v>
      </c>
      <c r="I27" s="13">
        <f t="shared" si="0"/>
        <v>165</v>
      </c>
    </row>
    <row r="28" spans="2:9">
      <c r="B28" s="5">
        <v>26</v>
      </c>
      <c r="C28" s="13" t="s">
        <v>446</v>
      </c>
      <c r="D28" s="13" t="s">
        <v>424</v>
      </c>
      <c r="E28" s="32">
        <v>18</v>
      </c>
      <c r="F28" s="38"/>
      <c r="G28" s="33" t="s">
        <v>433</v>
      </c>
      <c r="H28" s="13">
        <v>1</v>
      </c>
      <c r="I28" s="13">
        <f t="shared" si="0"/>
        <v>198</v>
      </c>
    </row>
    <row r="29" spans="2:9">
      <c r="B29" s="5">
        <v>27</v>
      </c>
      <c r="C29" s="13" t="s">
        <v>447</v>
      </c>
      <c r="D29" s="13" t="s">
        <v>424</v>
      </c>
      <c r="E29" s="32">
        <v>15</v>
      </c>
      <c r="F29" s="38"/>
      <c r="G29" s="33" t="s">
        <v>435</v>
      </c>
      <c r="H29" s="13">
        <v>1</v>
      </c>
      <c r="I29" s="13">
        <f t="shared" si="0"/>
        <v>165</v>
      </c>
    </row>
    <row r="30" spans="2:9">
      <c r="B30" s="5">
        <v>28</v>
      </c>
      <c r="C30" s="13" t="s">
        <v>451</v>
      </c>
      <c r="D30" s="13" t="s">
        <v>424</v>
      </c>
      <c r="E30" s="32">
        <v>15</v>
      </c>
      <c r="F30" s="38"/>
      <c r="G30" s="33" t="s">
        <v>441</v>
      </c>
      <c r="H30" s="13">
        <v>1</v>
      </c>
      <c r="I30" s="13">
        <f t="shared" si="0"/>
        <v>165</v>
      </c>
    </row>
    <row r="31" spans="2:9">
      <c r="B31" s="5">
        <v>29</v>
      </c>
      <c r="C31" s="6" t="s">
        <v>452</v>
      </c>
      <c r="D31" s="6" t="s">
        <v>397</v>
      </c>
      <c r="E31" s="34">
        <v>20</v>
      </c>
      <c r="F31" s="39" t="s">
        <v>458</v>
      </c>
      <c r="G31" s="35" t="s">
        <v>37</v>
      </c>
      <c r="H31" s="6">
        <v>1</v>
      </c>
      <c r="I31" s="6">
        <f t="shared" si="0"/>
        <v>220</v>
      </c>
    </row>
    <row r="32" spans="2:9">
      <c r="B32" s="5">
        <v>30</v>
      </c>
      <c r="C32" s="6" t="s">
        <v>453</v>
      </c>
      <c r="D32" s="6" t="s">
        <v>397</v>
      </c>
      <c r="E32" s="34">
        <v>22</v>
      </c>
      <c r="F32" s="39" t="s">
        <v>456</v>
      </c>
      <c r="G32" s="35" t="s">
        <v>35</v>
      </c>
      <c r="H32" s="6">
        <v>1</v>
      </c>
      <c r="I32" s="6">
        <f t="shared" si="0"/>
        <v>242</v>
      </c>
    </row>
    <row r="33" spans="2:9">
      <c r="B33" s="5">
        <v>31</v>
      </c>
      <c r="C33" s="6" t="s">
        <v>454</v>
      </c>
      <c r="D33" s="6" t="s">
        <v>397</v>
      </c>
      <c r="E33" s="34">
        <v>23</v>
      </c>
      <c r="F33" s="39" t="s">
        <v>459</v>
      </c>
      <c r="G33" s="35" t="s">
        <v>36</v>
      </c>
      <c r="H33" s="6">
        <v>1</v>
      </c>
      <c r="I33" s="6">
        <f t="shared" si="0"/>
        <v>253</v>
      </c>
    </row>
    <row r="34" spans="2:9">
      <c r="B34" s="5">
        <v>32</v>
      </c>
      <c r="C34" s="6" t="s">
        <v>455</v>
      </c>
      <c r="D34" s="6" t="s">
        <v>397</v>
      </c>
      <c r="E34" s="34">
        <v>25</v>
      </c>
      <c r="F34" s="39" t="s">
        <v>457</v>
      </c>
      <c r="G34" s="35" t="s">
        <v>91</v>
      </c>
      <c r="H34" s="6">
        <v>1</v>
      </c>
      <c r="I34" s="6">
        <f t="shared" si="0"/>
        <v>275</v>
      </c>
    </row>
    <row r="35" spans="2:9">
      <c r="B35" s="5">
        <v>101</v>
      </c>
      <c r="C35" s="5" t="s">
        <v>416</v>
      </c>
      <c r="D35" s="5" t="s">
        <v>398</v>
      </c>
      <c r="E35" s="28">
        <v>7</v>
      </c>
      <c r="F35" s="36"/>
      <c r="G35" s="11" t="s">
        <v>418</v>
      </c>
      <c r="H35" s="5">
        <v>1</v>
      </c>
      <c r="I35" s="5">
        <f t="shared" si="0"/>
        <v>77</v>
      </c>
    </row>
    <row r="36" spans="2:9">
      <c r="B36" s="5">
        <v>102</v>
      </c>
      <c r="C36" s="5" t="s">
        <v>417</v>
      </c>
      <c r="D36" s="5" t="s">
        <v>398</v>
      </c>
      <c r="E36" s="28">
        <v>6</v>
      </c>
      <c r="F36" s="36"/>
      <c r="G36" s="11" t="s">
        <v>419</v>
      </c>
      <c r="H36" s="5">
        <v>1</v>
      </c>
      <c r="I36" s="5">
        <f t="shared" si="0"/>
        <v>66</v>
      </c>
    </row>
    <row r="37" spans="2:9">
      <c r="B37" s="5">
        <v>103</v>
      </c>
      <c r="C37" s="5"/>
      <c r="D37" s="5"/>
      <c r="E37" s="28"/>
      <c r="F37" s="36"/>
      <c r="G37" s="11"/>
      <c r="H37" s="5">
        <v>1</v>
      </c>
      <c r="I37" s="5">
        <f t="shared" si="0"/>
        <v>0</v>
      </c>
    </row>
  </sheetData>
  <phoneticPr fontId="1" type="noConversion"/>
  <dataValidations count="1">
    <dataValidation type="whole" allowBlank="1" showInputMessage="1" showErrorMessage="1" sqref="H3:H37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R32"/>
  <sheetViews>
    <sheetView workbookViewId="0">
      <selection activeCell="I13" sqref="I13"/>
    </sheetView>
  </sheetViews>
  <sheetFormatPr defaultRowHeight="13.5"/>
  <cols>
    <col min="3" max="3" width="10" bestFit="1" customWidth="1"/>
  </cols>
  <sheetData>
    <row r="2" spans="2:18">
      <c r="B2" s="2" t="s">
        <v>119</v>
      </c>
      <c r="C2" s="2" t="s">
        <v>112</v>
      </c>
      <c r="D2" s="2" t="s">
        <v>400</v>
      </c>
      <c r="E2" s="2" t="s">
        <v>113</v>
      </c>
      <c r="F2" s="2" t="s">
        <v>109</v>
      </c>
      <c r="G2" s="2" t="s">
        <v>395</v>
      </c>
      <c r="H2" s="2" t="s">
        <v>396</v>
      </c>
      <c r="I2" s="2" t="s">
        <v>2</v>
      </c>
      <c r="J2" s="2" t="s">
        <v>7</v>
      </c>
      <c r="K2" s="2" t="s">
        <v>397</v>
      </c>
      <c r="L2" s="2" t="s">
        <v>398</v>
      </c>
      <c r="M2" s="2" t="s">
        <v>236</v>
      </c>
      <c r="N2" s="24" t="s">
        <v>200</v>
      </c>
      <c r="O2" s="24" t="s">
        <v>234</v>
      </c>
      <c r="P2" s="24" t="s">
        <v>235</v>
      </c>
      <c r="Q2" s="24" t="s">
        <v>399</v>
      </c>
      <c r="R2" s="24" t="s">
        <v>111</v>
      </c>
    </row>
    <row r="3" spans="2:18">
      <c r="B3" s="17" t="s">
        <v>117</v>
      </c>
      <c r="C3" s="22">
        <v>2</v>
      </c>
      <c r="D3" s="23">
        <v>3</v>
      </c>
      <c r="E3" s="15" t="str">
        <f>VLOOKUP(C3,武将!B:D,3,0)</f>
        <v>夏侯惇</v>
      </c>
      <c r="F3" s="15" t="str">
        <f>VLOOKUP(C3,武将!B:E,4,0)</f>
        <v>虎豹骑</v>
      </c>
      <c r="G3" s="17" t="e">
        <f>VLOOKUP(C3,武将!B:H,9,0)</f>
        <v>#REF!</v>
      </c>
      <c r="H3" s="15" t="e">
        <f>VLOOKUP(C3,武将!B:G,10,0)</f>
        <v>#REF!</v>
      </c>
      <c r="I3" s="17" t="e">
        <f>VLOOKUP(C3,武将!B:I,11,0)</f>
        <v>#REF!</v>
      </c>
      <c r="J3" s="15" t="e">
        <f>INT((N3+G3*2+H3*3)*(1+D3/10))</f>
        <v>#REF!</v>
      </c>
      <c r="K3" s="17" t="e">
        <f>INT(G3*O3*(1+D3/10))</f>
        <v>#REF!</v>
      </c>
      <c r="L3" s="15" t="e">
        <f>INT(H3*P3*(1+D3/10))</f>
        <v>#REF!</v>
      </c>
      <c r="M3" s="17" t="e">
        <f>INT(I3*Q3*(1+D3/10))</f>
        <v>#REF!</v>
      </c>
      <c r="N3" s="41">
        <f>VLOOKUP(R3,兵种!B:D,3,0)</f>
        <v>340</v>
      </c>
      <c r="O3" s="41">
        <f>VLOOKUP(R3,兵种!B:F,5,0)</f>
        <v>15</v>
      </c>
      <c r="P3" s="41">
        <f>VLOOKUP(R3,兵种!B:G,6,0)</f>
        <v>15</v>
      </c>
      <c r="Q3" s="41">
        <f>VLOOKUP(R3,兵种!B:H,7,0)</f>
        <v>0</v>
      </c>
      <c r="R3" s="41">
        <f>VLOOKUP(C3,武将!B:C,2,0)</f>
        <v>2</v>
      </c>
    </row>
    <row r="4" spans="2:18">
      <c r="B4" s="17" t="s">
        <v>118</v>
      </c>
      <c r="C4" s="22">
        <v>120</v>
      </c>
      <c r="D4" s="22">
        <v>7</v>
      </c>
      <c r="E4" s="15" t="str">
        <f>VLOOKUP(C4,武将!B:D,3,0)</f>
        <v>吕布</v>
      </c>
      <c r="F4" s="15" t="str">
        <f>VLOOKUP(C4,武将!B:E,4,0)</f>
        <v>虎豹骑</v>
      </c>
      <c r="G4" s="17" t="e">
        <f>VLOOKUP(C4,武将!B:H,9,0)</f>
        <v>#REF!</v>
      </c>
      <c r="H4" s="15" t="e">
        <f>VLOOKUP(C4,武将!B:G,10,0)</f>
        <v>#REF!</v>
      </c>
      <c r="I4" s="17" t="e">
        <f>VLOOKUP(C4,武将!B:I,11,0)</f>
        <v>#REF!</v>
      </c>
      <c r="J4" s="15" t="e">
        <f>INT((N4+G4*2+H4*3)*(1+D4/10))</f>
        <v>#REF!</v>
      </c>
      <c r="K4" s="17" t="e">
        <f>INT(G4*O4*(1+D4/10))</f>
        <v>#REF!</v>
      </c>
      <c r="L4" s="15" t="e">
        <f>INT(H4*P4*(1+D4/10))</f>
        <v>#REF!</v>
      </c>
      <c r="M4" s="17" t="e">
        <f>INT(I4*Q4*(1+D4/10))</f>
        <v>#REF!</v>
      </c>
      <c r="N4" s="41">
        <f>VLOOKUP(R4,兵种!B:D,3,0)</f>
        <v>340</v>
      </c>
      <c r="O4" s="41">
        <f>VLOOKUP(R4,兵种!B:F,5,0)</f>
        <v>15</v>
      </c>
      <c r="P4" s="41">
        <f>VLOOKUP(R4,兵种!B:G,6,0)</f>
        <v>15</v>
      </c>
      <c r="Q4" s="41">
        <f>VLOOKUP(R4,兵种!B:H,7,0)</f>
        <v>0</v>
      </c>
      <c r="R4" s="41">
        <f>VLOOKUP(C4,武将!B:C,2,0)</f>
        <v>2</v>
      </c>
    </row>
    <row r="6" spans="2:18">
      <c r="B6" s="2" t="s">
        <v>119</v>
      </c>
      <c r="C6" s="2" t="s">
        <v>460</v>
      </c>
      <c r="D6" s="2" t="s">
        <v>461</v>
      </c>
      <c r="E6" s="2" t="s">
        <v>462</v>
      </c>
      <c r="F6" s="2" t="s">
        <v>463</v>
      </c>
      <c r="G6" s="2" t="s">
        <v>464</v>
      </c>
      <c r="H6" s="2" t="s">
        <v>465</v>
      </c>
      <c r="I6" s="2" t="s">
        <v>466</v>
      </c>
      <c r="J6" s="2" t="s">
        <v>467</v>
      </c>
      <c r="K6" s="2" t="s">
        <v>117</v>
      </c>
      <c r="L6" s="2" t="s">
        <v>118</v>
      </c>
    </row>
    <row r="7" spans="2:18">
      <c r="B7" s="17" t="s">
        <v>117</v>
      </c>
      <c r="C7" s="22">
        <v>2</v>
      </c>
      <c r="D7" s="23">
        <v>1</v>
      </c>
      <c r="E7" s="15" t="str">
        <f>VLOOKUP(C7,装备!B:E,2,0)</f>
        <v>长枪</v>
      </c>
      <c r="F7" s="23">
        <v>101</v>
      </c>
      <c r="G7" s="40">
        <v>1</v>
      </c>
      <c r="H7" s="15" t="str">
        <f>VLOOKUP(F7,装备!B:E,2,0)</f>
        <v>皮铠</v>
      </c>
      <c r="I7" s="17">
        <f>(10+D7)*K7</f>
        <v>110</v>
      </c>
      <c r="J7" s="15">
        <f>(10+D7)*L7</f>
        <v>77</v>
      </c>
      <c r="K7" s="42">
        <f>VLOOKUP(C7,装备!B:E,4,0)</f>
        <v>10</v>
      </c>
      <c r="L7" s="42">
        <f>VLOOKUP(F7,装备!B:E,4,0)</f>
        <v>7</v>
      </c>
    </row>
    <row r="8" spans="2:18">
      <c r="B8" s="17" t="s">
        <v>118</v>
      </c>
      <c r="C8" s="22">
        <v>9</v>
      </c>
      <c r="D8" s="22">
        <v>1</v>
      </c>
      <c r="E8" s="15" t="str">
        <f>VLOOKUP(C8,装备!B:E,2,0)</f>
        <v>铁枪</v>
      </c>
      <c r="F8" s="22">
        <v>101</v>
      </c>
      <c r="G8" s="40">
        <v>1</v>
      </c>
      <c r="H8" s="15" t="str">
        <f>VLOOKUP(F8,装备!B:E,2,0)</f>
        <v>皮铠</v>
      </c>
      <c r="I8" s="17">
        <f>(10+D8)*K8</f>
        <v>132</v>
      </c>
      <c r="J8" s="15">
        <f>(10+D8)*L8</f>
        <v>77</v>
      </c>
      <c r="K8" s="42">
        <f>VLOOKUP(C8,装备!B:E,4,0)</f>
        <v>12</v>
      </c>
      <c r="L8" s="42">
        <f>VLOOKUP(F8,装备!B:E,4,0)</f>
        <v>7</v>
      </c>
    </row>
    <row r="10" spans="2:18">
      <c r="B10" s="2"/>
      <c r="C10" s="2"/>
      <c r="D10" s="56" t="s">
        <v>225</v>
      </c>
      <c r="E10" s="56"/>
      <c r="F10" s="56" t="s">
        <v>6</v>
      </c>
      <c r="G10" s="47"/>
    </row>
    <row r="11" spans="2:18">
      <c r="B11" s="2"/>
      <c r="C11" s="2"/>
      <c r="D11" s="2" t="s">
        <v>126</v>
      </c>
      <c r="E11" s="2" t="s">
        <v>127</v>
      </c>
      <c r="F11" s="2" t="s">
        <v>126</v>
      </c>
      <c r="G11" s="2" t="s">
        <v>127</v>
      </c>
    </row>
    <row r="12" spans="2:18">
      <c r="B12" s="55" t="s">
        <v>120</v>
      </c>
      <c r="C12" s="17" t="s">
        <v>122</v>
      </c>
      <c r="D12" s="20" t="e">
        <f>-MAX(K3-L4+I7-J8,1)</f>
        <v>#REF!</v>
      </c>
      <c r="E12" s="20" t="e">
        <f>INT(D12*1.5)</f>
        <v>#REF!</v>
      </c>
      <c r="F12" s="20" t="e">
        <f>-MAX(M3-M4,1)</f>
        <v>#REF!</v>
      </c>
      <c r="G12" s="20" t="e">
        <f>INT(F12*1.5)</f>
        <v>#REF!</v>
      </c>
    </row>
    <row r="13" spans="2:18">
      <c r="B13" s="55"/>
      <c r="C13" s="17" t="s">
        <v>123</v>
      </c>
      <c r="D13" s="21" t="e">
        <f>J4+D12</f>
        <v>#REF!</v>
      </c>
      <c r="E13" s="21" t="e">
        <f>J4+E12</f>
        <v>#REF!</v>
      </c>
      <c r="F13" s="21" t="e">
        <f>J4+F12</f>
        <v>#REF!</v>
      </c>
      <c r="G13" s="21" t="e">
        <f>J4+G12</f>
        <v>#REF!</v>
      </c>
    </row>
    <row r="14" spans="2:18">
      <c r="B14" s="55" t="s">
        <v>121</v>
      </c>
      <c r="C14" s="17" t="s">
        <v>124</v>
      </c>
      <c r="D14" s="20" t="e">
        <f>-MAX(K4-L3+I8-J7,1)</f>
        <v>#REF!</v>
      </c>
      <c r="E14" s="20" t="e">
        <f>INT(D14*1.5)</f>
        <v>#REF!</v>
      </c>
      <c r="F14" s="20" t="e">
        <f>-MAX(M4-M3,1)</f>
        <v>#REF!</v>
      </c>
      <c r="G14" s="20" t="e">
        <f>INT(F14*1.5)</f>
        <v>#REF!</v>
      </c>
    </row>
    <row r="15" spans="2:18">
      <c r="B15" s="55"/>
      <c r="C15" s="17" t="s">
        <v>125</v>
      </c>
      <c r="D15" s="21" t="e">
        <f>J3+D14</f>
        <v>#REF!</v>
      </c>
      <c r="E15" s="21" t="e">
        <f>J3+E14</f>
        <v>#REF!</v>
      </c>
      <c r="F15" s="21" t="e">
        <f>J3+F14</f>
        <v>#REF!</v>
      </c>
      <c r="G15" s="21" t="e">
        <f>J3+G14</f>
        <v>#REF!</v>
      </c>
    </row>
    <row r="17" spans="2:14">
      <c r="B17" s="2" t="s">
        <v>190</v>
      </c>
      <c r="C17" s="47" t="s">
        <v>186</v>
      </c>
      <c r="D17" s="48"/>
      <c r="E17" s="48"/>
      <c r="F17" s="48"/>
      <c r="G17" s="48"/>
      <c r="H17" s="48"/>
      <c r="I17" s="49"/>
      <c r="J17" s="2" t="s">
        <v>189</v>
      </c>
    </row>
    <row r="18" spans="2:14">
      <c r="B18" s="17" t="s">
        <v>195</v>
      </c>
      <c r="C18" s="50" t="s">
        <v>201</v>
      </c>
      <c r="D18" s="51"/>
      <c r="E18" s="51"/>
      <c r="F18" s="51"/>
      <c r="G18" s="51"/>
      <c r="H18" s="51"/>
      <c r="I18" s="52"/>
      <c r="J18" s="17">
        <v>1</v>
      </c>
      <c r="N18" t="str">
        <f>IF(R3=6,E3,E4)</f>
        <v>吕布</v>
      </c>
    </row>
    <row r="19" spans="2:14" ht="13.5" customHeight="1">
      <c r="B19" s="17" t="s">
        <v>198</v>
      </c>
      <c r="C19" s="50" t="s">
        <v>202</v>
      </c>
      <c r="D19" s="51"/>
      <c r="E19" s="51"/>
      <c r="F19" s="51"/>
      <c r="G19" s="51"/>
      <c r="H19" s="51"/>
      <c r="I19" s="52"/>
      <c r="J19" s="17">
        <v>1</v>
      </c>
    </row>
    <row r="20" spans="2:14" ht="13.5" customHeight="1">
      <c r="B20" s="17" t="s">
        <v>199</v>
      </c>
      <c r="C20" s="50" t="s">
        <v>203</v>
      </c>
      <c r="D20" s="51"/>
      <c r="E20" s="51"/>
      <c r="F20" s="51"/>
      <c r="G20" s="51"/>
      <c r="H20" s="51"/>
      <c r="I20" s="52"/>
      <c r="J20" s="17">
        <v>1</v>
      </c>
    </row>
    <row r="21" spans="2:14" ht="13.5" customHeight="1">
      <c r="B21" s="17" t="s">
        <v>191</v>
      </c>
      <c r="C21" s="50" t="s">
        <v>196</v>
      </c>
      <c r="D21" s="51"/>
      <c r="E21" s="51"/>
      <c r="F21" s="51"/>
      <c r="G21" s="51"/>
      <c r="H21" s="51"/>
      <c r="I21" s="52"/>
      <c r="J21" s="17">
        <v>1</v>
      </c>
    </row>
    <row r="22" spans="2:14">
      <c r="B22" s="17" t="s">
        <v>192</v>
      </c>
      <c r="C22" s="50" t="s">
        <v>204</v>
      </c>
      <c r="D22" s="51"/>
      <c r="E22" s="51"/>
      <c r="F22" s="51"/>
      <c r="G22" s="51"/>
      <c r="H22" s="51"/>
      <c r="I22" s="52"/>
      <c r="J22" s="17">
        <v>1</v>
      </c>
    </row>
    <row r="23" spans="2:14">
      <c r="B23" s="17" t="s">
        <v>193</v>
      </c>
      <c r="C23" s="50" t="s">
        <v>205</v>
      </c>
      <c r="D23" s="51"/>
      <c r="E23" s="51"/>
      <c r="F23" s="51"/>
      <c r="G23" s="51"/>
      <c r="H23" s="51"/>
      <c r="I23" s="52"/>
      <c r="J23" s="17">
        <v>1</v>
      </c>
    </row>
    <row r="24" spans="2:14">
      <c r="B24" s="17" t="s">
        <v>194</v>
      </c>
      <c r="C24" s="50" t="s">
        <v>206</v>
      </c>
      <c r="D24" s="51"/>
      <c r="E24" s="51"/>
      <c r="F24" s="51"/>
      <c r="G24" s="51"/>
      <c r="H24" s="51"/>
      <c r="I24" s="52"/>
      <c r="J24" s="17">
        <v>1</v>
      </c>
    </row>
    <row r="26" spans="2:14">
      <c r="B26" s="47" t="s">
        <v>185</v>
      </c>
      <c r="C26" s="49"/>
      <c r="D26" s="47" t="s">
        <v>186</v>
      </c>
      <c r="E26" s="48"/>
      <c r="F26" s="48"/>
      <c r="G26" s="48"/>
      <c r="H26" s="48"/>
      <c r="I26" s="48"/>
      <c r="J26" s="48"/>
      <c r="K26" s="49"/>
      <c r="L26" s="2" t="s">
        <v>189</v>
      </c>
    </row>
    <row r="27" spans="2:14" ht="13.5" customHeight="1">
      <c r="B27" s="53" t="s">
        <v>5</v>
      </c>
      <c r="C27" s="17" t="s">
        <v>187</v>
      </c>
      <c r="D27" s="50" t="s">
        <v>207</v>
      </c>
      <c r="E27" s="51"/>
      <c r="F27" s="51"/>
      <c r="G27" s="51"/>
      <c r="H27" s="51"/>
      <c r="I27" s="51"/>
      <c r="J27" s="51"/>
      <c r="K27" s="52"/>
      <c r="L27" s="17">
        <v>1</v>
      </c>
    </row>
    <row r="28" spans="2:14" ht="13.5" customHeight="1">
      <c r="B28" s="54"/>
      <c r="C28" s="17" t="s">
        <v>188</v>
      </c>
      <c r="D28" s="50" t="s">
        <v>208</v>
      </c>
      <c r="E28" s="51"/>
      <c r="F28" s="51"/>
      <c r="G28" s="51"/>
      <c r="H28" s="51"/>
      <c r="I28" s="51"/>
      <c r="J28" s="51"/>
      <c r="K28" s="52"/>
      <c r="L28" s="17">
        <v>1</v>
      </c>
    </row>
    <row r="29" spans="2:14" ht="13.5" customHeight="1">
      <c r="B29" s="53" t="s">
        <v>198</v>
      </c>
      <c r="C29" s="17" t="s">
        <v>187</v>
      </c>
      <c r="D29" s="50" t="s">
        <v>209</v>
      </c>
      <c r="E29" s="51"/>
      <c r="F29" s="51"/>
      <c r="G29" s="51"/>
      <c r="H29" s="51"/>
      <c r="I29" s="51"/>
      <c r="J29" s="51"/>
      <c r="K29" s="52"/>
      <c r="L29" s="17">
        <v>1</v>
      </c>
    </row>
    <row r="30" spans="2:14">
      <c r="B30" s="54"/>
      <c r="C30" s="17" t="s">
        <v>188</v>
      </c>
      <c r="D30" s="50" t="s">
        <v>210</v>
      </c>
      <c r="E30" s="51"/>
      <c r="F30" s="51"/>
      <c r="G30" s="51"/>
      <c r="H30" s="51"/>
      <c r="I30" s="51"/>
      <c r="J30" s="51"/>
      <c r="K30" s="52"/>
      <c r="L30" s="17">
        <v>1</v>
      </c>
    </row>
    <row r="32" spans="2:14">
      <c r="B32" s="46" t="s">
        <v>197</v>
      </c>
      <c r="C32" s="46"/>
      <c r="D32" s="46"/>
      <c r="E32" s="46"/>
      <c r="F32" s="46"/>
      <c r="G32" s="46"/>
      <c r="H32" s="46"/>
      <c r="I32" s="46"/>
      <c r="J32" s="46"/>
    </row>
  </sheetData>
  <sheetProtection selectLockedCells="1"/>
  <mergeCells count="21">
    <mergeCell ref="D30:K30"/>
    <mergeCell ref="B12:B13"/>
    <mergeCell ref="B14:B15"/>
    <mergeCell ref="D10:E10"/>
    <mergeCell ref="F10:G10"/>
    <mergeCell ref="B32:J32"/>
    <mergeCell ref="C17:I17"/>
    <mergeCell ref="C19:I19"/>
    <mergeCell ref="C20:I20"/>
    <mergeCell ref="C21:I21"/>
    <mergeCell ref="C22:I22"/>
    <mergeCell ref="C23:I23"/>
    <mergeCell ref="C24:I24"/>
    <mergeCell ref="C18:I18"/>
    <mergeCell ref="B27:B28"/>
    <mergeCell ref="B29:B30"/>
    <mergeCell ref="B26:C26"/>
    <mergeCell ref="D26:K26"/>
    <mergeCell ref="D27:K27"/>
    <mergeCell ref="D28:K28"/>
    <mergeCell ref="D29:K29"/>
  </mergeCells>
  <phoneticPr fontId="1" type="noConversion"/>
  <dataValidations count="3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 F7:F8 C7:C8">
      <formula1>1</formula1>
      <formula2>200</formula2>
    </dataValidation>
    <dataValidation type="whole" allowBlank="1" showInputMessage="1" showErrorMessage="1" sqref="G8 D7:D8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兵种</vt:lpstr>
      <vt:lpstr>装备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2013-03-07T15:10:06Z</dcterms:modified>
</cp:coreProperties>
</file>