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武将" sheetId="1" r:id="rId1"/>
    <sheet name="绝技" sheetId="2" r:id="rId2"/>
    <sheet name="兵种" sheetId="3" r:id="rId3"/>
    <sheet name="装备" sheetId="5" r:id="rId4"/>
    <sheet name="伤害模拟器" sheetId="4" r:id="rId5"/>
    <sheet name="Sheet1" sheetId="6" r:id="rId6"/>
  </sheets>
  <definedNames>
    <definedName name="_xlnm._FilterDatabase" localSheetId="2" hidden="1">兵种!$B$2:$K$11</definedName>
    <definedName name="_xlnm._FilterDatabase" localSheetId="0" hidden="1">武将!$B$2:$T$173</definedName>
    <definedName name="Eval">EVALUATE</definedName>
  </definedNames>
  <calcPr calcId="124519"/>
</workbook>
</file>

<file path=xl/calcChain.xml><?xml version="1.0" encoding="utf-8"?>
<calcChain xmlns="http://schemas.openxmlformats.org/spreadsheetml/2006/main">
  <c r="G45" i="1"/>
  <c r="G46"/>
  <c r="G47"/>
  <c r="G48"/>
  <c r="G50"/>
  <c r="G51"/>
  <c r="G52"/>
  <c r="G53"/>
  <c r="G49"/>
  <c r="G7"/>
  <c r="G13"/>
  <c r="G14"/>
  <c r="G11"/>
  <c r="G6"/>
  <c r="G5"/>
  <c r="G15"/>
  <c r="G8"/>
  <c r="G10"/>
  <c r="G18"/>
  <c r="G9"/>
  <c r="G16"/>
  <c r="G26"/>
  <c r="G19"/>
  <c r="G30"/>
  <c r="G12"/>
  <c r="G27"/>
  <c r="G36"/>
  <c r="G41"/>
  <c r="G4"/>
  <c r="G17"/>
  <c r="G37"/>
  <c r="G31"/>
  <c r="G32"/>
  <c r="G20"/>
  <c r="G21"/>
  <c r="G28"/>
  <c r="G22"/>
  <c r="G29"/>
  <c r="G23"/>
  <c r="G33"/>
  <c r="G42"/>
  <c r="G34"/>
  <c r="G38"/>
  <c r="G56"/>
  <c r="G43"/>
  <c r="G44"/>
  <c r="G35"/>
  <c r="G54"/>
  <c r="G55"/>
  <c r="G39"/>
  <c r="G24"/>
  <c r="G25"/>
  <c r="G40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3"/>
  <c r="D12" i="3"/>
  <c r="O7" i="1"/>
  <c r="P7"/>
  <c r="Q7"/>
  <c r="R7"/>
  <c r="T7"/>
  <c r="O13"/>
  <c r="P13"/>
  <c r="Q13"/>
  <c r="R13"/>
  <c r="T13"/>
  <c r="S13" s="1"/>
  <c r="O14"/>
  <c r="P14"/>
  <c r="Q14"/>
  <c r="R14"/>
  <c r="T14"/>
  <c r="S14" s="1"/>
  <c r="O11"/>
  <c r="P11"/>
  <c r="Q11"/>
  <c r="R11"/>
  <c r="T11"/>
  <c r="S11" s="1"/>
  <c r="O6"/>
  <c r="P6"/>
  <c r="Q6"/>
  <c r="R6"/>
  <c r="T6"/>
  <c r="S6" s="1"/>
  <c r="O5"/>
  <c r="P5"/>
  <c r="Q5"/>
  <c r="R5"/>
  <c r="T5"/>
  <c r="S5" s="1"/>
  <c r="O15"/>
  <c r="P15"/>
  <c r="Q15"/>
  <c r="R15"/>
  <c r="T15"/>
  <c r="S15" s="1"/>
  <c r="O8"/>
  <c r="P8"/>
  <c r="Q8"/>
  <c r="R8"/>
  <c r="T8"/>
  <c r="S8" s="1"/>
  <c r="O10"/>
  <c r="P10"/>
  <c r="Q10"/>
  <c r="R10"/>
  <c r="T10"/>
  <c r="S10" s="1"/>
  <c r="O18"/>
  <c r="P18"/>
  <c r="Q18"/>
  <c r="R18"/>
  <c r="T18"/>
  <c r="S18" s="1"/>
  <c r="O9"/>
  <c r="P9"/>
  <c r="Q9"/>
  <c r="R9"/>
  <c r="T9"/>
  <c r="S9" s="1"/>
  <c r="O16"/>
  <c r="P16"/>
  <c r="Q16"/>
  <c r="R16"/>
  <c r="T16"/>
  <c r="S16" s="1"/>
  <c r="O26"/>
  <c r="P26"/>
  <c r="Q26"/>
  <c r="R26"/>
  <c r="T26"/>
  <c r="S26" s="1"/>
  <c r="O19"/>
  <c r="P19"/>
  <c r="Q19"/>
  <c r="R19"/>
  <c r="T19"/>
  <c r="S19" s="1"/>
  <c r="O30"/>
  <c r="P30"/>
  <c r="Q30"/>
  <c r="R30"/>
  <c r="T30"/>
  <c r="S30" s="1"/>
  <c r="O12"/>
  <c r="P12"/>
  <c r="Q12"/>
  <c r="R12"/>
  <c r="T12"/>
  <c r="S12" s="1"/>
  <c r="O27"/>
  <c r="P27"/>
  <c r="Q27"/>
  <c r="R27"/>
  <c r="T27"/>
  <c r="S27" s="1"/>
  <c r="O36"/>
  <c r="P36"/>
  <c r="Q36"/>
  <c r="R36"/>
  <c r="T36"/>
  <c r="S36" s="1"/>
  <c r="O41"/>
  <c r="P41"/>
  <c r="Q41"/>
  <c r="R41"/>
  <c r="T41"/>
  <c r="S41" s="1"/>
  <c r="O4"/>
  <c r="P4"/>
  <c r="Q4"/>
  <c r="R4"/>
  <c r="T4"/>
  <c r="S4" s="1"/>
  <c r="O17"/>
  <c r="P17"/>
  <c r="Q17"/>
  <c r="R17"/>
  <c r="T17"/>
  <c r="S17" s="1"/>
  <c r="O37"/>
  <c r="P37"/>
  <c r="Q37"/>
  <c r="R37"/>
  <c r="T37"/>
  <c r="S37" s="1"/>
  <c r="O31"/>
  <c r="P31"/>
  <c r="Q31"/>
  <c r="R31"/>
  <c r="T31"/>
  <c r="S31" s="1"/>
  <c r="O32"/>
  <c r="P32"/>
  <c r="Q32"/>
  <c r="R32"/>
  <c r="T32"/>
  <c r="S32" s="1"/>
  <c r="O20"/>
  <c r="P20"/>
  <c r="Q20"/>
  <c r="R20"/>
  <c r="T20"/>
  <c r="O21"/>
  <c r="P21"/>
  <c r="Q21"/>
  <c r="R21"/>
  <c r="T21"/>
  <c r="S21" s="1"/>
  <c r="O28"/>
  <c r="P28"/>
  <c r="Q28"/>
  <c r="R28"/>
  <c r="T28"/>
  <c r="S28" s="1"/>
  <c r="O22"/>
  <c r="P22"/>
  <c r="Q22"/>
  <c r="R22"/>
  <c r="T22"/>
  <c r="S22" s="1"/>
  <c r="O29"/>
  <c r="P29"/>
  <c r="Q29"/>
  <c r="R29"/>
  <c r="T29"/>
  <c r="S29" s="1"/>
  <c r="O23"/>
  <c r="P23"/>
  <c r="Q23"/>
  <c r="R23"/>
  <c r="T23"/>
  <c r="S23" s="1"/>
  <c r="O33"/>
  <c r="P33"/>
  <c r="Q33"/>
  <c r="R33"/>
  <c r="T33"/>
  <c r="S33" s="1"/>
  <c r="O42"/>
  <c r="P42"/>
  <c r="Q42"/>
  <c r="R42"/>
  <c r="T42"/>
  <c r="S42" s="1"/>
  <c r="O34"/>
  <c r="P34"/>
  <c r="Q34"/>
  <c r="R34"/>
  <c r="T34"/>
  <c r="S34" s="1"/>
  <c r="O38"/>
  <c r="P38"/>
  <c r="Q38"/>
  <c r="R38"/>
  <c r="T38"/>
  <c r="S38" s="1"/>
  <c r="O56"/>
  <c r="P56"/>
  <c r="Q56"/>
  <c r="R56"/>
  <c r="T56"/>
  <c r="S56" s="1"/>
  <c r="O43"/>
  <c r="P43"/>
  <c r="Q43"/>
  <c r="R43"/>
  <c r="T43"/>
  <c r="S43" s="1"/>
  <c r="O44"/>
  <c r="P44"/>
  <c r="Q44"/>
  <c r="R44"/>
  <c r="T44"/>
  <c r="S44" s="1"/>
  <c r="O35"/>
  <c r="P35"/>
  <c r="Q35"/>
  <c r="R35"/>
  <c r="T35"/>
  <c r="S35" s="1"/>
  <c r="O54"/>
  <c r="P54"/>
  <c r="Q54"/>
  <c r="R54"/>
  <c r="T54"/>
  <c r="S54" s="1"/>
  <c r="O55"/>
  <c r="P55"/>
  <c r="Q55"/>
  <c r="R55"/>
  <c r="T55"/>
  <c r="S55" s="1"/>
  <c r="O39"/>
  <c r="P39"/>
  <c r="Q39"/>
  <c r="R39"/>
  <c r="T39"/>
  <c r="S39" s="1"/>
  <c r="O24"/>
  <c r="P24"/>
  <c r="Q24"/>
  <c r="R24"/>
  <c r="T24"/>
  <c r="S24" s="1"/>
  <c r="O25"/>
  <c r="P25"/>
  <c r="Q25"/>
  <c r="R25"/>
  <c r="T25"/>
  <c r="S25" s="1"/>
  <c r="O40"/>
  <c r="P40"/>
  <c r="Q40"/>
  <c r="R40"/>
  <c r="T40"/>
  <c r="S40" s="1"/>
  <c r="O57"/>
  <c r="P57"/>
  <c r="Q57"/>
  <c r="R57"/>
  <c r="T57"/>
  <c r="S57" s="1"/>
  <c r="O58"/>
  <c r="P58"/>
  <c r="Q58"/>
  <c r="R58"/>
  <c r="T58"/>
  <c r="S58" s="1"/>
  <c r="O59"/>
  <c r="P59"/>
  <c r="Q59"/>
  <c r="R59"/>
  <c r="T59"/>
  <c r="S59" s="1"/>
  <c r="O60"/>
  <c r="P60"/>
  <c r="Q60"/>
  <c r="R60"/>
  <c r="T60"/>
  <c r="S60" s="1"/>
  <c r="O61"/>
  <c r="P61"/>
  <c r="Q61"/>
  <c r="R61"/>
  <c r="T61"/>
  <c r="S61" s="1"/>
  <c r="O62"/>
  <c r="P62"/>
  <c r="Q62"/>
  <c r="R62"/>
  <c r="T62"/>
  <c r="S62" s="1"/>
  <c r="O63"/>
  <c r="P63"/>
  <c r="Q63"/>
  <c r="R63"/>
  <c r="T63"/>
  <c r="S63" s="1"/>
  <c r="O64"/>
  <c r="P64"/>
  <c r="Q64"/>
  <c r="R64"/>
  <c r="T64"/>
  <c r="S64" s="1"/>
  <c r="O65"/>
  <c r="P65"/>
  <c r="Q65"/>
  <c r="R65"/>
  <c r="T65"/>
  <c r="S65" s="1"/>
  <c r="O66"/>
  <c r="P66"/>
  <c r="Q66"/>
  <c r="R66"/>
  <c r="T66"/>
  <c r="S66" s="1"/>
  <c r="O67"/>
  <c r="P67"/>
  <c r="Q67"/>
  <c r="R67"/>
  <c r="T67"/>
  <c r="S67" s="1"/>
  <c r="O68"/>
  <c r="P68"/>
  <c r="Q68"/>
  <c r="R68"/>
  <c r="T68"/>
  <c r="S68" s="1"/>
  <c r="O69"/>
  <c r="P69"/>
  <c r="Q69"/>
  <c r="R69"/>
  <c r="T69"/>
  <c r="S69" s="1"/>
  <c r="O70"/>
  <c r="P70"/>
  <c r="Q70"/>
  <c r="R70"/>
  <c r="T70"/>
  <c r="S70" s="1"/>
  <c r="O71"/>
  <c r="P71"/>
  <c r="Q71"/>
  <c r="R71"/>
  <c r="T71"/>
  <c r="S71" s="1"/>
  <c r="O72"/>
  <c r="P72"/>
  <c r="Q72"/>
  <c r="R72"/>
  <c r="T72"/>
  <c r="S72" s="1"/>
  <c r="O73"/>
  <c r="P73"/>
  <c r="Q73"/>
  <c r="R73"/>
  <c r="T73"/>
  <c r="S73" s="1"/>
  <c r="O74"/>
  <c r="P74"/>
  <c r="Q74"/>
  <c r="R74"/>
  <c r="T74"/>
  <c r="S74" s="1"/>
  <c r="O75"/>
  <c r="P75"/>
  <c r="Q75"/>
  <c r="R75"/>
  <c r="T75"/>
  <c r="S75" s="1"/>
  <c r="O76"/>
  <c r="P76"/>
  <c r="Q76"/>
  <c r="R76"/>
  <c r="T76"/>
  <c r="S76" s="1"/>
  <c r="O77"/>
  <c r="P77"/>
  <c r="Q77"/>
  <c r="R77"/>
  <c r="T77"/>
  <c r="S77" s="1"/>
  <c r="O78"/>
  <c r="P78"/>
  <c r="Q78"/>
  <c r="R78"/>
  <c r="T78"/>
  <c r="S78" s="1"/>
  <c r="O79"/>
  <c r="P79"/>
  <c r="Q79"/>
  <c r="R79"/>
  <c r="T79"/>
  <c r="S79" s="1"/>
  <c r="O80"/>
  <c r="P80"/>
  <c r="Q80"/>
  <c r="R80"/>
  <c r="T80"/>
  <c r="S80" s="1"/>
  <c r="O81"/>
  <c r="P81"/>
  <c r="Q81"/>
  <c r="R81"/>
  <c r="T81"/>
  <c r="S81" s="1"/>
  <c r="O82"/>
  <c r="P82"/>
  <c r="Q82"/>
  <c r="R82"/>
  <c r="T82"/>
  <c r="S82" s="1"/>
  <c r="O83"/>
  <c r="P83"/>
  <c r="Q83"/>
  <c r="R83"/>
  <c r="T83"/>
  <c r="S83" s="1"/>
  <c r="O84"/>
  <c r="P84"/>
  <c r="Q84"/>
  <c r="R84"/>
  <c r="T84"/>
  <c r="S84" s="1"/>
  <c r="O85"/>
  <c r="P85"/>
  <c r="Q85"/>
  <c r="R85"/>
  <c r="T85"/>
  <c r="S85" s="1"/>
  <c r="O86"/>
  <c r="P86"/>
  <c r="Q86"/>
  <c r="R86"/>
  <c r="T86"/>
  <c r="S86" s="1"/>
  <c r="O87"/>
  <c r="P87"/>
  <c r="Q87"/>
  <c r="R87"/>
  <c r="T87"/>
  <c r="S87" s="1"/>
  <c r="O88"/>
  <c r="P88"/>
  <c r="Q88"/>
  <c r="R88"/>
  <c r="T88"/>
  <c r="S88" s="1"/>
  <c r="O89"/>
  <c r="P89"/>
  <c r="Q89"/>
  <c r="R89"/>
  <c r="T89"/>
  <c r="S89" s="1"/>
  <c r="O90"/>
  <c r="P90"/>
  <c r="Q90"/>
  <c r="R90"/>
  <c r="T90"/>
  <c r="S90" s="1"/>
  <c r="O91"/>
  <c r="P91"/>
  <c r="Q91"/>
  <c r="R91"/>
  <c r="T91"/>
  <c r="S91" s="1"/>
  <c r="O92"/>
  <c r="P92"/>
  <c r="Q92"/>
  <c r="R92"/>
  <c r="T92"/>
  <c r="S92" s="1"/>
  <c r="O93"/>
  <c r="P93"/>
  <c r="Q93"/>
  <c r="R93"/>
  <c r="T93"/>
  <c r="S93" s="1"/>
  <c r="O94"/>
  <c r="P94"/>
  <c r="Q94"/>
  <c r="R94"/>
  <c r="T94"/>
  <c r="S94" s="1"/>
  <c r="O95"/>
  <c r="P95"/>
  <c r="Q95"/>
  <c r="R95"/>
  <c r="T95"/>
  <c r="S95" s="1"/>
  <c r="O96"/>
  <c r="P96"/>
  <c r="Q96"/>
  <c r="R96"/>
  <c r="T96"/>
  <c r="S96" s="1"/>
  <c r="O97"/>
  <c r="P97"/>
  <c r="Q97"/>
  <c r="R97"/>
  <c r="T97"/>
  <c r="S97" s="1"/>
  <c r="O98"/>
  <c r="P98"/>
  <c r="Q98"/>
  <c r="R98"/>
  <c r="T98"/>
  <c r="S98" s="1"/>
  <c r="O99"/>
  <c r="P99"/>
  <c r="Q99"/>
  <c r="R99"/>
  <c r="T99"/>
  <c r="S99" s="1"/>
  <c r="O100"/>
  <c r="P100"/>
  <c r="Q100"/>
  <c r="R100"/>
  <c r="T100"/>
  <c r="S100" s="1"/>
  <c r="O101"/>
  <c r="P101"/>
  <c r="Q101"/>
  <c r="R101"/>
  <c r="T101"/>
  <c r="S101" s="1"/>
  <c r="O102"/>
  <c r="P102"/>
  <c r="Q102"/>
  <c r="R102"/>
  <c r="T102"/>
  <c r="S102" s="1"/>
  <c r="O103"/>
  <c r="P103"/>
  <c r="Q103"/>
  <c r="R103"/>
  <c r="T103"/>
  <c r="S103" s="1"/>
  <c r="O104"/>
  <c r="P104"/>
  <c r="Q104"/>
  <c r="R104"/>
  <c r="T104"/>
  <c r="S104" s="1"/>
  <c r="O105"/>
  <c r="P105"/>
  <c r="Q105"/>
  <c r="R105"/>
  <c r="T105"/>
  <c r="S105" s="1"/>
  <c r="O106"/>
  <c r="P106"/>
  <c r="Q106"/>
  <c r="R106"/>
  <c r="T106"/>
  <c r="S106" s="1"/>
  <c r="O107"/>
  <c r="P107"/>
  <c r="Q107"/>
  <c r="R107"/>
  <c r="T107"/>
  <c r="S107" s="1"/>
  <c r="O108"/>
  <c r="P108"/>
  <c r="Q108"/>
  <c r="R108"/>
  <c r="T108"/>
  <c r="S108" s="1"/>
  <c r="O109"/>
  <c r="P109"/>
  <c r="Q109"/>
  <c r="R109"/>
  <c r="T109"/>
  <c r="S109" s="1"/>
  <c r="O110"/>
  <c r="P110"/>
  <c r="Q110"/>
  <c r="R110"/>
  <c r="T110"/>
  <c r="S110" s="1"/>
  <c r="O111"/>
  <c r="P111"/>
  <c r="Q111"/>
  <c r="R111"/>
  <c r="T111"/>
  <c r="S111" s="1"/>
  <c r="O112"/>
  <c r="P112"/>
  <c r="Q112"/>
  <c r="R112"/>
  <c r="T112"/>
  <c r="S112" s="1"/>
  <c r="O113"/>
  <c r="P113"/>
  <c r="Q113"/>
  <c r="R113"/>
  <c r="T113"/>
  <c r="S113" s="1"/>
  <c r="O114"/>
  <c r="P114"/>
  <c r="Q114"/>
  <c r="R114"/>
  <c r="T114"/>
  <c r="S114" s="1"/>
  <c r="O115"/>
  <c r="P115"/>
  <c r="Q115"/>
  <c r="R115"/>
  <c r="T115"/>
  <c r="S115" s="1"/>
  <c r="O116"/>
  <c r="P116"/>
  <c r="Q116"/>
  <c r="R116"/>
  <c r="T116"/>
  <c r="S116" s="1"/>
  <c r="O117"/>
  <c r="P117"/>
  <c r="Q117"/>
  <c r="R117"/>
  <c r="T117"/>
  <c r="S117" s="1"/>
  <c r="O118"/>
  <c r="P118"/>
  <c r="Q118"/>
  <c r="R118"/>
  <c r="T118"/>
  <c r="S118" s="1"/>
  <c r="O119"/>
  <c r="P119"/>
  <c r="Q119"/>
  <c r="R119"/>
  <c r="T119"/>
  <c r="S119" s="1"/>
  <c r="O120"/>
  <c r="P120"/>
  <c r="Q120"/>
  <c r="R120"/>
  <c r="T120"/>
  <c r="S120" s="1"/>
  <c r="O121"/>
  <c r="P121"/>
  <c r="Q121"/>
  <c r="R121"/>
  <c r="T121"/>
  <c r="S121" s="1"/>
  <c r="O122"/>
  <c r="P122"/>
  <c r="Q122"/>
  <c r="R122"/>
  <c r="T122"/>
  <c r="S122" s="1"/>
  <c r="O123"/>
  <c r="P123"/>
  <c r="Q123"/>
  <c r="R123"/>
  <c r="T123"/>
  <c r="S123" s="1"/>
  <c r="O124"/>
  <c r="P124"/>
  <c r="Q124"/>
  <c r="R124"/>
  <c r="T124"/>
  <c r="S124" s="1"/>
  <c r="O125"/>
  <c r="P125"/>
  <c r="Q125"/>
  <c r="R125"/>
  <c r="T125"/>
  <c r="S125" s="1"/>
  <c r="O126"/>
  <c r="P126"/>
  <c r="Q126"/>
  <c r="R126"/>
  <c r="T126"/>
  <c r="S126" s="1"/>
  <c r="O127"/>
  <c r="P127"/>
  <c r="Q127"/>
  <c r="R127"/>
  <c r="T127"/>
  <c r="S127" s="1"/>
  <c r="O128"/>
  <c r="P128"/>
  <c r="Q128"/>
  <c r="R128"/>
  <c r="T128"/>
  <c r="S128" s="1"/>
  <c r="O129"/>
  <c r="P129"/>
  <c r="Q129"/>
  <c r="R129"/>
  <c r="T129"/>
  <c r="S129" s="1"/>
  <c r="O130"/>
  <c r="P130"/>
  <c r="Q130"/>
  <c r="R130"/>
  <c r="T130"/>
  <c r="S130" s="1"/>
  <c r="O131"/>
  <c r="P131"/>
  <c r="Q131"/>
  <c r="R131"/>
  <c r="T131"/>
  <c r="S131" s="1"/>
  <c r="O132"/>
  <c r="P132"/>
  <c r="Q132"/>
  <c r="R132"/>
  <c r="T132"/>
  <c r="S132" s="1"/>
  <c r="O133"/>
  <c r="P133"/>
  <c r="Q133"/>
  <c r="R133"/>
  <c r="T133"/>
  <c r="S133" s="1"/>
  <c r="O134"/>
  <c r="P134"/>
  <c r="Q134"/>
  <c r="R134"/>
  <c r="T134"/>
  <c r="S134" s="1"/>
  <c r="O135"/>
  <c r="P135"/>
  <c r="Q135"/>
  <c r="R135"/>
  <c r="T135"/>
  <c r="S135" s="1"/>
  <c r="O136"/>
  <c r="P136"/>
  <c r="Q136"/>
  <c r="R136"/>
  <c r="T136"/>
  <c r="S136" s="1"/>
  <c r="O137"/>
  <c r="P137"/>
  <c r="Q137"/>
  <c r="R137"/>
  <c r="T137"/>
  <c r="S137" s="1"/>
  <c r="O138"/>
  <c r="P138"/>
  <c r="Q138"/>
  <c r="R138"/>
  <c r="T138"/>
  <c r="S138" s="1"/>
  <c r="O139"/>
  <c r="P139"/>
  <c r="Q139"/>
  <c r="R139"/>
  <c r="T139"/>
  <c r="S139" s="1"/>
  <c r="O140"/>
  <c r="P140"/>
  <c r="Q140"/>
  <c r="R140"/>
  <c r="T140"/>
  <c r="S140" s="1"/>
  <c r="O141"/>
  <c r="P141"/>
  <c r="Q141"/>
  <c r="R141"/>
  <c r="T141"/>
  <c r="S141" s="1"/>
  <c r="O142"/>
  <c r="P142"/>
  <c r="Q142"/>
  <c r="R142"/>
  <c r="T142"/>
  <c r="S142" s="1"/>
  <c r="O143"/>
  <c r="P143"/>
  <c r="Q143"/>
  <c r="R143"/>
  <c r="T143"/>
  <c r="S143" s="1"/>
  <c r="O144"/>
  <c r="P144"/>
  <c r="Q144"/>
  <c r="R144"/>
  <c r="T144"/>
  <c r="S144" s="1"/>
  <c r="O145"/>
  <c r="P145"/>
  <c r="Q145"/>
  <c r="R145"/>
  <c r="T145"/>
  <c r="S145" s="1"/>
  <c r="O146"/>
  <c r="P146"/>
  <c r="Q146"/>
  <c r="R146"/>
  <c r="T146"/>
  <c r="S146" s="1"/>
  <c r="O147"/>
  <c r="P147"/>
  <c r="Q147"/>
  <c r="R147"/>
  <c r="T147"/>
  <c r="S147" s="1"/>
  <c r="O148"/>
  <c r="P148"/>
  <c r="Q148"/>
  <c r="R148"/>
  <c r="T148"/>
  <c r="S148" s="1"/>
  <c r="O149"/>
  <c r="P149"/>
  <c r="Q149"/>
  <c r="R149"/>
  <c r="T149"/>
  <c r="S149" s="1"/>
  <c r="O150"/>
  <c r="P150"/>
  <c r="Q150"/>
  <c r="R150"/>
  <c r="T150"/>
  <c r="S150" s="1"/>
  <c r="O151"/>
  <c r="P151"/>
  <c r="Q151"/>
  <c r="R151"/>
  <c r="T151"/>
  <c r="S151" s="1"/>
  <c r="O152"/>
  <c r="P152"/>
  <c r="Q152"/>
  <c r="R152"/>
  <c r="T152"/>
  <c r="S152" s="1"/>
  <c r="O153"/>
  <c r="P153"/>
  <c r="Q153"/>
  <c r="R153"/>
  <c r="T153"/>
  <c r="S153" s="1"/>
  <c r="O154"/>
  <c r="P154"/>
  <c r="Q154"/>
  <c r="R154"/>
  <c r="T154"/>
  <c r="S154" s="1"/>
  <c r="O155"/>
  <c r="P155"/>
  <c r="Q155"/>
  <c r="R155"/>
  <c r="T155"/>
  <c r="S155" s="1"/>
  <c r="O156"/>
  <c r="P156"/>
  <c r="Q156"/>
  <c r="R156"/>
  <c r="T156"/>
  <c r="S156" s="1"/>
  <c r="O157"/>
  <c r="P157"/>
  <c r="Q157"/>
  <c r="R157"/>
  <c r="T157"/>
  <c r="S157" s="1"/>
  <c r="O158"/>
  <c r="P158"/>
  <c r="Q158"/>
  <c r="R158"/>
  <c r="T158"/>
  <c r="S158" s="1"/>
  <c r="O159"/>
  <c r="P159"/>
  <c r="Q159"/>
  <c r="R159"/>
  <c r="T159"/>
  <c r="S159" s="1"/>
  <c r="O160"/>
  <c r="P160"/>
  <c r="Q160"/>
  <c r="R160"/>
  <c r="T160"/>
  <c r="S160" s="1"/>
  <c r="O161"/>
  <c r="P161"/>
  <c r="Q161"/>
  <c r="R161"/>
  <c r="T161"/>
  <c r="S161" s="1"/>
  <c r="O162"/>
  <c r="P162"/>
  <c r="Q162"/>
  <c r="R162"/>
  <c r="T162"/>
  <c r="S162" s="1"/>
  <c r="O163"/>
  <c r="P163"/>
  <c r="Q163"/>
  <c r="R163"/>
  <c r="T163"/>
  <c r="S163" s="1"/>
  <c r="O164"/>
  <c r="P164"/>
  <c r="Q164"/>
  <c r="R164"/>
  <c r="T164"/>
  <c r="S164" s="1"/>
  <c r="O165"/>
  <c r="P165"/>
  <c r="Q165"/>
  <c r="R165"/>
  <c r="T165"/>
  <c r="S165" s="1"/>
  <c r="O166"/>
  <c r="P166"/>
  <c r="Q166"/>
  <c r="R166"/>
  <c r="T166"/>
  <c r="S166" s="1"/>
  <c r="O167"/>
  <c r="P167"/>
  <c r="Q167"/>
  <c r="R167"/>
  <c r="T167"/>
  <c r="S167" s="1"/>
  <c r="O168"/>
  <c r="P168"/>
  <c r="Q168"/>
  <c r="R168"/>
  <c r="T168"/>
  <c r="S168" s="1"/>
  <c r="O169"/>
  <c r="P169"/>
  <c r="Q169"/>
  <c r="R169"/>
  <c r="T169"/>
  <c r="S169" s="1"/>
  <c r="O170"/>
  <c r="P170"/>
  <c r="Q170"/>
  <c r="R170"/>
  <c r="T170"/>
  <c r="S170" s="1"/>
  <c r="O171"/>
  <c r="P171"/>
  <c r="Q171"/>
  <c r="R171"/>
  <c r="T171"/>
  <c r="S171" s="1"/>
  <c r="O172"/>
  <c r="P172"/>
  <c r="Q172"/>
  <c r="R172"/>
  <c r="T172"/>
  <c r="S172" s="1"/>
  <c r="O173"/>
  <c r="P173"/>
  <c r="Q173"/>
  <c r="R173"/>
  <c r="T173"/>
  <c r="S173" s="1"/>
  <c r="O45"/>
  <c r="P45"/>
  <c r="Q45"/>
  <c r="R45"/>
  <c r="T45"/>
  <c r="S45" s="1"/>
  <c r="O46"/>
  <c r="P46"/>
  <c r="Q46"/>
  <c r="R46"/>
  <c r="T46"/>
  <c r="S46" s="1"/>
  <c r="O47"/>
  <c r="P47"/>
  <c r="Q47"/>
  <c r="R47"/>
  <c r="T47"/>
  <c r="S47" s="1"/>
  <c r="O48"/>
  <c r="P48"/>
  <c r="Q48"/>
  <c r="R48"/>
  <c r="T48"/>
  <c r="S48" s="1"/>
  <c r="O50"/>
  <c r="P50"/>
  <c r="Q50"/>
  <c r="R50"/>
  <c r="T50"/>
  <c r="S50" s="1"/>
  <c r="O51"/>
  <c r="P51"/>
  <c r="Q51"/>
  <c r="R51"/>
  <c r="T51"/>
  <c r="S51" s="1"/>
  <c r="O52"/>
  <c r="P52"/>
  <c r="Q52"/>
  <c r="R52"/>
  <c r="T52"/>
  <c r="S52" s="1"/>
  <c r="O53"/>
  <c r="P53"/>
  <c r="Q53"/>
  <c r="R53"/>
  <c r="T53"/>
  <c r="S53" s="1"/>
  <c r="O49"/>
  <c r="P49"/>
  <c r="Q49"/>
  <c r="R49"/>
  <c r="T49"/>
  <c r="S49" s="1"/>
  <c r="T3"/>
  <c r="R3"/>
  <c r="Q3"/>
  <c r="P3"/>
  <c r="O3"/>
  <c r="S3" s="1"/>
  <c r="H3"/>
  <c r="H7"/>
  <c r="H13"/>
  <c r="H14"/>
  <c r="H11"/>
  <c r="H6"/>
  <c r="H5"/>
  <c r="H15"/>
  <c r="H8"/>
  <c r="H10"/>
  <c r="H18"/>
  <c r="H9"/>
  <c r="H16"/>
  <c r="H26"/>
  <c r="H19"/>
  <c r="H30"/>
  <c r="H12"/>
  <c r="H27"/>
  <c r="H36"/>
  <c r="H41"/>
  <c r="H4"/>
  <c r="H17"/>
  <c r="H37"/>
  <c r="H31"/>
  <c r="H32"/>
  <c r="H20"/>
  <c r="H21"/>
  <c r="H28"/>
  <c r="H22"/>
  <c r="H29"/>
  <c r="H23"/>
  <c r="H33"/>
  <c r="H42"/>
  <c r="H34"/>
  <c r="H38"/>
  <c r="H56"/>
  <c r="H43"/>
  <c r="H44"/>
  <c r="H35"/>
  <c r="H54"/>
  <c r="H55"/>
  <c r="H39"/>
  <c r="H24"/>
  <c r="H25"/>
  <c r="H40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45"/>
  <c r="H46"/>
  <c r="H47"/>
  <c r="H48"/>
  <c r="H50"/>
  <c r="H51"/>
  <c r="H52"/>
  <c r="H53"/>
  <c r="H49"/>
  <c r="F12" i="3"/>
  <c r="G12"/>
  <c r="H12"/>
  <c r="I12"/>
  <c r="J12"/>
  <c r="E12"/>
  <c r="K11"/>
  <c r="K3"/>
  <c r="K12" s="1"/>
  <c r="K4"/>
  <c r="K5"/>
  <c r="K6"/>
  <c r="K7"/>
  <c r="K8"/>
  <c r="K9"/>
  <c r="K10"/>
  <c r="J8" i="4"/>
  <c r="L8"/>
  <c r="K8"/>
  <c r="I8" s="1"/>
  <c r="L7"/>
  <c r="J7" s="1"/>
  <c r="K7"/>
  <c r="I7" s="1"/>
  <c r="H8"/>
  <c r="H7"/>
  <c r="E8"/>
  <c r="E7"/>
  <c r="I32" i="5"/>
  <c r="I33"/>
  <c r="I34"/>
  <c r="I3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5"/>
  <c r="I36"/>
  <c r="I37"/>
  <c r="I3"/>
  <c r="R4" i="4"/>
  <c r="N4" s="1"/>
  <c r="R3"/>
  <c r="N3" s="1"/>
  <c r="H4"/>
  <c r="I4"/>
  <c r="I3"/>
  <c r="H3"/>
  <c r="G4"/>
  <c r="G3"/>
  <c r="E4"/>
  <c r="E3"/>
  <c r="L7" i="1"/>
  <c r="L13"/>
  <c r="L14"/>
  <c r="L11"/>
  <c r="L6"/>
  <c r="L5"/>
  <c r="L15"/>
  <c r="L8"/>
  <c r="L10"/>
  <c r="L18"/>
  <c r="L9"/>
  <c r="L16"/>
  <c r="L26"/>
  <c r="L19"/>
  <c r="L30"/>
  <c r="L12"/>
  <c r="L27"/>
  <c r="L36"/>
  <c r="L41"/>
  <c r="L4"/>
  <c r="L17"/>
  <c r="L37"/>
  <c r="L31"/>
  <c r="L32"/>
  <c r="L20"/>
  <c r="L21"/>
  <c r="L28"/>
  <c r="L22"/>
  <c r="L29"/>
  <c r="L23"/>
  <c r="L33"/>
  <c r="L42"/>
  <c r="L34"/>
  <c r="L38"/>
  <c r="L56"/>
  <c r="L43"/>
  <c r="L44"/>
  <c r="L35"/>
  <c r="L54"/>
  <c r="L55"/>
  <c r="L39"/>
  <c r="L24"/>
  <c r="L25"/>
  <c r="L40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45"/>
  <c r="L46"/>
  <c r="L47"/>
  <c r="L48"/>
  <c r="L50"/>
  <c r="L51"/>
  <c r="L52"/>
  <c r="L53"/>
  <c r="L49"/>
  <c r="L3"/>
  <c r="F7"/>
  <c r="F13"/>
  <c r="F14"/>
  <c r="F3" i="4" s="1"/>
  <c r="F11" i="1"/>
  <c r="F6"/>
  <c r="F5"/>
  <c r="F15"/>
  <c r="F8"/>
  <c r="F10"/>
  <c r="F18"/>
  <c r="F9"/>
  <c r="F16"/>
  <c r="F26"/>
  <c r="F19"/>
  <c r="F30"/>
  <c r="F12"/>
  <c r="F27"/>
  <c r="F36"/>
  <c r="F41"/>
  <c r="F4"/>
  <c r="F17"/>
  <c r="F37"/>
  <c r="F31"/>
  <c r="F32"/>
  <c r="F20"/>
  <c r="F21"/>
  <c r="F28"/>
  <c r="F22"/>
  <c r="F29"/>
  <c r="F23"/>
  <c r="F33"/>
  <c r="F42"/>
  <c r="F34"/>
  <c r="F38"/>
  <c r="F56"/>
  <c r="F43"/>
  <c r="F44"/>
  <c r="F35"/>
  <c r="F54"/>
  <c r="F55"/>
  <c r="F39"/>
  <c r="F24"/>
  <c r="F25"/>
  <c r="F40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45"/>
  <c r="F46"/>
  <c r="F47"/>
  <c r="F48"/>
  <c r="F50"/>
  <c r="F51"/>
  <c r="F52"/>
  <c r="F53"/>
  <c r="F49"/>
  <c r="F3"/>
  <c r="N53" l="1"/>
  <c r="N51"/>
  <c r="N48"/>
  <c r="N46"/>
  <c r="N173"/>
  <c r="N171"/>
  <c r="N169"/>
  <c r="N167"/>
  <c r="N165"/>
  <c r="N163"/>
  <c r="N161"/>
  <c r="N159"/>
  <c r="N157"/>
  <c r="N155"/>
  <c r="N153"/>
  <c r="N151"/>
  <c r="N149"/>
  <c r="N147"/>
  <c r="N145"/>
  <c r="N143"/>
  <c r="N141"/>
  <c r="N139"/>
  <c r="N137"/>
  <c r="N135"/>
  <c r="N133"/>
  <c r="N131"/>
  <c r="N129"/>
  <c r="N127"/>
  <c r="N125"/>
  <c r="N123"/>
  <c r="N121"/>
  <c r="N119"/>
  <c r="N117"/>
  <c r="N115"/>
  <c r="N113"/>
  <c r="N111"/>
  <c r="N109"/>
  <c r="N107"/>
  <c r="N105"/>
  <c r="N103"/>
  <c r="N101"/>
  <c r="N99"/>
  <c r="N97"/>
  <c r="N95"/>
  <c r="N93"/>
  <c r="N91"/>
  <c r="N89"/>
  <c r="N87"/>
  <c r="N85"/>
  <c r="N83"/>
  <c r="N81"/>
  <c r="N79"/>
  <c r="N77"/>
  <c r="N75"/>
  <c r="N73"/>
  <c r="N71"/>
  <c r="N69"/>
  <c r="N67"/>
  <c r="N65"/>
  <c r="N63"/>
  <c r="N61"/>
  <c r="N59"/>
  <c r="N57"/>
  <c r="N25"/>
  <c r="N39"/>
  <c r="N54"/>
  <c r="N44"/>
  <c r="N56"/>
  <c r="N34"/>
  <c r="N33"/>
  <c r="N49"/>
  <c r="N52"/>
  <c r="N50"/>
  <c r="N47"/>
  <c r="N45"/>
  <c r="N172"/>
  <c r="N170"/>
  <c r="N168"/>
  <c r="N166"/>
  <c r="N164"/>
  <c r="N162"/>
  <c r="N160"/>
  <c r="N158"/>
  <c r="N156"/>
  <c r="N154"/>
  <c r="N152"/>
  <c r="N150"/>
  <c r="N148"/>
  <c r="N146"/>
  <c r="N144"/>
  <c r="N142"/>
  <c r="N140"/>
  <c r="N138"/>
  <c r="N136"/>
  <c r="N134"/>
  <c r="N132"/>
  <c r="N130"/>
  <c r="N128"/>
  <c r="N126"/>
  <c r="N124"/>
  <c r="N122"/>
  <c r="N120"/>
  <c r="N118"/>
  <c r="N116"/>
  <c r="N114"/>
  <c r="N112"/>
  <c r="N110"/>
  <c r="N108"/>
  <c r="N106"/>
  <c r="N104"/>
  <c r="N102"/>
  <c r="N100"/>
  <c r="N98"/>
  <c r="N96"/>
  <c r="N94"/>
  <c r="N92"/>
  <c r="N90"/>
  <c r="N88"/>
  <c r="N86"/>
  <c r="N84"/>
  <c r="N82"/>
  <c r="N80"/>
  <c r="N78"/>
  <c r="N76"/>
  <c r="N74"/>
  <c r="N72"/>
  <c r="N70"/>
  <c r="N68"/>
  <c r="N66"/>
  <c r="N64"/>
  <c r="N62"/>
  <c r="N60"/>
  <c r="N58"/>
  <c r="N40"/>
  <c r="N24"/>
  <c r="N55"/>
  <c r="N35"/>
  <c r="N43"/>
  <c r="N38"/>
  <c r="N42"/>
  <c r="N23"/>
  <c r="N22"/>
  <c r="N21"/>
  <c r="N32"/>
  <c r="N37"/>
  <c r="N4"/>
  <c r="N36"/>
  <c r="N12"/>
  <c r="N19"/>
  <c r="N16"/>
  <c r="N18"/>
  <c r="N8"/>
  <c r="N5"/>
  <c r="N11"/>
  <c r="N13"/>
  <c r="N3"/>
  <c r="N29"/>
  <c r="N28"/>
  <c r="N20"/>
  <c r="N31"/>
  <c r="N17"/>
  <c r="N41"/>
  <c r="N27"/>
  <c r="N30"/>
  <c r="N26"/>
  <c r="N9"/>
  <c r="N10"/>
  <c r="N15"/>
  <c r="N6"/>
  <c r="N14"/>
  <c r="N7"/>
  <c r="S20"/>
  <c r="S7"/>
  <c r="F4" i="4"/>
  <c r="J4"/>
  <c r="J3"/>
  <c r="P3"/>
  <c r="L3" s="1"/>
  <c r="Q4"/>
  <c r="M4" s="1"/>
  <c r="O4"/>
  <c r="K4" s="1"/>
  <c r="O3"/>
  <c r="K3" s="1"/>
  <c r="Q3"/>
  <c r="M3" s="1"/>
  <c r="P4"/>
  <c r="L4" s="1"/>
  <c r="N18"/>
  <c r="D14" l="1"/>
  <c r="D12"/>
  <c r="E12" s="1"/>
  <c r="E13" s="1"/>
  <c r="F12"/>
  <c r="F14"/>
  <c r="G14" s="1"/>
  <c r="G15" s="1"/>
  <c r="F15" l="1"/>
  <c r="E14"/>
  <c r="E15" s="1"/>
  <c r="D15"/>
  <c r="D13"/>
  <c r="G12"/>
  <c r="G13" s="1"/>
  <c r="F13"/>
</calcChain>
</file>

<file path=xl/sharedStrings.xml><?xml version="1.0" encoding="utf-8"?>
<sst xmlns="http://schemas.openxmlformats.org/spreadsheetml/2006/main" count="409" uniqueCount="309">
  <si>
    <t>ID</t>
  </si>
  <si>
    <t>武勇</t>
  </si>
  <si>
    <t>智谋</t>
  </si>
  <si>
    <t>总和</t>
    <phoneticPr fontId="1" type="noConversion"/>
  </si>
  <si>
    <t>等级</t>
    <phoneticPr fontId="1" type="noConversion"/>
  </si>
  <si>
    <t>普通攻击</t>
    <phoneticPr fontId="1" type="noConversion"/>
  </si>
  <si>
    <t>策略攻击</t>
    <phoneticPr fontId="1" type="noConversion"/>
  </si>
  <si>
    <t>生命</t>
    <phoneticPr fontId="1" type="noConversion"/>
  </si>
  <si>
    <t>名称</t>
    <phoneticPr fontId="1" type="noConversion"/>
  </si>
  <si>
    <t>攻击范围</t>
    <phoneticPr fontId="1" type="noConversion"/>
  </si>
  <si>
    <t>作用范围</t>
    <phoneticPr fontId="1" type="noConversion"/>
  </si>
  <si>
    <t>关羽</t>
    <phoneticPr fontId="1" type="noConversion"/>
  </si>
  <si>
    <t>张飞</t>
    <phoneticPr fontId="1" type="noConversion"/>
  </si>
  <si>
    <t>赵云</t>
    <phoneticPr fontId="1" type="noConversion"/>
  </si>
  <si>
    <t>类型</t>
    <phoneticPr fontId="1" type="noConversion"/>
  </si>
  <si>
    <t>系数</t>
    <phoneticPr fontId="1" type="noConversion"/>
  </si>
  <si>
    <t>代表武将</t>
    <phoneticPr fontId="1" type="noConversion"/>
  </si>
  <si>
    <t>吕布</t>
    <phoneticPr fontId="1" type="noConversion"/>
  </si>
  <si>
    <t>兵种</t>
    <phoneticPr fontId="1" type="noConversion"/>
  </si>
  <si>
    <t>霹雳车</t>
    <phoneticPr fontId="1" type="noConversion"/>
  </si>
  <si>
    <t>兵种ID</t>
    <phoneticPr fontId="1" type="noConversion"/>
  </si>
  <si>
    <t>武将ID</t>
    <phoneticPr fontId="1" type="noConversion"/>
  </si>
  <si>
    <t>武将</t>
    <phoneticPr fontId="1" type="noConversion"/>
  </si>
  <si>
    <t>无</t>
    <phoneticPr fontId="1" type="noConversion"/>
  </si>
  <si>
    <t>近卫军</t>
    <phoneticPr fontId="1" type="noConversion"/>
  </si>
  <si>
    <t>备注</t>
    <phoneticPr fontId="1" type="noConversion"/>
  </si>
  <si>
    <t>A</t>
    <phoneticPr fontId="1" type="noConversion"/>
  </si>
  <si>
    <t>B</t>
    <phoneticPr fontId="1" type="noConversion"/>
  </si>
  <si>
    <t>玩家</t>
    <phoneticPr fontId="1" type="noConversion"/>
  </si>
  <si>
    <t>A攻击B</t>
    <phoneticPr fontId="1" type="noConversion"/>
  </si>
  <si>
    <t>B攻击A</t>
    <phoneticPr fontId="1" type="noConversion"/>
  </si>
  <si>
    <t>B受到伤害</t>
    <phoneticPr fontId="1" type="noConversion"/>
  </si>
  <si>
    <t>B剩余生命</t>
    <phoneticPr fontId="1" type="noConversion"/>
  </si>
  <si>
    <t>A受到伤害</t>
    <phoneticPr fontId="1" type="noConversion"/>
  </si>
  <si>
    <t>A剩余生命</t>
    <phoneticPr fontId="1" type="noConversion"/>
  </si>
  <si>
    <t>命中</t>
    <phoneticPr fontId="1" type="noConversion"/>
  </si>
  <si>
    <t>暴击</t>
    <phoneticPr fontId="1" type="noConversion"/>
  </si>
  <si>
    <t>描述</t>
    <phoneticPr fontId="1" type="noConversion"/>
  </si>
  <si>
    <t>A攻击B</t>
    <phoneticPr fontId="1" type="noConversion"/>
  </si>
  <si>
    <t>公式</t>
    <phoneticPr fontId="1" type="noConversion"/>
  </si>
  <si>
    <t>战法伤害</t>
    <phoneticPr fontId="1" type="noConversion"/>
  </si>
  <si>
    <t>策略伤害</t>
    <phoneticPr fontId="1" type="noConversion"/>
  </si>
  <si>
    <t>最小值</t>
    <phoneticPr fontId="1" type="noConversion"/>
  </si>
  <si>
    <t>二级属性</t>
    <phoneticPr fontId="1" type="noConversion"/>
  </si>
  <si>
    <t>战法攻击</t>
    <phoneticPr fontId="1" type="noConversion"/>
  </si>
  <si>
    <t>战法防御</t>
    <phoneticPr fontId="1" type="noConversion"/>
  </si>
  <si>
    <t>策略攻击</t>
    <phoneticPr fontId="1" type="noConversion"/>
  </si>
  <si>
    <t>策略防御</t>
    <phoneticPr fontId="1" type="noConversion"/>
  </si>
  <si>
    <t>生命</t>
    <phoneticPr fontId="1" type="noConversion"/>
  </si>
  <si>
    <t>武勇 * 等级 * 1.0</t>
    <phoneticPr fontId="1" type="noConversion"/>
  </si>
  <si>
    <t>demo期间，公式中红色部分取值为0</t>
    <phoneticPr fontId="1" type="noConversion"/>
  </si>
  <si>
    <t>绝技攻击</t>
    <phoneticPr fontId="1" type="noConversion"/>
  </si>
  <si>
    <t>绝技防御</t>
    <phoneticPr fontId="1" type="noConversion"/>
  </si>
  <si>
    <t>生命天赋</t>
    <phoneticPr fontId="1" type="noConversion"/>
  </si>
  <si>
    <t>（兵种生命天赋 + 统率 + 武勇) * 等级</t>
    <phoneticPr fontId="1" type="noConversion"/>
  </si>
  <si>
    <t>统率 * 等级 * 1.0</t>
    <phoneticPr fontId="1" type="noConversion"/>
  </si>
  <si>
    <t>统率 * 等级 * 0.7</t>
    <phoneticPr fontId="1" type="noConversion"/>
  </si>
  <si>
    <t>武勇 * 等级 * 0.7</t>
    <phoneticPr fontId="1" type="noConversion"/>
  </si>
  <si>
    <t>智谋 * 等级 * 1.0</t>
    <phoneticPr fontId="1" type="noConversion"/>
  </si>
  <si>
    <t>智谋 * 等级 * 0.7</t>
    <phoneticPr fontId="1" type="noConversion"/>
  </si>
  <si>
    <t>A.战法攻击 - B.战法防御 + A.等级 * 50</t>
    <phoneticPr fontId="1" type="noConversion"/>
  </si>
  <si>
    <t>A.策略攻击 - B.策略防御 + A.等级 * 50</t>
    <phoneticPr fontId="1" type="noConversion"/>
  </si>
  <si>
    <t>(A.战法攻击 + A.绝技攻击 - B.绝技防御 + A.等级 * 50) * 战法伤害系数</t>
    <phoneticPr fontId="1" type="noConversion"/>
  </si>
  <si>
    <t>(A.策略攻击 + A.绝技攻击 - B.绝技防御 + A.等级 * 50) * 策略伤害系数</t>
    <phoneticPr fontId="1" type="noConversion"/>
  </si>
  <si>
    <t>天赋总和</t>
    <phoneticPr fontId="1" type="noConversion"/>
  </si>
  <si>
    <t>物理攻击</t>
    <phoneticPr fontId="1" type="noConversion"/>
  </si>
  <si>
    <t>虎豹骑</t>
    <phoneticPr fontId="1" type="noConversion"/>
  </si>
  <si>
    <t>妖术师</t>
    <phoneticPr fontId="1" type="noConversion"/>
  </si>
  <si>
    <t>仙术师</t>
    <phoneticPr fontId="1" type="noConversion"/>
  </si>
  <si>
    <t>生命天赋</t>
    <phoneticPr fontId="1" type="noConversion"/>
  </si>
  <si>
    <t>攻击天赋</t>
    <phoneticPr fontId="1" type="noConversion"/>
  </si>
  <si>
    <t>防御天赋</t>
    <phoneticPr fontId="1" type="noConversion"/>
  </si>
  <si>
    <t>精神力</t>
    <phoneticPr fontId="1" type="noConversion"/>
  </si>
  <si>
    <t>近卫军</t>
    <phoneticPr fontId="1" type="noConversion"/>
  </si>
  <si>
    <t>亲卫队</t>
    <phoneticPr fontId="1" type="noConversion"/>
  </si>
  <si>
    <t>战弓骑</t>
    <phoneticPr fontId="1" type="noConversion"/>
  </si>
  <si>
    <t>弓弩手</t>
    <phoneticPr fontId="1" type="noConversion"/>
  </si>
  <si>
    <t>武勇</t>
    <phoneticPr fontId="1" type="noConversion"/>
  </si>
  <si>
    <t>统御</t>
    <phoneticPr fontId="1" type="noConversion"/>
  </si>
  <si>
    <t>攻击力</t>
    <phoneticPr fontId="1" type="noConversion"/>
  </si>
  <si>
    <t>防御力</t>
    <phoneticPr fontId="1" type="noConversion"/>
  </si>
  <si>
    <t>精神天赋</t>
    <phoneticPr fontId="1" type="noConversion"/>
  </si>
  <si>
    <t>武将等级</t>
    <phoneticPr fontId="1" type="noConversion"/>
  </si>
  <si>
    <t>影响属性</t>
    <phoneticPr fontId="1" type="noConversion"/>
  </si>
  <si>
    <t>特殊效果</t>
    <phoneticPr fontId="1" type="noConversion"/>
  </si>
  <si>
    <t>铁剑</t>
    <phoneticPr fontId="1" type="noConversion"/>
  </si>
  <si>
    <t>短剑</t>
    <phoneticPr fontId="1" type="noConversion"/>
  </si>
  <si>
    <t>长枪</t>
    <phoneticPr fontId="1" type="noConversion"/>
  </si>
  <si>
    <t>适应兵种</t>
    <phoneticPr fontId="1" type="noConversion"/>
  </si>
  <si>
    <t>短弓</t>
    <phoneticPr fontId="1" type="noConversion"/>
  </si>
  <si>
    <t>木棍</t>
    <phoneticPr fontId="1" type="noConversion"/>
  </si>
  <si>
    <t>竹扇</t>
    <phoneticPr fontId="1" type="noConversion"/>
  </si>
  <si>
    <t>群雄、近卫军、豪杰</t>
    <phoneticPr fontId="1" type="noConversion"/>
  </si>
  <si>
    <t>亲卫队、虎豹骑</t>
    <phoneticPr fontId="1" type="noConversion"/>
  </si>
  <si>
    <t>战弓骑、弓弩手</t>
    <phoneticPr fontId="1" type="noConversion"/>
  </si>
  <si>
    <t>武圣、舞娘</t>
    <phoneticPr fontId="1" type="noConversion"/>
  </si>
  <si>
    <t>军师、都督</t>
    <phoneticPr fontId="1" type="noConversion"/>
  </si>
  <si>
    <t>妖术师、仙术师</t>
    <phoneticPr fontId="1" type="noConversion"/>
  </si>
  <si>
    <t>皮铠</t>
    <phoneticPr fontId="1" type="noConversion"/>
  </si>
  <si>
    <t>布衣</t>
    <phoneticPr fontId="1" type="noConversion"/>
  </si>
  <si>
    <t>群雄、近卫军、亲卫队、虎豹骑、战弓骑、弓弩手、霹雳车</t>
    <phoneticPr fontId="1" type="noConversion"/>
  </si>
  <si>
    <t>豪杰、武圣、舞娘、军师、都督、妖术师、仙术师</t>
    <phoneticPr fontId="1" type="noConversion"/>
  </si>
  <si>
    <t>石制宝剑</t>
    <phoneticPr fontId="1" type="noConversion"/>
  </si>
  <si>
    <t>每级成长</t>
    <phoneticPr fontId="1" type="noConversion"/>
  </si>
  <si>
    <t>属性增加</t>
    <phoneticPr fontId="1" type="noConversion"/>
  </si>
  <si>
    <t>大剑</t>
    <phoneticPr fontId="1" type="noConversion"/>
  </si>
  <si>
    <t>攻击力</t>
    <phoneticPr fontId="1" type="noConversion"/>
  </si>
  <si>
    <t>群雄、近卫军、豪杰</t>
    <phoneticPr fontId="1" type="noConversion"/>
  </si>
  <si>
    <t>铁枪</t>
    <phoneticPr fontId="1" type="noConversion"/>
  </si>
  <si>
    <t>亲卫队、虎豹骑</t>
    <phoneticPr fontId="1" type="noConversion"/>
  </si>
  <si>
    <t>长弓</t>
    <phoneticPr fontId="1" type="noConversion"/>
  </si>
  <si>
    <t>战弓骑、弓弩手</t>
    <phoneticPr fontId="1" type="noConversion"/>
  </si>
  <si>
    <t>铜棍</t>
    <phoneticPr fontId="1" type="noConversion"/>
  </si>
  <si>
    <t>武圣、舞娘</t>
    <phoneticPr fontId="1" type="noConversion"/>
  </si>
  <si>
    <t>铁扇</t>
    <phoneticPr fontId="1" type="noConversion"/>
  </si>
  <si>
    <t>军师、都督</t>
    <phoneticPr fontId="1" type="noConversion"/>
  </si>
  <si>
    <t>铜制宝剑</t>
    <phoneticPr fontId="1" type="noConversion"/>
  </si>
  <si>
    <t>妖术师、仙术师</t>
    <phoneticPr fontId="1" type="noConversion"/>
  </si>
  <si>
    <t>钢枪</t>
    <phoneticPr fontId="1" type="noConversion"/>
  </si>
  <si>
    <t>铁弓</t>
    <phoneticPr fontId="1" type="noConversion"/>
  </si>
  <si>
    <t>铁棍</t>
    <phoneticPr fontId="1" type="noConversion"/>
  </si>
  <si>
    <t>军扇</t>
    <phoneticPr fontId="1" type="noConversion"/>
  </si>
  <si>
    <t>铁制宝剑</t>
    <phoneticPr fontId="1" type="noConversion"/>
  </si>
  <si>
    <t>霹雳车</t>
    <phoneticPr fontId="1" type="noConversion"/>
  </si>
  <si>
    <t>闪电剑</t>
    <phoneticPr fontId="1" type="noConversion"/>
  </si>
  <si>
    <t>混元弓</t>
    <phoneticPr fontId="1" type="noConversion"/>
  </si>
  <si>
    <t>狼牙棍</t>
    <phoneticPr fontId="1" type="noConversion"/>
  </si>
  <si>
    <t>黑龙枪</t>
    <phoneticPr fontId="1" type="noConversion"/>
  </si>
  <si>
    <t>芭蕉扇</t>
    <phoneticPr fontId="1" type="noConversion"/>
  </si>
  <si>
    <t>圣者宝剑</t>
    <phoneticPr fontId="1" type="noConversion"/>
  </si>
  <si>
    <t>石制火炮</t>
    <phoneticPr fontId="1" type="noConversion"/>
  </si>
  <si>
    <t>铜制火炮</t>
    <phoneticPr fontId="1" type="noConversion"/>
  </si>
  <si>
    <t>铁制火炮</t>
    <phoneticPr fontId="1" type="noConversion"/>
  </si>
  <si>
    <t>爆裂火炮</t>
    <phoneticPr fontId="1" type="noConversion"/>
  </si>
  <si>
    <t>龙胆枪</t>
    <phoneticPr fontId="1" type="noConversion"/>
  </si>
  <si>
    <t>青龙偃月刀</t>
    <phoneticPr fontId="1" type="noConversion"/>
  </si>
  <si>
    <t>丈八蛇矛</t>
    <phoneticPr fontId="1" type="noConversion"/>
  </si>
  <si>
    <t>方天画戟</t>
    <phoneticPr fontId="1" type="noConversion"/>
  </si>
  <si>
    <t>攻击不会被反击</t>
    <phoneticPr fontId="1" type="noConversion"/>
  </si>
  <si>
    <t>击退敌军可额外攻击一次</t>
    <phoneticPr fontId="1" type="noConversion"/>
  </si>
  <si>
    <t>攻击遭受反击后可再次反击</t>
    <phoneticPr fontId="1" type="noConversion"/>
  </si>
  <si>
    <t>攻击同一线路的两支部队</t>
    <phoneticPr fontId="1" type="noConversion"/>
  </si>
  <si>
    <t>武器ID</t>
    <phoneticPr fontId="1" type="noConversion"/>
  </si>
  <si>
    <t>武器等级</t>
    <phoneticPr fontId="1" type="noConversion"/>
  </si>
  <si>
    <t>武器</t>
    <phoneticPr fontId="1" type="noConversion"/>
  </si>
  <si>
    <t>防具ID</t>
    <phoneticPr fontId="1" type="noConversion"/>
  </si>
  <si>
    <t>防具等级</t>
    <phoneticPr fontId="1" type="noConversion"/>
  </si>
  <si>
    <t>防具</t>
    <phoneticPr fontId="1" type="noConversion"/>
  </si>
  <si>
    <t>攻击加成</t>
    <phoneticPr fontId="1" type="noConversion"/>
  </si>
  <si>
    <t>防御加成</t>
    <phoneticPr fontId="1" type="noConversion"/>
  </si>
  <si>
    <t>武道家</t>
    <phoneticPr fontId="1" type="noConversion"/>
  </si>
  <si>
    <t>弓弩手</t>
    <phoneticPr fontId="1" type="noConversion"/>
  </si>
  <si>
    <t>妖术师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</si>
  <si>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</si>
  <si>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</si>
  <si>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</si>
  <si>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韧性</t>
    <phoneticPr fontId="1" type="noConversion"/>
  </si>
  <si>
    <t>仙术师</t>
    <phoneticPr fontId="1" type="noConversion"/>
  </si>
  <si>
    <t>神仙</t>
    <phoneticPr fontId="1" type="noConversion"/>
  </si>
  <si>
    <t>统率</t>
    <phoneticPr fontId="1" type="noConversion"/>
  </si>
  <si>
    <t>普通防御</t>
    <phoneticPr fontId="1" type="noConversion"/>
  </si>
  <si>
    <t>策略攻击</t>
    <phoneticPr fontId="1" type="noConversion"/>
  </si>
  <si>
    <t>策略防御</t>
    <phoneticPr fontId="1" type="noConversion"/>
  </si>
  <si>
    <t>绝技攻击</t>
    <phoneticPr fontId="1" type="noConversion"/>
  </si>
  <si>
    <t>霸王</t>
    <phoneticPr fontId="1" type="noConversion"/>
  </si>
  <si>
    <t>军神</t>
    <phoneticPr fontId="1" type="noConversion"/>
  </si>
  <si>
    <t>神算</t>
    <phoneticPr fontId="1" type="noConversion"/>
  </si>
  <si>
    <t>全体攻击，增加暴击，保留士气</t>
    <phoneticPr fontId="1" type="noConversion"/>
  </si>
  <si>
    <t>全体增益，治疗并增加攻击和士气</t>
    <phoneticPr fontId="1" type="noConversion"/>
  </si>
  <si>
    <t>全体攻击，大概率眩晕并降敌士气</t>
    <phoneticPr fontId="1" type="noConversion"/>
  </si>
  <si>
    <t>洞察</t>
    <phoneticPr fontId="1" type="noConversion"/>
  </si>
  <si>
    <t>全体增益，免疫策略攻击</t>
    <phoneticPr fontId="1" type="noConversion"/>
  </si>
  <si>
    <t>持续2回合</t>
    <phoneticPr fontId="1" type="noConversion"/>
  </si>
  <si>
    <t>鬼谋</t>
    <phoneticPr fontId="1" type="noConversion"/>
  </si>
  <si>
    <t>单体攻击，概率眩晕并降敌士气</t>
    <phoneticPr fontId="1" type="noConversion"/>
  </si>
  <si>
    <t>增加暴击=50%
保留士气=100</t>
    <phoneticPr fontId="1" type="noConversion"/>
  </si>
  <si>
    <t>深谋</t>
    <phoneticPr fontId="1" type="noConversion"/>
  </si>
  <si>
    <t>单体攻击，增加暴击，概率眩晕</t>
    <phoneticPr fontId="1" type="noConversion"/>
  </si>
  <si>
    <t>斗神</t>
    <phoneticPr fontId="1" type="noConversion"/>
  </si>
  <si>
    <t>无双</t>
    <phoneticPr fontId="1" type="noConversion"/>
  </si>
  <si>
    <t>全体攻击，增加暴击</t>
    <phoneticPr fontId="1" type="noConversion"/>
  </si>
  <si>
    <t>增加暴击=50%</t>
    <phoneticPr fontId="1" type="noConversion"/>
  </si>
  <si>
    <t>单体攻击，增加格挡和韧性</t>
    <phoneticPr fontId="1" type="noConversion"/>
  </si>
  <si>
    <t>单体攻击，增加命中和暴击</t>
    <phoneticPr fontId="1" type="noConversion"/>
  </si>
  <si>
    <t>一击</t>
    <phoneticPr fontId="1" type="noConversion"/>
  </si>
  <si>
    <t>增加命中=50%
增加暴击=50%</t>
    <phoneticPr fontId="1" type="noConversion"/>
  </si>
  <si>
    <t>守护</t>
    <phoneticPr fontId="1" type="noConversion"/>
  </si>
  <si>
    <t>乱射</t>
    <phoneticPr fontId="1" type="noConversion"/>
  </si>
  <si>
    <t>全体增益，治疗并增加防御</t>
    <phoneticPr fontId="1" type="noConversion"/>
  </si>
  <si>
    <t>项羽</t>
    <phoneticPr fontId="1" type="noConversion"/>
  </si>
  <si>
    <t>项羽</t>
    <phoneticPr fontId="1" type="noConversion"/>
  </si>
  <si>
    <t>韩信</t>
    <phoneticPr fontId="1" type="noConversion"/>
  </si>
  <si>
    <t>张良</t>
    <phoneticPr fontId="1" type="noConversion"/>
  </si>
  <si>
    <t>范增</t>
    <phoneticPr fontId="1" type="noConversion"/>
  </si>
  <si>
    <t>陈平</t>
    <phoneticPr fontId="1" type="noConversion"/>
  </si>
  <si>
    <t>萧何</t>
    <phoneticPr fontId="1" type="noConversion"/>
  </si>
  <si>
    <t>周勃</t>
    <phoneticPr fontId="1" type="noConversion"/>
  </si>
  <si>
    <t>樊哙</t>
    <phoneticPr fontId="1" type="noConversion"/>
  </si>
  <si>
    <t>坚固</t>
    <phoneticPr fontId="1" type="noConversion"/>
  </si>
  <si>
    <t>突进</t>
    <phoneticPr fontId="1" type="noConversion"/>
  </si>
  <si>
    <t>纵向攻击，增加暴击</t>
    <phoneticPr fontId="1" type="noConversion"/>
  </si>
  <si>
    <t>长驱</t>
    <phoneticPr fontId="1" type="noConversion"/>
  </si>
  <si>
    <t>旋风</t>
    <phoneticPr fontId="1" type="noConversion"/>
  </si>
  <si>
    <t>疾驰</t>
    <phoneticPr fontId="1" type="noConversion"/>
  </si>
  <si>
    <t>飞射</t>
    <phoneticPr fontId="1" type="noConversion"/>
  </si>
  <si>
    <t>铁壁</t>
    <phoneticPr fontId="1" type="noConversion"/>
  </si>
  <si>
    <t>落雷</t>
    <phoneticPr fontId="1" type="noConversion"/>
  </si>
  <si>
    <t>沙暴</t>
    <phoneticPr fontId="1" type="noConversion"/>
  </si>
  <si>
    <t>强袭</t>
    <phoneticPr fontId="1" type="noConversion"/>
  </si>
  <si>
    <t>突击</t>
    <phoneticPr fontId="1" type="noConversion"/>
  </si>
  <si>
    <t>劲射</t>
    <phoneticPr fontId="1" type="noConversion"/>
  </si>
  <si>
    <t>突刺</t>
    <phoneticPr fontId="1" type="noConversion"/>
  </si>
  <si>
    <t>横扫</t>
    <phoneticPr fontId="1" type="noConversion"/>
  </si>
  <si>
    <t>单体攻击</t>
    <phoneticPr fontId="1" type="noConversion"/>
  </si>
  <si>
    <t>纵向攻击</t>
    <phoneticPr fontId="1" type="noConversion"/>
  </si>
  <si>
    <t>横向攻击</t>
    <phoneticPr fontId="1" type="noConversion"/>
  </si>
  <si>
    <t>纵向攻击，增加破击</t>
    <phoneticPr fontId="1" type="noConversion"/>
  </si>
  <si>
    <t>横向攻击，降敌士气</t>
    <phoneticPr fontId="1" type="noConversion"/>
  </si>
  <si>
    <t>眩晕概率=40%
降敌士气=25</t>
    <phoneticPr fontId="1" type="noConversion"/>
  </si>
  <si>
    <t>眩晕概率=20%
降敌士气=100</t>
    <phoneticPr fontId="1" type="noConversion"/>
  </si>
  <si>
    <t>增加暴击=50%
眩晕概率=50%</t>
    <phoneticPr fontId="1" type="noConversion"/>
  </si>
  <si>
    <t>虞子期</t>
    <phoneticPr fontId="1" type="noConversion"/>
  </si>
  <si>
    <t>钟离昧</t>
    <phoneticPr fontId="1" type="noConversion"/>
  </si>
  <si>
    <t>龙且</t>
    <phoneticPr fontId="1" type="noConversion"/>
  </si>
  <si>
    <t>单体攻击，概率眩晕</t>
    <phoneticPr fontId="1" type="noConversion"/>
  </si>
  <si>
    <t>眩晕概率=50%</t>
    <phoneticPr fontId="1" type="noConversion"/>
  </si>
  <si>
    <t>增加破击=50%</t>
    <phoneticPr fontId="1" type="noConversion"/>
  </si>
  <si>
    <t>吕雉</t>
    <phoneticPr fontId="1" type="noConversion"/>
  </si>
  <si>
    <t>单体攻击，增加格挡</t>
    <phoneticPr fontId="1" type="noConversion"/>
  </si>
  <si>
    <t>增加格挡=30%，持续1回合</t>
    <phoneticPr fontId="1" type="noConversion"/>
  </si>
  <si>
    <t>增加格挡=30%，持续1回合
增加韧性=30%，持续1回合</t>
    <phoneticPr fontId="1" type="noConversion"/>
  </si>
  <si>
    <t>全体攻击，概率眩晕</t>
    <phoneticPr fontId="1" type="noConversion"/>
  </si>
  <si>
    <t>威风</t>
    <phoneticPr fontId="1" type="noConversion"/>
  </si>
  <si>
    <t>全体攻击，降敌士气</t>
    <phoneticPr fontId="1" type="noConversion"/>
  </si>
  <si>
    <t>降敌士气=50</t>
    <phoneticPr fontId="1" type="noConversion"/>
  </si>
  <si>
    <t>降敌士气=25</t>
    <phoneticPr fontId="1" type="noConversion"/>
  </si>
  <si>
    <t>章邯</t>
    <phoneticPr fontId="1" type="noConversion"/>
  </si>
  <si>
    <t>随机攻击三人，增加命中和暴击</t>
    <phoneticPr fontId="1" type="noConversion"/>
  </si>
  <si>
    <t>眩晕概率=20%</t>
    <phoneticPr fontId="1" type="noConversion"/>
  </si>
  <si>
    <t>眩晕概率=100%</t>
    <phoneticPr fontId="1" type="noConversion"/>
  </si>
  <si>
    <t>攻击最后一人，附眩晕</t>
    <phoneticPr fontId="1" type="noConversion"/>
  </si>
  <si>
    <t>持续1回合，期间不获得士气</t>
    <phoneticPr fontId="1" type="noConversion"/>
  </si>
  <si>
    <t>爆炎</t>
    <phoneticPr fontId="1" type="noConversion"/>
  </si>
  <si>
    <t>全体攻击</t>
    <phoneticPr fontId="1" type="noConversion"/>
  </si>
  <si>
    <t>连射</t>
    <phoneticPr fontId="1" type="noConversion"/>
  </si>
  <si>
    <t>单体攻击，增加命中，概率连击</t>
    <phoneticPr fontId="1" type="noConversion"/>
  </si>
  <si>
    <t>增加命中=50%
连击概率=30%</t>
    <phoneticPr fontId="1" type="noConversion"/>
  </si>
  <si>
    <t>单体攻击，并造成溅射</t>
    <phoneticPr fontId="1" type="noConversion"/>
  </si>
  <si>
    <t>溅射范围=横竖1格
溅射伤害=本体所受伤害*60%</t>
    <phoneticPr fontId="1" type="noConversion"/>
  </si>
  <si>
    <t>掩杀</t>
    <phoneticPr fontId="1" type="noConversion"/>
  </si>
  <si>
    <t>毒雾</t>
    <phoneticPr fontId="1" type="noConversion"/>
  </si>
  <si>
    <t>纵向攻击，概率附加横向攻击</t>
    <phoneticPr fontId="1" type="noConversion"/>
  </si>
  <si>
    <t>附加概率=30%</t>
    <phoneticPr fontId="1" type="noConversion"/>
  </si>
  <si>
    <t>全体攻击，产生持续性伤害</t>
    <phoneticPr fontId="1" type="noConversion"/>
  </si>
  <si>
    <t>持续伤害=目标生命*10%，持续2回合</t>
    <phoneticPr fontId="1" type="noConversion"/>
  </si>
  <si>
    <t>魅惑</t>
    <phoneticPr fontId="1" type="noConversion"/>
  </si>
  <si>
    <t>随机攻击己方部队1次，不施放绝技</t>
    <phoneticPr fontId="1" type="noConversion"/>
  </si>
  <si>
    <t>诱惑敌军，目标攻击己方部队</t>
    <phoneticPr fontId="1" type="noConversion"/>
  </si>
  <si>
    <t>攻心</t>
    <phoneticPr fontId="1" type="noConversion"/>
  </si>
  <si>
    <t>单体攻击，偷取生命</t>
    <phoneticPr fontId="1" type="noConversion"/>
  </si>
  <si>
    <t>吸取生命=敌军所受伤害*20%</t>
    <phoneticPr fontId="1" type="noConversion"/>
  </si>
  <si>
    <t>灼热</t>
    <phoneticPr fontId="1" type="noConversion"/>
  </si>
  <si>
    <t>单体增益，免疫所有攻击</t>
    <phoneticPr fontId="1" type="noConversion"/>
  </si>
  <si>
    <t>毒烟</t>
    <phoneticPr fontId="1" type="noConversion"/>
  </si>
  <si>
    <t>单体攻击，产生持续性伤害</t>
    <phoneticPr fontId="1" type="noConversion"/>
  </si>
  <si>
    <t>补给</t>
    <phoneticPr fontId="1" type="noConversion"/>
  </si>
  <si>
    <t>全体治疗</t>
    <phoneticPr fontId="1" type="noConversion"/>
  </si>
  <si>
    <t>治疗生命=绝技攻击*30%</t>
    <phoneticPr fontId="1" type="noConversion"/>
  </si>
  <si>
    <t>治疗生命=绝技攻击*30%
增加攻击=绝技攻击*30%，持续3回合
增加士气=25</t>
    <phoneticPr fontId="1" type="noConversion"/>
  </si>
  <si>
    <t>治疗生命=绝技攻击*30%
增加防御=目标防御*30%，持续2回合</t>
    <phoneticPr fontId="1" type="noConversion"/>
  </si>
  <si>
    <t>变身，增加攻击</t>
    <phoneticPr fontId="1" type="noConversion"/>
  </si>
  <si>
    <t>变身占1回合
变身后普通攻击=绝技攻击，持续3回合</t>
    <phoneticPr fontId="1" type="noConversion"/>
  </si>
  <si>
    <t>狂怒</t>
    <phoneticPr fontId="1" type="noConversion"/>
  </si>
  <si>
    <t>曹参</t>
    <phoneticPr fontId="1" type="noConversion"/>
  </si>
  <si>
    <t>冒顿单于</t>
    <phoneticPr fontId="1" type="noConversion"/>
  </si>
  <si>
    <t>李良</t>
    <phoneticPr fontId="1" type="noConversion"/>
  </si>
  <si>
    <t>绝技ID</t>
    <phoneticPr fontId="1" type="noConversion"/>
  </si>
  <si>
    <t>绝技</t>
    <phoneticPr fontId="1" type="noConversion"/>
  </si>
  <si>
    <t>英布</t>
    <phoneticPr fontId="1" type="noConversion"/>
  </si>
  <si>
    <t>灌婴</t>
    <phoneticPr fontId="1" type="noConversion"/>
  </si>
  <si>
    <t>项梁</t>
    <phoneticPr fontId="1" type="noConversion"/>
  </si>
  <si>
    <t>季布</t>
    <phoneticPr fontId="1" type="noConversion"/>
  </si>
  <si>
    <t>郦商</t>
    <phoneticPr fontId="1" type="noConversion"/>
  </si>
  <si>
    <t>桓楚</t>
    <phoneticPr fontId="1" type="noConversion"/>
  </si>
  <si>
    <t>李由</t>
    <phoneticPr fontId="1" type="noConversion"/>
  </si>
  <si>
    <t>彭越</t>
    <phoneticPr fontId="1" type="noConversion"/>
  </si>
  <si>
    <t>吕臣</t>
    <phoneticPr fontId="1" type="noConversion"/>
  </si>
  <si>
    <t>田荣</t>
    <phoneticPr fontId="1" type="noConversion"/>
  </si>
  <si>
    <t>韩信</t>
    <phoneticPr fontId="1" type="noConversion"/>
  </si>
  <si>
    <t>陈胜</t>
    <phoneticPr fontId="1" type="noConversion"/>
  </si>
  <si>
    <t>魏豹</t>
    <phoneticPr fontId="1" type="noConversion"/>
  </si>
  <si>
    <t>李左车</t>
    <phoneticPr fontId="1" type="noConversion"/>
  </si>
  <si>
    <t>葛婴</t>
    <phoneticPr fontId="1" type="noConversion"/>
  </si>
  <si>
    <t>田横</t>
    <phoneticPr fontId="1" type="noConversion"/>
  </si>
  <si>
    <t>王离</t>
    <phoneticPr fontId="1" type="noConversion"/>
  </si>
  <si>
    <t>项声</t>
    <phoneticPr fontId="1" type="noConversion"/>
  </si>
  <si>
    <t>刘贾</t>
    <phoneticPr fontId="1" type="noConversion"/>
  </si>
  <si>
    <t>吴广</t>
    <phoneticPr fontId="1" type="noConversion"/>
  </si>
  <si>
    <t>李斯</t>
    <phoneticPr fontId="1" type="noConversion"/>
  </si>
  <si>
    <t>蒯通</t>
    <phoneticPr fontId="1" type="noConversion"/>
  </si>
  <si>
    <t>张苍</t>
    <phoneticPr fontId="1" type="noConversion"/>
  </si>
  <si>
    <t>郦食其</t>
    <phoneticPr fontId="1" type="noConversion"/>
  </si>
  <si>
    <t>刘交</t>
    <phoneticPr fontId="1" type="noConversion"/>
  </si>
  <si>
    <t>许负</t>
    <phoneticPr fontId="1" type="noConversion"/>
  </si>
  <si>
    <t>吕雉</t>
    <phoneticPr fontId="1" type="noConversion"/>
  </si>
  <si>
    <t>刘盈</t>
    <phoneticPr fontId="1" type="noConversion"/>
  </si>
  <si>
    <t>司马欣</t>
    <phoneticPr fontId="1" type="noConversion"/>
  </si>
  <si>
    <t>卢绾</t>
    <phoneticPr fontId="1" type="noConversion"/>
  </si>
  <si>
    <t>张敖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</si>
</sst>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_);[Red]\(0\)"/>
    <numFmt numFmtId="178" formatCode="0.0_ 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rgb="FFFFFF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rgb="FFFFFF00"/>
      <name val="宋体"/>
      <family val="3"/>
      <charset val="134"/>
    </font>
    <font>
      <b/>
      <sz val="11"/>
      <color rgb="FFFFC00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47CFFF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9">
    <xf numFmtId="0" fontId="0" fillId="0" borderId="0" xfId="0">
      <alignment vertical="center"/>
    </xf>
    <xf numFmtId="0" fontId="2" fillId="2" borderId="1" xfId="1" applyFont="1" applyFill="1" applyBorder="1" applyAlignment="1">
      <alignment horizontal="right" wrapText="1"/>
    </xf>
    <xf numFmtId="0" fontId="4" fillId="3" borderId="1" xfId="1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wrapText="1"/>
    </xf>
    <xf numFmtId="0" fontId="7" fillId="4" borderId="2" xfId="1" applyFont="1" applyFill="1" applyBorder="1" applyAlignment="1">
      <alignment horizontal="center" wrapText="1"/>
    </xf>
    <xf numFmtId="0" fontId="10" fillId="4" borderId="2" xfId="1" applyFont="1" applyFill="1" applyBorder="1" applyAlignment="1">
      <alignment horizontal="left" vertical="top" wrapText="1"/>
    </xf>
    <xf numFmtId="0" fontId="12" fillId="4" borderId="2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5" fillId="2" borderId="1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wrapText="1"/>
    </xf>
    <xf numFmtId="0" fontId="14" fillId="2" borderId="1" xfId="1" applyFont="1" applyFill="1" applyBorder="1" applyAlignment="1">
      <alignment horizontal="center" wrapText="1"/>
    </xf>
    <xf numFmtId="0" fontId="2" fillId="7" borderId="1" xfId="1" applyFont="1" applyFill="1" applyBorder="1" applyAlignment="1" applyProtection="1">
      <alignment horizontal="center" wrapText="1"/>
      <protection locked="0"/>
    </xf>
    <xf numFmtId="0" fontId="5" fillId="7" borderId="1" xfId="1" applyFont="1" applyFill="1" applyBorder="1" applyAlignment="1" applyProtection="1">
      <alignment horizontal="center" wrapText="1"/>
      <protection locked="0"/>
    </xf>
    <xf numFmtId="0" fontId="4" fillId="3" borderId="1" xfId="1" applyFont="1" applyFill="1" applyBorder="1" applyAlignment="1" applyProtection="1">
      <alignment horizontal="center"/>
      <protection hidden="1"/>
    </xf>
    <xf numFmtId="0" fontId="4" fillId="3" borderId="1" xfId="1" applyFont="1" applyFill="1" applyBorder="1" applyAlignment="1" applyProtection="1">
      <alignment horizontal="center"/>
      <protection locked="0"/>
    </xf>
    <xf numFmtId="176" fontId="13" fillId="6" borderId="3" xfId="1" applyNumberFormat="1" applyFont="1" applyFill="1" applyBorder="1" applyAlignment="1">
      <alignment horizontal="center" vertical="center" wrapText="1"/>
    </xf>
    <xf numFmtId="176" fontId="16" fillId="8" borderId="1" xfId="1" applyNumberFormat="1" applyFont="1" applyFill="1" applyBorder="1" applyAlignment="1" applyProtection="1">
      <alignment horizontal="center" wrapText="1"/>
      <protection locked="0"/>
    </xf>
    <xf numFmtId="0" fontId="10" fillId="4" borderId="2" xfId="1" applyFont="1" applyFill="1" applyBorder="1" applyAlignment="1">
      <alignment horizontal="center" wrapText="1"/>
    </xf>
    <xf numFmtId="0" fontId="7" fillId="4" borderId="2" xfId="1" applyFont="1" applyFill="1" applyBorder="1" applyAlignment="1">
      <alignment horizontal="left" vertical="center" wrapText="1"/>
    </xf>
    <xf numFmtId="0" fontId="12" fillId="4" borderId="2" xfId="1" applyFont="1" applyFill="1" applyBorder="1" applyAlignment="1">
      <alignment horizontal="center" wrapText="1"/>
    </xf>
    <xf numFmtId="0" fontId="12" fillId="4" borderId="2" xfId="1" applyFont="1" applyFill="1" applyBorder="1" applyAlignment="1">
      <alignment horizontal="left" vertical="center" wrapText="1"/>
    </xf>
    <xf numFmtId="0" fontId="11" fillId="4" borderId="2" xfId="1" applyFont="1" applyFill="1" applyBorder="1" applyAlignment="1">
      <alignment horizontal="center" wrapText="1"/>
    </xf>
    <xf numFmtId="0" fontId="11" fillId="4" borderId="2" xfId="1" applyFont="1" applyFill="1" applyBorder="1" applyAlignment="1">
      <alignment horizontal="left" vertical="center" wrapText="1"/>
    </xf>
    <xf numFmtId="0" fontId="8" fillId="4" borderId="2" xfId="1" applyFont="1" applyFill="1" applyBorder="1" applyAlignment="1">
      <alignment horizontal="center" wrapText="1"/>
    </xf>
    <xf numFmtId="0" fontId="8" fillId="4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wrapText="1"/>
    </xf>
    <xf numFmtId="0" fontId="12" fillId="4" borderId="2" xfId="1" applyFont="1" applyFill="1" applyBorder="1" applyAlignment="1">
      <alignment horizontal="left" wrapText="1"/>
    </xf>
    <xf numFmtId="0" fontId="11" fillId="4" borderId="2" xfId="1" applyFont="1" applyFill="1" applyBorder="1" applyAlignment="1">
      <alignment horizontal="left" wrapText="1"/>
    </xf>
    <xf numFmtId="0" fontId="8" fillId="4" borderId="2" xfId="1" applyFont="1" applyFill="1" applyBorder="1" applyAlignment="1">
      <alignment horizontal="left" wrapText="1"/>
    </xf>
    <xf numFmtId="0" fontId="5" fillId="7" borderId="1" xfId="1" applyFont="1" applyFill="1" applyBorder="1" applyAlignment="1">
      <alignment horizontal="center" wrapText="1"/>
    </xf>
    <xf numFmtId="0" fontId="2" fillId="9" borderId="1" xfId="1" applyFont="1" applyFill="1" applyBorder="1" applyAlignment="1" applyProtection="1">
      <alignment horizontal="center" wrapText="1"/>
      <protection hidden="1"/>
    </xf>
    <xf numFmtId="0" fontId="2" fillId="9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177" fontId="13" fillId="6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right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0" fontId="5" fillId="2" borderId="6" xfId="1" applyFont="1" applyFill="1" applyBorder="1" applyAlignment="1">
      <alignment horizontal="center" wrapText="1"/>
    </xf>
    <xf numFmtId="0" fontId="5" fillId="2" borderId="7" xfId="1" applyFont="1" applyFill="1" applyBorder="1" applyAlignment="1">
      <alignment horizontal="center" wrapText="1"/>
    </xf>
    <xf numFmtId="0" fontId="5" fillId="2" borderId="8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0" fontId="17" fillId="4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mruColors>
      <color rgb="FF47CFFF"/>
      <color rgb="FFFF00FF"/>
      <color rgb="FF7FB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77"/>
  <sheetViews>
    <sheetView tabSelected="1" workbookViewId="0">
      <pane xSplit="6" ySplit="2" topLeftCell="J3" activePane="bottomRight" state="frozen"/>
      <selection pane="topRight" activeCell="G1" sqref="G1"/>
      <selection pane="bottomLeft" activeCell="A3" sqref="A3"/>
      <selection pane="bottomRight" activeCell="J16" sqref="J16"/>
    </sheetView>
  </sheetViews>
  <sheetFormatPr defaultRowHeight="13.5"/>
  <cols>
    <col min="1" max="1" width="2.5" customWidth="1"/>
    <col min="2" max="2" width="12" style="15" bestFit="1" customWidth="1"/>
    <col min="3" max="4" width="12" style="15" customWidth="1"/>
    <col min="5" max="8" width="9.75" customWidth="1"/>
    <col min="9" max="11" width="9.75" style="15" bestFit="1" customWidth="1"/>
    <col min="12" max="14" width="9.75" bestFit="1" customWidth="1"/>
    <col min="15" max="16" width="13.75" bestFit="1" customWidth="1"/>
    <col min="17" max="19" width="13.75" customWidth="1"/>
    <col min="20" max="20" width="13.75" bestFit="1" customWidth="1"/>
  </cols>
  <sheetData>
    <row r="2" spans="2:20">
      <c r="B2" s="24" t="s">
        <v>21</v>
      </c>
      <c r="C2" s="24" t="s">
        <v>20</v>
      </c>
      <c r="D2" s="24" t="s">
        <v>276</v>
      </c>
      <c r="E2" s="24" t="s">
        <v>22</v>
      </c>
      <c r="F2" s="24" t="s">
        <v>18</v>
      </c>
      <c r="G2" s="24" t="s">
        <v>277</v>
      </c>
      <c r="H2" s="24" t="s">
        <v>69</v>
      </c>
      <c r="I2" s="24" t="s">
        <v>159</v>
      </c>
      <c r="J2" s="24" t="s">
        <v>1</v>
      </c>
      <c r="K2" s="24" t="s">
        <v>2</v>
      </c>
      <c r="L2" s="24" t="s">
        <v>3</v>
      </c>
      <c r="M2" s="24" t="s">
        <v>4</v>
      </c>
      <c r="N2" s="24" t="s">
        <v>7</v>
      </c>
      <c r="O2" s="24" t="s">
        <v>5</v>
      </c>
      <c r="P2" s="24" t="s">
        <v>160</v>
      </c>
      <c r="Q2" s="24" t="s">
        <v>161</v>
      </c>
      <c r="R2" s="24" t="s">
        <v>162</v>
      </c>
      <c r="S2" s="24" t="s">
        <v>163</v>
      </c>
      <c r="T2" s="24" t="s">
        <v>52</v>
      </c>
    </row>
    <row r="3" spans="2:20">
      <c r="B3" s="14">
        <v>1</v>
      </c>
      <c r="C3" s="21">
        <v>1</v>
      </c>
      <c r="D3" s="21">
        <v>0</v>
      </c>
      <c r="E3" s="42" t="s">
        <v>189</v>
      </c>
      <c r="F3" s="42" t="str">
        <f>VLOOKUP(C3,兵种!B:C,2,0)</f>
        <v>亲卫队</v>
      </c>
      <c r="G3" s="42" t="str">
        <f>VLOOKUP(D3,绝技!B:C,2,0)</f>
        <v>无</v>
      </c>
      <c r="H3" s="16">
        <f>VLOOKUP(C3,兵种!B:D,3,0)</f>
        <v>400</v>
      </c>
      <c r="I3" s="21">
        <v>11</v>
      </c>
      <c r="J3" s="21">
        <v>12</v>
      </c>
      <c r="K3" s="21">
        <v>7</v>
      </c>
      <c r="L3" s="14">
        <f>SUM(I3:K3)</f>
        <v>30</v>
      </c>
      <c r="M3" s="26">
        <v>1</v>
      </c>
      <c r="N3" s="44">
        <f>H3+L3*10</f>
        <v>700</v>
      </c>
      <c r="O3" s="1">
        <f>INT((J3+10)*(M3+10))</f>
        <v>242</v>
      </c>
      <c r="P3" s="1">
        <f>INT((J3)*(M3+10))</f>
        <v>132</v>
      </c>
      <c r="Q3" s="1">
        <f>INT((K3+10)*(M3+10))</f>
        <v>187</v>
      </c>
      <c r="R3" s="1">
        <f>INT((K3)*(M3+10))</f>
        <v>77</v>
      </c>
      <c r="S3" s="1">
        <f>IF(OR(C3=7,C3=8),Q3+T3,O3+T3)</f>
        <v>363</v>
      </c>
      <c r="T3" s="1">
        <f>INT(I3*(M3+10))</f>
        <v>121</v>
      </c>
    </row>
    <row r="4" spans="2:20">
      <c r="B4" s="14">
        <v>21</v>
      </c>
      <c r="C4" s="21">
        <v>1</v>
      </c>
      <c r="D4" s="21">
        <v>0</v>
      </c>
      <c r="E4" s="42" t="s">
        <v>288</v>
      </c>
      <c r="F4" s="42" t="str">
        <f>VLOOKUP(C4,兵种!B:C,2,0)</f>
        <v>亲卫队</v>
      </c>
      <c r="G4" s="42" t="str">
        <f>VLOOKUP(D4,绝技!B:C,2,0)</f>
        <v>无</v>
      </c>
      <c r="H4" s="16">
        <f>VLOOKUP(C4,兵种!B:D,3,0)</f>
        <v>400</v>
      </c>
      <c r="I4" s="21">
        <v>12</v>
      </c>
      <c r="J4" s="21">
        <v>7</v>
      </c>
      <c r="K4" s="21">
        <v>10</v>
      </c>
      <c r="L4" s="14">
        <f>SUM(I4:K4)</f>
        <v>29</v>
      </c>
      <c r="M4" s="26">
        <v>1</v>
      </c>
      <c r="N4" s="44">
        <f>H4+L4*10</f>
        <v>690</v>
      </c>
      <c r="O4" s="1">
        <f>INT((J4+10)*(M4+10))</f>
        <v>187</v>
      </c>
      <c r="P4" s="1">
        <f>INT((J4)*(M4+10))</f>
        <v>77</v>
      </c>
      <c r="Q4" s="1">
        <f>INT((K4+10)*(M4+10))</f>
        <v>220</v>
      </c>
      <c r="R4" s="1">
        <f>INT((K4)*(M4+10))</f>
        <v>110</v>
      </c>
      <c r="S4" s="1">
        <f>IF(OR(C4=7,C4=8),Q4+T4,O4+T4)</f>
        <v>319</v>
      </c>
      <c r="T4" s="1">
        <f>INT(I4*(M4+10))</f>
        <v>132</v>
      </c>
    </row>
    <row r="5" spans="2:20">
      <c r="B5" s="14">
        <v>8</v>
      </c>
      <c r="C5" s="21">
        <v>1</v>
      </c>
      <c r="D5" s="21">
        <v>0</v>
      </c>
      <c r="E5" s="42" t="s">
        <v>236</v>
      </c>
      <c r="F5" s="42" t="str">
        <f>VLOOKUP(C5,兵种!B:C,2,0)</f>
        <v>亲卫队</v>
      </c>
      <c r="G5" s="42" t="str">
        <f>VLOOKUP(D5,绝技!B:C,2,0)</f>
        <v>无</v>
      </c>
      <c r="H5" s="16">
        <f>VLOOKUP(C5,兵种!B:D,3,0)</f>
        <v>400</v>
      </c>
      <c r="I5" s="21">
        <v>10</v>
      </c>
      <c r="J5" s="21">
        <v>9</v>
      </c>
      <c r="K5" s="21">
        <v>8</v>
      </c>
      <c r="L5" s="14">
        <f>SUM(I5:K5)</f>
        <v>27</v>
      </c>
      <c r="M5" s="26">
        <v>1</v>
      </c>
      <c r="N5" s="44">
        <f>H5+L5*10</f>
        <v>670</v>
      </c>
      <c r="O5" s="1">
        <f>INT((J5+10)*(M5+10))</f>
        <v>209</v>
      </c>
      <c r="P5" s="1">
        <f>INT((J5)*(M5+10))</f>
        <v>99</v>
      </c>
      <c r="Q5" s="1">
        <f>INT((K5+10)*(M5+10))</f>
        <v>198</v>
      </c>
      <c r="R5" s="1">
        <f>INT((K5)*(M5+10))</f>
        <v>88</v>
      </c>
      <c r="S5" s="1">
        <f>IF(OR(C5=7,C5=8),Q5+T5,O5+T5)</f>
        <v>319</v>
      </c>
      <c r="T5" s="1">
        <f>INT(I5*(M5+10))</f>
        <v>110</v>
      </c>
    </row>
    <row r="6" spans="2:20">
      <c r="B6" s="14">
        <v>10</v>
      </c>
      <c r="C6" s="21">
        <v>1</v>
      </c>
      <c r="D6" s="21">
        <v>0</v>
      </c>
      <c r="E6" s="42" t="s">
        <v>279</v>
      </c>
      <c r="F6" s="42" t="str">
        <f>VLOOKUP(C6,兵种!B:C,2,0)</f>
        <v>亲卫队</v>
      </c>
      <c r="G6" s="42" t="str">
        <f>VLOOKUP(D6,绝技!B:C,2,0)</f>
        <v>无</v>
      </c>
      <c r="H6" s="16">
        <f>VLOOKUP(C6,兵种!B:D,3,0)</f>
        <v>400</v>
      </c>
      <c r="I6" s="21">
        <v>10</v>
      </c>
      <c r="J6" s="21">
        <v>9</v>
      </c>
      <c r="K6" s="21">
        <v>7</v>
      </c>
      <c r="L6" s="14">
        <f>SUM(I6:K6)</f>
        <v>26</v>
      </c>
      <c r="M6" s="26">
        <v>1</v>
      </c>
      <c r="N6" s="44">
        <f>H6+L6*10</f>
        <v>660</v>
      </c>
      <c r="O6" s="1">
        <f>INT((J6+10)*(M6+10))</f>
        <v>209</v>
      </c>
      <c r="P6" s="1">
        <f>INT((J6)*(M6+10))</f>
        <v>99</v>
      </c>
      <c r="Q6" s="1">
        <f>INT((K6+10)*(M6+10))</f>
        <v>187</v>
      </c>
      <c r="R6" s="1">
        <f>INT((K6)*(M6+10))</f>
        <v>77</v>
      </c>
      <c r="S6" s="1">
        <f>IF(OR(C6=7,C6=8),Q6+T6,O6+T6)</f>
        <v>319</v>
      </c>
      <c r="T6" s="1">
        <f>INT(I6*(M6+10))</f>
        <v>110</v>
      </c>
    </row>
    <row r="7" spans="2:20">
      <c r="B7" s="14">
        <v>2</v>
      </c>
      <c r="C7" s="21">
        <v>1</v>
      </c>
      <c r="D7" s="21">
        <v>0</v>
      </c>
      <c r="E7" s="42" t="s">
        <v>197</v>
      </c>
      <c r="F7" s="42" t="str">
        <f>VLOOKUP(C7,兵种!B:C,2,0)</f>
        <v>亲卫队</v>
      </c>
      <c r="G7" s="42" t="str">
        <f>VLOOKUP(D7,绝技!B:C,2,0)</f>
        <v>无</v>
      </c>
      <c r="H7" s="16">
        <f>VLOOKUP(C7,兵种!B:D,3,0)</f>
        <v>400</v>
      </c>
      <c r="I7" s="21">
        <v>9</v>
      </c>
      <c r="J7" s="21">
        <v>11</v>
      </c>
      <c r="K7" s="21">
        <v>5</v>
      </c>
      <c r="L7" s="14">
        <f>SUM(I7:K7)</f>
        <v>25</v>
      </c>
      <c r="M7" s="26">
        <v>1</v>
      </c>
      <c r="N7" s="44">
        <f>H7+L7*10</f>
        <v>650</v>
      </c>
      <c r="O7" s="1">
        <f>INT((J7+10)*(M7+10))</f>
        <v>231</v>
      </c>
      <c r="P7" s="1">
        <f>INT((J7)*(M7+10))</f>
        <v>121</v>
      </c>
      <c r="Q7" s="1">
        <f>INT((K7+10)*(M7+10))</f>
        <v>165</v>
      </c>
      <c r="R7" s="1">
        <f>INT((K7)*(M7+10))</f>
        <v>55</v>
      </c>
      <c r="S7" s="1">
        <f>IF(OR(C7=7,C7=8),Q7+T7,O7+T7)</f>
        <v>330</v>
      </c>
      <c r="T7" s="1">
        <f>INT(I7*(M7+10))</f>
        <v>99</v>
      </c>
    </row>
    <row r="8" spans="2:20">
      <c r="B8" s="14">
        <v>5</v>
      </c>
      <c r="C8" s="21">
        <v>1</v>
      </c>
      <c r="D8" s="21">
        <v>0</v>
      </c>
      <c r="E8" s="42" t="s">
        <v>281</v>
      </c>
      <c r="F8" s="42" t="str">
        <f>VLOOKUP(C8,兵种!B:C,2,0)</f>
        <v>亲卫队</v>
      </c>
      <c r="G8" s="42" t="str">
        <f>VLOOKUP(D8,绝技!B:C,2,0)</f>
        <v>无</v>
      </c>
      <c r="H8" s="16">
        <f>VLOOKUP(C8,兵种!B:D,3,0)</f>
        <v>400</v>
      </c>
      <c r="I8" s="21">
        <v>9</v>
      </c>
      <c r="J8" s="21">
        <v>9</v>
      </c>
      <c r="K8" s="21">
        <v>6</v>
      </c>
      <c r="L8" s="14">
        <f>SUM(I8:K8)</f>
        <v>24</v>
      </c>
      <c r="M8" s="26">
        <v>1</v>
      </c>
      <c r="N8" s="44">
        <f>H8+L8*10</f>
        <v>640</v>
      </c>
      <c r="O8" s="1">
        <f>INT((J8+10)*(M8+10))</f>
        <v>209</v>
      </c>
      <c r="P8" s="1">
        <f>INT((J8)*(M8+10))</f>
        <v>99</v>
      </c>
      <c r="Q8" s="1">
        <f>INT((K8+10)*(M8+10))</f>
        <v>176</v>
      </c>
      <c r="R8" s="1">
        <f>INT((K8)*(M8+10))</f>
        <v>66</v>
      </c>
      <c r="S8" s="1">
        <f>IF(OR(C8=7,C8=8),Q8+T8,O8+T8)</f>
        <v>308</v>
      </c>
      <c r="T8" s="1">
        <f>INT(I8*(M8+10))</f>
        <v>99</v>
      </c>
    </row>
    <row r="9" spans="2:20">
      <c r="B9" s="14">
        <v>6</v>
      </c>
      <c r="C9" s="21">
        <v>1</v>
      </c>
      <c r="D9" s="21">
        <v>0</v>
      </c>
      <c r="E9" s="42" t="s">
        <v>222</v>
      </c>
      <c r="F9" s="42" t="str">
        <f>VLOOKUP(C9,兵种!B:C,2,0)</f>
        <v>亲卫队</v>
      </c>
      <c r="G9" s="42" t="str">
        <f>VLOOKUP(D9,绝技!B:C,2,0)</f>
        <v>无</v>
      </c>
      <c r="H9" s="16">
        <f>VLOOKUP(C9,兵种!B:D,3,0)</f>
        <v>400</v>
      </c>
      <c r="I9" s="21">
        <v>7</v>
      </c>
      <c r="J9" s="21">
        <v>9</v>
      </c>
      <c r="K9" s="21">
        <v>7</v>
      </c>
      <c r="L9" s="14">
        <f>SUM(I9:K9)</f>
        <v>23</v>
      </c>
      <c r="M9" s="26">
        <v>1</v>
      </c>
      <c r="N9" s="44">
        <f>H9+L9*10</f>
        <v>630</v>
      </c>
      <c r="O9" s="1">
        <f>INT((J9+10)*(M9+10))</f>
        <v>209</v>
      </c>
      <c r="P9" s="1">
        <f>INT((J9)*(M9+10))</f>
        <v>99</v>
      </c>
      <c r="Q9" s="1">
        <f>INT((K9+10)*(M9+10))</f>
        <v>187</v>
      </c>
      <c r="R9" s="1">
        <f>INT((K9)*(M9+10))</f>
        <v>77</v>
      </c>
      <c r="S9" s="1">
        <f>IF(OR(C9=7,C9=8),Q9+T9,O9+T9)</f>
        <v>286</v>
      </c>
      <c r="T9" s="1">
        <f>INT(I9*(M9+10))</f>
        <v>77</v>
      </c>
    </row>
    <row r="10" spans="2:20">
      <c r="B10" s="14">
        <v>7</v>
      </c>
      <c r="C10" s="21">
        <v>1</v>
      </c>
      <c r="D10" s="21">
        <v>0</v>
      </c>
      <c r="E10" s="42" t="s">
        <v>221</v>
      </c>
      <c r="F10" s="42" t="str">
        <f>VLOOKUP(C10,兵种!B:C,2,0)</f>
        <v>亲卫队</v>
      </c>
      <c r="G10" s="42" t="str">
        <f>VLOOKUP(D10,绝技!B:C,2,0)</f>
        <v>无</v>
      </c>
      <c r="H10" s="16">
        <f>VLOOKUP(C10,兵种!B:D,3,0)</f>
        <v>400</v>
      </c>
      <c r="I10" s="21">
        <v>8</v>
      </c>
      <c r="J10" s="21">
        <v>9</v>
      </c>
      <c r="K10" s="21">
        <v>6</v>
      </c>
      <c r="L10" s="14">
        <f>SUM(I10:K10)</f>
        <v>23</v>
      </c>
      <c r="M10" s="26">
        <v>1</v>
      </c>
      <c r="N10" s="44">
        <f>H10+L10*10</f>
        <v>630</v>
      </c>
      <c r="O10" s="1">
        <f>INT((J10+10)*(M10+10))</f>
        <v>209</v>
      </c>
      <c r="P10" s="1">
        <f>INT((J10)*(M10+10))</f>
        <v>99</v>
      </c>
      <c r="Q10" s="1">
        <f>INT((K10+10)*(M10+10))</f>
        <v>176</v>
      </c>
      <c r="R10" s="1">
        <f>INT((K10)*(M10+10))</f>
        <v>66</v>
      </c>
      <c r="S10" s="1">
        <f>IF(OR(C10=7,C10=8),Q10+T10,O10+T10)</f>
        <v>297</v>
      </c>
      <c r="T10" s="1">
        <f>INT(I10*(M10+10))</f>
        <v>88</v>
      </c>
    </row>
    <row r="11" spans="2:20">
      <c r="B11" s="14">
        <v>9</v>
      </c>
      <c r="C11" s="21">
        <v>1</v>
      </c>
      <c r="D11" s="21">
        <v>0</v>
      </c>
      <c r="E11" s="42" t="s">
        <v>196</v>
      </c>
      <c r="F11" s="42" t="str">
        <f>VLOOKUP(C11,兵种!B:C,2,0)</f>
        <v>亲卫队</v>
      </c>
      <c r="G11" s="42" t="str">
        <f>VLOOKUP(D11,绝技!B:C,2,0)</f>
        <v>无</v>
      </c>
      <c r="H11" s="16">
        <f>VLOOKUP(C11,兵种!B:D,3,0)</f>
        <v>400</v>
      </c>
      <c r="I11" s="21">
        <v>8</v>
      </c>
      <c r="J11" s="21">
        <v>9</v>
      </c>
      <c r="K11" s="21">
        <v>6</v>
      </c>
      <c r="L11" s="14">
        <f>SUM(I11:K11)</f>
        <v>23</v>
      </c>
      <c r="M11" s="26">
        <v>1</v>
      </c>
      <c r="N11" s="44">
        <f>H11+L11*10</f>
        <v>630</v>
      </c>
      <c r="O11" s="1">
        <f>INT((J11+10)*(M11+10))</f>
        <v>209</v>
      </c>
      <c r="P11" s="1">
        <f>INT((J11)*(M11+10))</f>
        <v>99</v>
      </c>
      <c r="Q11" s="1">
        <f>INT((K11+10)*(M11+10))</f>
        <v>176</v>
      </c>
      <c r="R11" s="1">
        <f>INT((K11)*(M11+10))</f>
        <v>66</v>
      </c>
      <c r="S11" s="1">
        <f>IF(OR(C11=7,C11=8),Q11+T11,O11+T11)</f>
        <v>297</v>
      </c>
      <c r="T11" s="1">
        <f>INT(I11*(M11+10))</f>
        <v>88</v>
      </c>
    </row>
    <row r="12" spans="2:20">
      <c r="B12" s="14">
        <v>17</v>
      </c>
      <c r="C12" s="21">
        <v>1</v>
      </c>
      <c r="D12" s="21">
        <v>0</v>
      </c>
      <c r="E12" s="42" t="s">
        <v>285</v>
      </c>
      <c r="F12" s="42" t="str">
        <f>VLOOKUP(C12,兵种!B:C,2,0)</f>
        <v>亲卫队</v>
      </c>
      <c r="G12" s="42" t="str">
        <f>VLOOKUP(D12,绝技!B:C,2,0)</f>
        <v>无</v>
      </c>
      <c r="H12" s="16">
        <f>VLOOKUP(C12,兵种!B:D,3,0)</f>
        <v>400</v>
      </c>
      <c r="I12" s="21">
        <v>9</v>
      </c>
      <c r="J12" s="21">
        <v>8</v>
      </c>
      <c r="K12" s="21">
        <v>6</v>
      </c>
      <c r="L12" s="14">
        <f>SUM(I12:K12)</f>
        <v>23</v>
      </c>
      <c r="M12" s="26">
        <v>1</v>
      </c>
      <c r="N12" s="44">
        <f>H12+L12*10</f>
        <v>630</v>
      </c>
      <c r="O12" s="1">
        <f>INT((J12+10)*(M12+10))</f>
        <v>198</v>
      </c>
      <c r="P12" s="1">
        <f>INT((J12)*(M12+10))</f>
        <v>88</v>
      </c>
      <c r="Q12" s="1">
        <f>INT((K12+10)*(M12+10))</f>
        <v>176</v>
      </c>
      <c r="R12" s="1">
        <f>INT((K12)*(M12+10))</f>
        <v>66</v>
      </c>
      <c r="S12" s="1">
        <f>IF(OR(C12=7,C12=8),Q12+T12,O12+T12)</f>
        <v>297</v>
      </c>
      <c r="T12" s="1">
        <f>INT(I12*(M12+10))</f>
        <v>99</v>
      </c>
    </row>
    <row r="13" spans="2:20">
      <c r="B13" s="14">
        <v>3</v>
      </c>
      <c r="C13" s="21">
        <v>1</v>
      </c>
      <c r="D13" s="21">
        <v>0</v>
      </c>
      <c r="E13" s="42" t="s">
        <v>223</v>
      </c>
      <c r="F13" s="42" t="str">
        <f>VLOOKUP(C13,兵种!B:C,2,0)</f>
        <v>亲卫队</v>
      </c>
      <c r="G13" s="42" t="str">
        <f>VLOOKUP(D13,绝技!B:C,2,0)</f>
        <v>无</v>
      </c>
      <c r="H13" s="16">
        <f>VLOOKUP(C13,兵种!B:D,3,0)</f>
        <v>400</v>
      </c>
      <c r="I13" s="21">
        <v>9</v>
      </c>
      <c r="J13" s="21">
        <v>10</v>
      </c>
      <c r="K13" s="21">
        <v>3</v>
      </c>
      <c r="L13" s="14">
        <f>SUM(I13:K13)</f>
        <v>22</v>
      </c>
      <c r="M13" s="26">
        <v>1</v>
      </c>
      <c r="N13" s="44">
        <f>H13+L13*10</f>
        <v>620</v>
      </c>
      <c r="O13" s="1">
        <f>INT((J13+10)*(M13+10))</f>
        <v>220</v>
      </c>
      <c r="P13" s="1">
        <f>INT((J13)*(M13+10))</f>
        <v>110</v>
      </c>
      <c r="Q13" s="1">
        <f>INT((K13+10)*(M13+10))</f>
        <v>143</v>
      </c>
      <c r="R13" s="1">
        <f>INT((K13)*(M13+10))</f>
        <v>33</v>
      </c>
      <c r="S13" s="1">
        <f>IF(OR(C13=7,C13=8),Q13+T13,O13+T13)</f>
        <v>319</v>
      </c>
      <c r="T13" s="1">
        <f>INT(I13*(M13+10))</f>
        <v>99</v>
      </c>
    </row>
    <row r="14" spans="2:20">
      <c r="B14" s="14">
        <v>4</v>
      </c>
      <c r="C14" s="21">
        <v>1</v>
      </c>
      <c r="D14" s="21">
        <v>0</v>
      </c>
      <c r="E14" s="42" t="s">
        <v>278</v>
      </c>
      <c r="F14" s="42" t="str">
        <f>VLOOKUP(C14,兵种!B:C,2,0)</f>
        <v>亲卫队</v>
      </c>
      <c r="G14" s="42" t="str">
        <f>VLOOKUP(D14,绝技!B:C,2,0)</f>
        <v>无</v>
      </c>
      <c r="H14" s="16">
        <f>VLOOKUP(C14,兵种!B:D,3,0)</f>
        <v>400</v>
      </c>
      <c r="I14" s="21">
        <v>8</v>
      </c>
      <c r="J14" s="21">
        <v>10</v>
      </c>
      <c r="K14" s="21">
        <v>4</v>
      </c>
      <c r="L14" s="14">
        <f>SUM(I14:K14)</f>
        <v>22</v>
      </c>
      <c r="M14" s="26">
        <v>1</v>
      </c>
      <c r="N14" s="44">
        <f>H14+L14*10</f>
        <v>620</v>
      </c>
      <c r="O14" s="1">
        <f>INT((J14+10)*(M14+10))</f>
        <v>220</v>
      </c>
      <c r="P14" s="1">
        <f>INT((J14)*(M14+10))</f>
        <v>110</v>
      </c>
      <c r="Q14" s="1">
        <f>INT((K14+10)*(M14+10))</f>
        <v>154</v>
      </c>
      <c r="R14" s="1">
        <f>INT((K14)*(M14+10))</f>
        <v>44</v>
      </c>
      <c r="S14" s="1">
        <f>IF(OR(C14=7,C14=8),Q14+T14,O14+T14)</f>
        <v>308</v>
      </c>
      <c r="T14" s="1">
        <f>INT(I14*(M14+10))</f>
        <v>88</v>
      </c>
    </row>
    <row r="15" spans="2:20">
      <c r="B15" s="14">
        <v>11</v>
      </c>
      <c r="C15" s="21">
        <v>1</v>
      </c>
      <c r="D15" s="21">
        <v>0</v>
      </c>
      <c r="E15" s="42" t="s">
        <v>280</v>
      </c>
      <c r="F15" s="42" t="str">
        <f>VLOOKUP(C15,兵种!B:C,2,0)</f>
        <v>亲卫队</v>
      </c>
      <c r="G15" s="42" t="str">
        <f>VLOOKUP(D15,绝技!B:C,2,0)</f>
        <v>无</v>
      </c>
      <c r="H15" s="16">
        <f>VLOOKUP(C15,兵种!B:D,3,0)</f>
        <v>400</v>
      </c>
      <c r="I15" s="21">
        <v>9</v>
      </c>
      <c r="J15" s="21">
        <v>8</v>
      </c>
      <c r="K15" s="21">
        <v>5</v>
      </c>
      <c r="L15" s="14">
        <f>SUM(I15:K15)</f>
        <v>22</v>
      </c>
      <c r="M15" s="26">
        <v>1</v>
      </c>
      <c r="N15" s="44">
        <f>H15+L15*10</f>
        <v>620</v>
      </c>
      <c r="O15" s="1">
        <f>INT((J15+10)*(M15+10))</f>
        <v>198</v>
      </c>
      <c r="P15" s="1">
        <f>INT((J15)*(M15+10))</f>
        <v>88</v>
      </c>
      <c r="Q15" s="1">
        <f>INT((K15+10)*(M15+10))</f>
        <v>165</v>
      </c>
      <c r="R15" s="1">
        <f>INT((K15)*(M15+10))</f>
        <v>55</v>
      </c>
      <c r="S15" s="1">
        <f>IF(OR(C15=7,C15=8),Q15+T15,O15+T15)</f>
        <v>297</v>
      </c>
      <c r="T15" s="1">
        <f>INT(I15*(M15+10))</f>
        <v>99</v>
      </c>
    </row>
    <row r="16" spans="2:20">
      <c r="B16" s="14">
        <v>13</v>
      </c>
      <c r="C16" s="21">
        <v>1</v>
      </c>
      <c r="D16" s="21">
        <v>0</v>
      </c>
      <c r="E16" s="42" t="s">
        <v>273</v>
      </c>
      <c r="F16" s="42" t="str">
        <f>VLOOKUP(C16,兵种!B:C,2,0)</f>
        <v>亲卫队</v>
      </c>
      <c r="G16" s="42" t="str">
        <f>VLOOKUP(D16,绝技!B:C,2,0)</f>
        <v>无</v>
      </c>
      <c r="H16" s="16">
        <f>VLOOKUP(C16,兵种!B:D,3,0)</f>
        <v>400</v>
      </c>
      <c r="I16" s="21">
        <v>8</v>
      </c>
      <c r="J16" s="21">
        <v>8</v>
      </c>
      <c r="K16" s="21">
        <v>6</v>
      </c>
      <c r="L16" s="14">
        <f>SUM(I16:K16)</f>
        <v>22</v>
      </c>
      <c r="M16" s="26">
        <v>1</v>
      </c>
      <c r="N16" s="44">
        <f>H16+L16*10</f>
        <v>620</v>
      </c>
      <c r="O16" s="1">
        <f>INT((J16+10)*(M16+10))</f>
        <v>198</v>
      </c>
      <c r="P16" s="1">
        <f>INT((J16)*(M16+10))</f>
        <v>88</v>
      </c>
      <c r="Q16" s="1">
        <f>INT((K16+10)*(M16+10))</f>
        <v>176</v>
      </c>
      <c r="R16" s="1">
        <f>INT((K16)*(M16+10))</f>
        <v>66</v>
      </c>
      <c r="S16" s="1">
        <f>IF(OR(C16=7,C16=8),Q16+T16,O16+T16)</f>
        <v>286</v>
      </c>
      <c r="T16" s="1">
        <f>INT(I16*(M16+10))</f>
        <v>88</v>
      </c>
    </row>
    <row r="17" spans="2:20">
      <c r="B17" s="14">
        <v>22</v>
      </c>
      <c r="C17" s="21">
        <v>1</v>
      </c>
      <c r="D17" s="21">
        <v>0</v>
      </c>
      <c r="E17" s="42" t="s">
        <v>289</v>
      </c>
      <c r="F17" s="42" t="str">
        <f>VLOOKUP(C17,兵种!B:C,2,0)</f>
        <v>亲卫队</v>
      </c>
      <c r="G17" s="42" t="str">
        <f>VLOOKUP(D17,绝技!B:C,2,0)</f>
        <v>无</v>
      </c>
      <c r="H17" s="16">
        <f>VLOOKUP(C17,兵种!B:D,3,0)</f>
        <v>400</v>
      </c>
      <c r="I17" s="21">
        <v>9</v>
      </c>
      <c r="J17" s="21">
        <v>7</v>
      </c>
      <c r="K17" s="21">
        <v>6</v>
      </c>
      <c r="L17" s="14">
        <f>SUM(I17:K17)</f>
        <v>22</v>
      </c>
      <c r="M17" s="26">
        <v>1</v>
      </c>
      <c r="N17" s="44">
        <f>H17+L17*10</f>
        <v>620</v>
      </c>
      <c r="O17" s="1">
        <f>INT((J17+10)*(M17+10))</f>
        <v>187</v>
      </c>
      <c r="P17" s="1">
        <f>INT((J17)*(M17+10))</f>
        <v>77</v>
      </c>
      <c r="Q17" s="1">
        <f>INT((K17+10)*(M17+10))</f>
        <v>176</v>
      </c>
      <c r="R17" s="1">
        <f>INT((K17)*(M17+10))</f>
        <v>66</v>
      </c>
      <c r="S17" s="1">
        <f>IF(OR(C17=7,C17=8),Q17+T17,O17+T17)</f>
        <v>286</v>
      </c>
      <c r="T17" s="1">
        <f>INT(I17*(M17+10))</f>
        <v>99</v>
      </c>
    </row>
    <row r="18" spans="2:20">
      <c r="B18" s="14">
        <v>12</v>
      </c>
      <c r="C18" s="21">
        <v>1</v>
      </c>
      <c r="D18" s="21">
        <v>0</v>
      </c>
      <c r="E18" s="42" t="s">
        <v>282</v>
      </c>
      <c r="F18" s="42" t="str">
        <f>VLOOKUP(C18,兵种!B:C,2,0)</f>
        <v>亲卫队</v>
      </c>
      <c r="G18" s="42" t="str">
        <f>VLOOKUP(D18,绝技!B:C,2,0)</f>
        <v>无</v>
      </c>
      <c r="H18" s="16">
        <f>VLOOKUP(C18,兵种!B:D,3,0)</f>
        <v>400</v>
      </c>
      <c r="I18" s="21">
        <v>8</v>
      </c>
      <c r="J18" s="21">
        <v>8</v>
      </c>
      <c r="K18" s="21">
        <v>5</v>
      </c>
      <c r="L18" s="14">
        <f>SUM(I18:K18)</f>
        <v>21</v>
      </c>
      <c r="M18" s="26">
        <v>1</v>
      </c>
      <c r="N18" s="44">
        <f>H18+L18*10</f>
        <v>610</v>
      </c>
      <c r="O18" s="1">
        <f>INT((J18+10)*(M18+10))</f>
        <v>198</v>
      </c>
      <c r="P18" s="1">
        <f>INT((J18)*(M18+10))</f>
        <v>88</v>
      </c>
      <c r="Q18" s="1">
        <f>INT((K18+10)*(M18+10))</f>
        <v>165</v>
      </c>
      <c r="R18" s="1">
        <f>INT((K18)*(M18+10))</f>
        <v>55</v>
      </c>
      <c r="S18" s="1">
        <f>IF(OR(C18=7,C18=8),Q18+T18,O18+T18)</f>
        <v>286</v>
      </c>
      <c r="T18" s="1">
        <f>INT(I18*(M18+10))</f>
        <v>88</v>
      </c>
    </row>
    <row r="19" spans="2:20">
      <c r="B19" s="14">
        <v>15</v>
      </c>
      <c r="C19" s="21">
        <v>1</v>
      </c>
      <c r="D19" s="21">
        <v>0</v>
      </c>
      <c r="E19" s="42" t="s">
        <v>284</v>
      </c>
      <c r="F19" s="42" t="str">
        <f>VLOOKUP(C19,兵种!B:C,2,0)</f>
        <v>亲卫队</v>
      </c>
      <c r="G19" s="42" t="str">
        <f>VLOOKUP(D19,绝技!B:C,2,0)</f>
        <v>无</v>
      </c>
      <c r="H19" s="16">
        <f>VLOOKUP(C19,兵种!B:D,3,0)</f>
        <v>400</v>
      </c>
      <c r="I19" s="21">
        <v>8</v>
      </c>
      <c r="J19" s="21">
        <v>8</v>
      </c>
      <c r="K19" s="21">
        <v>5</v>
      </c>
      <c r="L19" s="14">
        <f>SUM(I19:K19)</f>
        <v>21</v>
      </c>
      <c r="M19" s="26">
        <v>1</v>
      </c>
      <c r="N19" s="44">
        <f>H19+L19*10</f>
        <v>610</v>
      </c>
      <c r="O19" s="1">
        <f>INT((J19+10)*(M19+10))</f>
        <v>198</v>
      </c>
      <c r="P19" s="1">
        <f>INT((J19)*(M19+10))</f>
        <v>88</v>
      </c>
      <c r="Q19" s="1">
        <f>INT((K19+10)*(M19+10))</f>
        <v>165</v>
      </c>
      <c r="R19" s="1">
        <f>INT((K19)*(M19+10))</f>
        <v>55</v>
      </c>
      <c r="S19" s="1">
        <f>IF(OR(C19=7,C19=8),Q19+T19,O19+T19)</f>
        <v>286</v>
      </c>
      <c r="T19" s="1">
        <f>INT(I19*(M19+10))</f>
        <v>88</v>
      </c>
    </row>
    <row r="20" spans="2:20">
      <c r="B20" s="14">
        <v>26</v>
      </c>
      <c r="C20" s="21">
        <v>1</v>
      </c>
      <c r="D20" s="21">
        <v>0</v>
      </c>
      <c r="E20" s="42" t="s">
        <v>293</v>
      </c>
      <c r="F20" s="42" t="str">
        <f>VLOOKUP(C20,兵种!B:C,2,0)</f>
        <v>亲卫队</v>
      </c>
      <c r="G20" s="42" t="str">
        <f>VLOOKUP(D20,绝技!B:C,2,0)</f>
        <v>无</v>
      </c>
      <c r="H20" s="16">
        <f>VLOOKUP(C20,兵种!B:D,3,0)</f>
        <v>400</v>
      </c>
      <c r="I20" s="21">
        <v>8</v>
      </c>
      <c r="J20" s="21">
        <v>7</v>
      </c>
      <c r="K20" s="21">
        <v>6</v>
      </c>
      <c r="L20" s="14">
        <f>SUM(I20:K20)</f>
        <v>21</v>
      </c>
      <c r="M20" s="26">
        <v>1</v>
      </c>
      <c r="N20" s="44">
        <f>H20+L20*10</f>
        <v>610</v>
      </c>
      <c r="O20" s="1">
        <f>INT((J20+10)*(M20+10))</f>
        <v>187</v>
      </c>
      <c r="P20" s="1">
        <f>INT((J20)*(M20+10))</f>
        <v>77</v>
      </c>
      <c r="Q20" s="1">
        <f>INT((K20+10)*(M20+10))</f>
        <v>176</v>
      </c>
      <c r="R20" s="1">
        <f>INT((K20)*(M20+10))</f>
        <v>66</v>
      </c>
      <c r="S20" s="1">
        <f>IF(OR(C20=7,C20=8),Q20+T20,O20+T20)</f>
        <v>275</v>
      </c>
      <c r="T20" s="1">
        <f>INT(I20*(M20+10))</f>
        <v>88</v>
      </c>
    </row>
    <row r="21" spans="2:20">
      <c r="B21" s="14">
        <v>27</v>
      </c>
      <c r="C21" s="21">
        <v>1</v>
      </c>
      <c r="D21" s="21">
        <v>0</v>
      </c>
      <c r="E21" s="42" t="s">
        <v>294</v>
      </c>
      <c r="F21" s="42" t="str">
        <f>VLOOKUP(C21,兵种!B:C,2,0)</f>
        <v>亲卫队</v>
      </c>
      <c r="G21" s="42" t="str">
        <f>VLOOKUP(D21,绝技!B:C,2,0)</f>
        <v>无</v>
      </c>
      <c r="H21" s="16">
        <f>VLOOKUP(C21,兵种!B:D,3,0)</f>
        <v>400</v>
      </c>
      <c r="I21" s="21">
        <v>8</v>
      </c>
      <c r="J21" s="21">
        <v>7</v>
      </c>
      <c r="K21" s="21">
        <v>6</v>
      </c>
      <c r="L21" s="14">
        <f>SUM(I21:K21)</f>
        <v>21</v>
      </c>
      <c r="M21" s="26">
        <v>1</v>
      </c>
      <c r="N21" s="44">
        <f>H21+L21*10</f>
        <v>610</v>
      </c>
      <c r="O21" s="1">
        <f>INT((J21+10)*(M21+10))</f>
        <v>187</v>
      </c>
      <c r="P21" s="1">
        <f>INT((J21)*(M21+10))</f>
        <v>77</v>
      </c>
      <c r="Q21" s="1">
        <f>INT((K21+10)*(M21+10))</f>
        <v>176</v>
      </c>
      <c r="R21" s="1">
        <f>INT((K21)*(M21+10))</f>
        <v>66</v>
      </c>
      <c r="S21" s="1">
        <f>IF(OR(C21=7,C21=8),Q21+T21,O21+T21)</f>
        <v>275</v>
      </c>
      <c r="T21" s="1">
        <f>INT(I21*(M21+10))</f>
        <v>88</v>
      </c>
    </row>
    <row r="22" spans="2:20">
      <c r="B22" s="14">
        <v>29</v>
      </c>
      <c r="C22" s="21">
        <v>1</v>
      </c>
      <c r="D22" s="21">
        <v>0</v>
      </c>
      <c r="E22" s="42" t="s">
        <v>296</v>
      </c>
      <c r="F22" s="42" t="str">
        <f>VLOOKUP(C22,兵种!B:C,2,0)</f>
        <v>亲卫队</v>
      </c>
      <c r="G22" s="42" t="str">
        <f>VLOOKUP(D22,绝技!B:C,2,0)</f>
        <v>无</v>
      </c>
      <c r="H22" s="16">
        <f>VLOOKUP(C22,兵种!B:D,3,0)</f>
        <v>400</v>
      </c>
      <c r="I22" s="21">
        <v>8</v>
      </c>
      <c r="J22" s="21">
        <v>7</v>
      </c>
      <c r="K22" s="21">
        <v>6</v>
      </c>
      <c r="L22" s="14">
        <f>SUM(I22:K22)</f>
        <v>21</v>
      </c>
      <c r="M22" s="26">
        <v>1</v>
      </c>
      <c r="N22" s="44">
        <f>H22+L22*10</f>
        <v>610</v>
      </c>
      <c r="O22" s="1">
        <f>INT((J22+10)*(M22+10))</f>
        <v>187</v>
      </c>
      <c r="P22" s="1">
        <f>INT((J22)*(M22+10))</f>
        <v>77</v>
      </c>
      <c r="Q22" s="1">
        <f>INT((K22+10)*(M22+10))</f>
        <v>176</v>
      </c>
      <c r="R22" s="1">
        <f>INT((K22)*(M22+10))</f>
        <v>66</v>
      </c>
      <c r="S22" s="1">
        <f>IF(OR(C22=7,C22=8),Q22+T22,O22+T22)</f>
        <v>275</v>
      </c>
      <c r="T22" s="1">
        <f>INT(I22*(M22+10))</f>
        <v>88</v>
      </c>
    </row>
    <row r="23" spans="2:20">
      <c r="B23" s="14">
        <v>31</v>
      </c>
      <c r="C23" s="21">
        <v>1</v>
      </c>
      <c r="D23" s="21">
        <v>0</v>
      </c>
      <c r="E23" s="42" t="s">
        <v>192</v>
      </c>
      <c r="F23" s="42" t="str">
        <f>VLOOKUP(C23,兵种!B:C,2,0)</f>
        <v>亲卫队</v>
      </c>
      <c r="G23" s="42" t="str">
        <f>VLOOKUP(D23,绝技!B:C,2,0)</f>
        <v>无</v>
      </c>
      <c r="H23" s="16">
        <f>VLOOKUP(C23,兵种!B:D,3,0)</f>
        <v>400</v>
      </c>
      <c r="I23" s="21">
        <v>6</v>
      </c>
      <c r="J23" s="21">
        <v>3</v>
      </c>
      <c r="K23" s="21">
        <v>12</v>
      </c>
      <c r="L23" s="14">
        <f>SUM(I23:K23)</f>
        <v>21</v>
      </c>
      <c r="M23" s="26">
        <v>1</v>
      </c>
      <c r="N23" s="44">
        <f>H23+L23*10</f>
        <v>610</v>
      </c>
      <c r="O23" s="1">
        <f>INT((J23+10)*(M23+10))</f>
        <v>143</v>
      </c>
      <c r="P23" s="1">
        <f>INT((J23)*(M23+10))</f>
        <v>33</v>
      </c>
      <c r="Q23" s="1">
        <f>INT((K23+10)*(M23+10))</f>
        <v>242</v>
      </c>
      <c r="R23" s="1">
        <f>INT((K23)*(M23+10))</f>
        <v>132</v>
      </c>
      <c r="S23" s="1">
        <f>IF(OR(C23=7,C23=8),Q23+T23,O23+T23)</f>
        <v>209</v>
      </c>
      <c r="T23" s="1">
        <f>INT(I23*(M23+10))</f>
        <v>66</v>
      </c>
    </row>
    <row r="24" spans="2:20">
      <c r="B24" s="14">
        <v>43</v>
      </c>
      <c r="C24" s="21">
        <v>1</v>
      </c>
      <c r="D24" s="21">
        <v>0</v>
      </c>
      <c r="E24" s="42" t="s">
        <v>306</v>
      </c>
      <c r="F24" s="42" t="str">
        <f>VLOOKUP(C24,兵种!B:C,2,0)</f>
        <v>亲卫队</v>
      </c>
      <c r="G24" s="42" t="str">
        <f>VLOOKUP(D24,绝技!B:C,2,0)</f>
        <v>无</v>
      </c>
      <c r="H24" s="16">
        <f>VLOOKUP(C24,兵种!B:D,3,0)</f>
        <v>400</v>
      </c>
      <c r="I24" s="21">
        <v>7</v>
      </c>
      <c r="J24" s="21">
        <v>6</v>
      </c>
      <c r="K24" s="21">
        <v>8</v>
      </c>
      <c r="L24" s="14">
        <f>SUM(I24:K24)</f>
        <v>21</v>
      </c>
      <c r="M24" s="26">
        <v>1</v>
      </c>
      <c r="N24" s="44">
        <f>H24+L24*10</f>
        <v>610</v>
      </c>
      <c r="O24" s="1">
        <f>INT((J24+10)*(M24+10))</f>
        <v>176</v>
      </c>
      <c r="P24" s="1">
        <f>INT((J24)*(M24+10))</f>
        <v>66</v>
      </c>
      <c r="Q24" s="1">
        <f>INT((K24+10)*(M24+10))</f>
        <v>198</v>
      </c>
      <c r="R24" s="1">
        <f>INT((K24)*(M24+10))</f>
        <v>88</v>
      </c>
      <c r="S24" s="1">
        <f>IF(OR(C24=7,C24=8),Q24+T24,O24+T24)</f>
        <v>253</v>
      </c>
      <c r="T24" s="1">
        <f>INT(I24*(M24+10))</f>
        <v>77</v>
      </c>
    </row>
    <row r="25" spans="2:20">
      <c r="B25" s="14">
        <v>44</v>
      </c>
      <c r="C25" s="21">
        <v>1</v>
      </c>
      <c r="D25" s="21">
        <v>0</v>
      </c>
      <c r="E25" s="42" t="s">
        <v>307</v>
      </c>
      <c r="F25" s="42" t="str">
        <f>VLOOKUP(C25,兵种!B:C,2,0)</f>
        <v>亲卫队</v>
      </c>
      <c r="G25" s="42" t="str">
        <f>VLOOKUP(D25,绝技!B:C,2,0)</f>
        <v>无</v>
      </c>
      <c r="H25" s="16">
        <f>VLOOKUP(C25,兵种!B:D,3,0)</f>
        <v>400</v>
      </c>
      <c r="I25" s="21">
        <v>6</v>
      </c>
      <c r="J25" s="21">
        <v>7</v>
      </c>
      <c r="K25" s="21">
        <v>8</v>
      </c>
      <c r="L25" s="14">
        <f>SUM(I25:K25)</f>
        <v>21</v>
      </c>
      <c r="M25" s="26">
        <v>1</v>
      </c>
      <c r="N25" s="44">
        <f>H25+L25*10</f>
        <v>610</v>
      </c>
      <c r="O25" s="1">
        <f>INT((J25+10)*(M25+10))</f>
        <v>187</v>
      </c>
      <c r="P25" s="1">
        <f>INT((J25)*(M25+10))</f>
        <v>77</v>
      </c>
      <c r="Q25" s="1">
        <f>INT((K25+10)*(M25+10))</f>
        <v>198</v>
      </c>
      <c r="R25" s="1">
        <f>INT((K25)*(M25+10))</f>
        <v>88</v>
      </c>
      <c r="S25" s="1">
        <f>IF(OR(C25=7,C25=8),Q25+T25,O25+T25)</f>
        <v>253</v>
      </c>
      <c r="T25" s="1">
        <f>INT(I25*(M25+10))</f>
        <v>66</v>
      </c>
    </row>
    <row r="26" spans="2:20">
      <c r="B26" s="14">
        <v>14</v>
      </c>
      <c r="C26" s="21">
        <v>1</v>
      </c>
      <c r="D26" s="21">
        <v>0</v>
      </c>
      <c r="E26" s="42" t="s">
        <v>283</v>
      </c>
      <c r="F26" s="42" t="str">
        <f>VLOOKUP(C26,兵种!B:C,2,0)</f>
        <v>亲卫队</v>
      </c>
      <c r="G26" s="42" t="str">
        <f>VLOOKUP(D26,绝技!B:C,2,0)</f>
        <v>无</v>
      </c>
      <c r="H26" s="16">
        <f>VLOOKUP(C26,兵种!B:D,3,0)</f>
        <v>400</v>
      </c>
      <c r="I26" s="21">
        <v>8</v>
      </c>
      <c r="J26" s="21">
        <v>8</v>
      </c>
      <c r="K26" s="21">
        <v>4</v>
      </c>
      <c r="L26" s="14">
        <f>SUM(I26:K26)</f>
        <v>20</v>
      </c>
      <c r="M26" s="26">
        <v>1</v>
      </c>
      <c r="N26" s="44">
        <f>H26+L26*10</f>
        <v>600</v>
      </c>
      <c r="O26" s="1">
        <f>INT((J26+10)*(M26+10))</f>
        <v>198</v>
      </c>
      <c r="P26" s="1">
        <f>INT((J26)*(M26+10))</f>
        <v>88</v>
      </c>
      <c r="Q26" s="1">
        <f>INT((K26+10)*(M26+10))</f>
        <v>154</v>
      </c>
      <c r="R26" s="1">
        <f>INT((K26)*(M26+10))</f>
        <v>44</v>
      </c>
      <c r="S26" s="1">
        <f>IF(OR(C26=7,C26=8),Q26+T26,O26+T26)</f>
        <v>286</v>
      </c>
      <c r="T26" s="1">
        <f>INT(I26*(M26+10))</f>
        <v>88</v>
      </c>
    </row>
    <row r="27" spans="2:20">
      <c r="B27" s="14">
        <v>18</v>
      </c>
      <c r="C27" s="21">
        <v>1</v>
      </c>
      <c r="D27" s="21">
        <v>0</v>
      </c>
      <c r="E27" s="42" t="s">
        <v>286</v>
      </c>
      <c r="F27" s="42" t="str">
        <f>VLOOKUP(C27,兵种!B:C,2,0)</f>
        <v>亲卫队</v>
      </c>
      <c r="G27" s="42" t="str">
        <f>VLOOKUP(D27,绝技!B:C,2,0)</f>
        <v>无</v>
      </c>
      <c r="H27" s="16">
        <f>VLOOKUP(C27,兵种!B:D,3,0)</f>
        <v>400</v>
      </c>
      <c r="I27" s="21">
        <v>7</v>
      </c>
      <c r="J27" s="21">
        <v>8</v>
      </c>
      <c r="K27" s="21">
        <v>5</v>
      </c>
      <c r="L27" s="14">
        <f>SUM(I27:K27)</f>
        <v>20</v>
      </c>
      <c r="M27" s="26">
        <v>1</v>
      </c>
      <c r="N27" s="44">
        <f>H27+L27*10</f>
        <v>600</v>
      </c>
      <c r="O27" s="1">
        <f>INT((J27+10)*(M27+10))</f>
        <v>198</v>
      </c>
      <c r="P27" s="1">
        <f>INT((J27)*(M27+10))</f>
        <v>88</v>
      </c>
      <c r="Q27" s="1">
        <f>INT((K27+10)*(M27+10))</f>
        <v>165</v>
      </c>
      <c r="R27" s="1">
        <f>INT((K27)*(M27+10))</f>
        <v>55</v>
      </c>
      <c r="S27" s="1">
        <f>IF(OR(C27=7,C27=8),Q27+T27,O27+T27)</f>
        <v>275</v>
      </c>
      <c r="T27" s="1">
        <f>INT(I27*(M27+10))</f>
        <v>77</v>
      </c>
    </row>
    <row r="28" spans="2:20">
      <c r="B28" s="14">
        <v>28</v>
      </c>
      <c r="C28" s="21">
        <v>1</v>
      </c>
      <c r="D28" s="21">
        <v>0</v>
      </c>
      <c r="E28" s="42" t="s">
        <v>295</v>
      </c>
      <c r="F28" s="42" t="str">
        <f>VLOOKUP(C28,兵种!B:C,2,0)</f>
        <v>亲卫队</v>
      </c>
      <c r="G28" s="42" t="str">
        <f>VLOOKUP(D28,绝技!B:C,2,0)</f>
        <v>无</v>
      </c>
      <c r="H28" s="16">
        <f>VLOOKUP(C28,兵种!B:D,3,0)</f>
        <v>400</v>
      </c>
      <c r="I28" s="21">
        <v>8</v>
      </c>
      <c r="J28" s="21">
        <v>7</v>
      </c>
      <c r="K28" s="21">
        <v>5</v>
      </c>
      <c r="L28" s="14">
        <f>SUM(I28:K28)</f>
        <v>20</v>
      </c>
      <c r="M28" s="26">
        <v>1</v>
      </c>
      <c r="N28" s="44">
        <f>H28+L28*10</f>
        <v>600</v>
      </c>
      <c r="O28" s="1">
        <f>INT((J28+10)*(M28+10))</f>
        <v>187</v>
      </c>
      <c r="P28" s="1">
        <f>INT((J28)*(M28+10))</f>
        <v>77</v>
      </c>
      <c r="Q28" s="1">
        <f>INT((K28+10)*(M28+10))</f>
        <v>165</v>
      </c>
      <c r="R28" s="1">
        <f>INT((K28)*(M28+10))</f>
        <v>55</v>
      </c>
      <c r="S28" s="1">
        <f>IF(OR(C28=7,C28=8),Q28+T28,O28+T28)</f>
        <v>275</v>
      </c>
      <c r="T28" s="1">
        <f>INT(I28*(M28+10))</f>
        <v>88</v>
      </c>
    </row>
    <row r="29" spans="2:20">
      <c r="B29" s="14">
        <v>30</v>
      </c>
      <c r="C29" s="21">
        <v>1</v>
      </c>
      <c r="D29" s="21">
        <v>0</v>
      </c>
      <c r="E29" s="42" t="s">
        <v>297</v>
      </c>
      <c r="F29" s="42" t="str">
        <f>VLOOKUP(C29,兵种!B:C,2,0)</f>
        <v>亲卫队</v>
      </c>
      <c r="G29" s="42" t="str">
        <f>VLOOKUP(D29,绝技!B:C,2,0)</f>
        <v>无</v>
      </c>
      <c r="H29" s="16">
        <f>VLOOKUP(C29,兵种!B:D,3,0)</f>
        <v>400</v>
      </c>
      <c r="I29" s="21">
        <v>8</v>
      </c>
      <c r="J29" s="21">
        <v>7</v>
      </c>
      <c r="K29" s="21">
        <v>5</v>
      </c>
      <c r="L29" s="14">
        <f>SUM(I29:K29)</f>
        <v>20</v>
      </c>
      <c r="M29" s="26">
        <v>1</v>
      </c>
      <c r="N29" s="44">
        <f>H29+L29*10</f>
        <v>600</v>
      </c>
      <c r="O29" s="1">
        <f>INT((J29+10)*(M29+10))</f>
        <v>187</v>
      </c>
      <c r="P29" s="1">
        <f>INT((J29)*(M29+10))</f>
        <v>77</v>
      </c>
      <c r="Q29" s="1">
        <f>INT((K29+10)*(M29+10))</f>
        <v>165</v>
      </c>
      <c r="R29" s="1">
        <f>INT((K29)*(M29+10))</f>
        <v>55</v>
      </c>
      <c r="S29" s="1">
        <f>IF(OR(C29=7,C29=8),Q29+T29,O29+T29)</f>
        <v>275</v>
      </c>
      <c r="T29" s="1">
        <f>INT(I29*(M29+10))</f>
        <v>88</v>
      </c>
    </row>
    <row r="30" spans="2:20">
      <c r="B30" s="14">
        <v>16</v>
      </c>
      <c r="C30" s="21">
        <v>1</v>
      </c>
      <c r="D30" s="21">
        <v>0</v>
      </c>
      <c r="E30" s="42" t="s">
        <v>274</v>
      </c>
      <c r="F30" s="42" t="str">
        <f>VLOOKUP(C30,兵种!B:C,2,0)</f>
        <v>亲卫队</v>
      </c>
      <c r="G30" s="42" t="str">
        <f>VLOOKUP(D30,绝技!B:C,2,0)</f>
        <v>无</v>
      </c>
      <c r="H30" s="16">
        <f>VLOOKUP(C30,兵种!B:D,3,0)</f>
        <v>400</v>
      </c>
      <c r="I30" s="21">
        <v>7</v>
      </c>
      <c r="J30" s="21">
        <v>8</v>
      </c>
      <c r="K30" s="21">
        <v>4</v>
      </c>
      <c r="L30" s="14">
        <f>SUM(I30:K30)</f>
        <v>19</v>
      </c>
      <c r="M30" s="26">
        <v>1</v>
      </c>
      <c r="N30" s="44">
        <f>H30+L30*10</f>
        <v>590</v>
      </c>
      <c r="O30" s="1">
        <f>INT((J30+10)*(M30+10))</f>
        <v>198</v>
      </c>
      <c r="P30" s="1">
        <f>INT((J30)*(M30+10))</f>
        <v>88</v>
      </c>
      <c r="Q30" s="1">
        <f>INT((K30+10)*(M30+10))</f>
        <v>154</v>
      </c>
      <c r="R30" s="1">
        <f>INT((K30)*(M30+10))</f>
        <v>44</v>
      </c>
      <c r="S30" s="1">
        <f>IF(OR(C30=7,C30=8),Q30+T30,O30+T30)</f>
        <v>275</v>
      </c>
      <c r="T30" s="1">
        <f>INT(I30*(M30+10))</f>
        <v>77</v>
      </c>
    </row>
    <row r="31" spans="2:20">
      <c r="B31" s="14">
        <v>24</v>
      </c>
      <c r="C31" s="21">
        <v>1</v>
      </c>
      <c r="D31" s="21">
        <v>0</v>
      </c>
      <c r="E31" s="42" t="s">
        <v>291</v>
      </c>
      <c r="F31" s="42" t="str">
        <f>VLOOKUP(C31,兵种!B:C,2,0)</f>
        <v>亲卫队</v>
      </c>
      <c r="G31" s="42" t="str">
        <f>VLOOKUP(D31,绝技!B:C,2,0)</f>
        <v>无</v>
      </c>
      <c r="H31" s="16">
        <f>VLOOKUP(C31,兵种!B:D,3,0)</f>
        <v>400</v>
      </c>
      <c r="I31" s="21">
        <v>8</v>
      </c>
      <c r="J31" s="21">
        <v>3</v>
      </c>
      <c r="K31" s="21">
        <v>8</v>
      </c>
      <c r="L31" s="14">
        <f>SUM(I31:K31)</f>
        <v>19</v>
      </c>
      <c r="M31" s="26">
        <v>1</v>
      </c>
      <c r="N31" s="44">
        <f>H31+L31*10</f>
        <v>590</v>
      </c>
      <c r="O31" s="1">
        <f>INT((J31+10)*(M31+10))</f>
        <v>143</v>
      </c>
      <c r="P31" s="1">
        <f>INT((J31)*(M31+10))</f>
        <v>33</v>
      </c>
      <c r="Q31" s="1">
        <f>INT((K31+10)*(M31+10))</f>
        <v>198</v>
      </c>
      <c r="R31" s="1">
        <f>INT((K31)*(M31+10))</f>
        <v>88</v>
      </c>
      <c r="S31" s="1">
        <f>IF(OR(C31=7,C31=8),Q31+T31,O31+T31)</f>
        <v>231</v>
      </c>
      <c r="T31" s="1">
        <f>INT(I31*(M31+10))</f>
        <v>88</v>
      </c>
    </row>
    <row r="32" spans="2:20">
      <c r="B32" s="14">
        <v>25</v>
      </c>
      <c r="C32" s="21">
        <v>1</v>
      </c>
      <c r="D32" s="21">
        <v>0</v>
      </c>
      <c r="E32" s="42" t="s">
        <v>292</v>
      </c>
      <c r="F32" s="42" t="str">
        <f>VLOOKUP(C32,兵种!B:C,2,0)</f>
        <v>亲卫队</v>
      </c>
      <c r="G32" s="42" t="str">
        <f>VLOOKUP(D32,绝技!B:C,2,0)</f>
        <v>无</v>
      </c>
      <c r="H32" s="16">
        <f>VLOOKUP(C32,兵种!B:D,3,0)</f>
        <v>400</v>
      </c>
      <c r="I32" s="21">
        <v>8</v>
      </c>
      <c r="J32" s="21">
        <v>7</v>
      </c>
      <c r="K32" s="21">
        <v>4</v>
      </c>
      <c r="L32" s="14">
        <f>SUM(I32:K32)</f>
        <v>19</v>
      </c>
      <c r="M32" s="26">
        <v>1</v>
      </c>
      <c r="N32" s="44">
        <f>H32+L32*10</f>
        <v>590</v>
      </c>
      <c r="O32" s="1">
        <f>INT((J32+10)*(M32+10))</f>
        <v>187</v>
      </c>
      <c r="P32" s="1">
        <f>INT((J32)*(M32+10))</f>
        <v>77</v>
      </c>
      <c r="Q32" s="1">
        <f>INT((K32+10)*(M32+10))</f>
        <v>154</v>
      </c>
      <c r="R32" s="1">
        <f>INT((K32)*(M32+10))</f>
        <v>44</v>
      </c>
      <c r="S32" s="1">
        <f>IF(OR(C32=7,C32=8),Q32+T32,O32+T32)</f>
        <v>275</v>
      </c>
      <c r="T32" s="1">
        <f>INT(I32*(M32+10))</f>
        <v>88</v>
      </c>
    </row>
    <row r="33" spans="2:20">
      <c r="B33" s="14">
        <v>33</v>
      </c>
      <c r="C33" s="21">
        <v>1</v>
      </c>
      <c r="D33" s="21">
        <v>0</v>
      </c>
      <c r="E33" s="42" t="s">
        <v>194</v>
      </c>
      <c r="F33" s="42" t="str">
        <f>VLOOKUP(C33,兵种!B:C,2,0)</f>
        <v>亲卫队</v>
      </c>
      <c r="G33" s="42" t="str">
        <f>VLOOKUP(D33,绝技!B:C,2,0)</f>
        <v>无</v>
      </c>
      <c r="H33" s="16">
        <f>VLOOKUP(C33,兵种!B:D,3,0)</f>
        <v>400</v>
      </c>
      <c r="I33" s="21">
        <v>7</v>
      </c>
      <c r="J33" s="21">
        <v>2</v>
      </c>
      <c r="K33" s="21">
        <v>10</v>
      </c>
      <c r="L33" s="14">
        <f>SUM(I33:K33)</f>
        <v>19</v>
      </c>
      <c r="M33" s="26">
        <v>1</v>
      </c>
      <c r="N33" s="44">
        <f>H33+L33*10</f>
        <v>590</v>
      </c>
      <c r="O33" s="1">
        <f>INT((J33+10)*(M33+10))</f>
        <v>132</v>
      </c>
      <c r="P33" s="1">
        <f>INT((J33)*(M33+10))</f>
        <v>22</v>
      </c>
      <c r="Q33" s="1">
        <f>INT((K33+10)*(M33+10))</f>
        <v>220</v>
      </c>
      <c r="R33" s="1">
        <f>INT((K33)*(M33+10))</f>
        <v>110</v>
      </c>
      <c r="S33" s="1">
        <f>IF(OR(C33=7,C33=8),Q33+T33,O33+T33)</f>
        <v>209</v>
      </c>
      <c r="T33" s="1">
        <f>INT(I33*(M33+10))</f>
        <v>77</v>
      </c>
    </row>
    <row r="34" spans="2:20">
      <c r="B34" s="14">
        <v>34</v>
      </c>
      <c r="C34" s="21">
        <v>1</v>
      </c>
      <c r="D34" s="21">
        <v>0</v>
      </c>
      <c r="E34" s="42" t="s">
        <v>298</v>
      </c>
      <c r="F34" s="42" t="str">
        <f>VLOOKUP(C34,兵种!B:C,2,0)</f>
        <v>亲卫队</v>
      </c>
      <c r="G34" s="42" t="str">
        <f>VLOOKUP(D34,绝技!B:C,2,0)</f>
        <v>无</v>
      </c>
      <c r="H34" s="16">
        <f>VLOOKUP(C34,兵种!B:D,3,0)</f>
        <v>400</v>
      </c>
      <c r="I34" s="21">
        <v>6</v>
      </c>
      <c r="J34" s="21">
        <v>4</v>
      </c>
      <c r="K34" s="21">
        <v>9</v>
      </c>
      <c r="L34" s="14">
        <f>SUM(I34:K34)</f>
        <v>19</v>
      </c>
      <c r="M34" s="26">
        <v>1</v>
      </c>
      <c r="N34" s="44">
        <f>H34+L34*10</f>
        <v>590</v>
      </c>
      <c r="O34" s="1">
        <f>INT((J34+10)*(M34+10))</f>
        <v>154</v>
      </c>
      <c r="P34" s="1">
        <f>INT((J34)*(M34+10))</f>
        <v>44</v>
      </c>
      <c r="Q34" s="1">
        <f>INT((K34+10)*(M34+10))</f>
        <v>209</v>
      </c>
      <c r="R34" s="1">
        <f>INT((K34)*(M34+10))</f>
        <v>99</v>
      </c>
      <c r="S34" s="1">
        <f>IF(OR(C34=7,C34=8),Q34+T34,O34+T34)</f>
        <v>220</v>
      </c>
      <c r="T34" s="1">
        <f>INT(I34*(M34+10))</f>
        <v>66</v>
      </c>
    </row>
    <row r="35" spans="2:20">
      <c r="B35" s="14">
        <v>39</v>
      </c>
      <c r="C35" s="21">
        <v>1</v>
      </c>
      <c r="D35" s="21">
        <v>0</v>
      </c>
      <c r="E35" s="42" t="s">
        <v>302</v>
      </c>
      <c r="F35" s="42" t="str">
        <f>VLOOKUP(C35,兵种!B:C,2,0)</f>
        <v>亲卫队</v>
      </c>
      <c r="G35" s="42" t="str">
        <f>VLOOKUP(D35,绝技!B:C,2,0)</f>
        <v>无</v>
      </c>
      <c r="H35" s="16">
        <f>VLOOKUP(C35,兵种!B:D,3,0)</f>
        <v>400</v>
      </c>
      <c r="I35" s="21">
        <v>6</v>
      </c>
      <c r="J35" s="21">
        <v>4</v>
      </c>
      <c r="K35" s="21">
        <v>9</v>
      </c>
      <c r="L35" s="14">
        <f>SUM(I35:K35)</f>
        <v>19</v>
      </c>
      <c r="M35" s="26">
        <v>1</v>
      </c>
      <c r="N35" s="44">
        <f>H35+L35*10</f>
        <v>590</v>
      </c>
      <c r="O35" s="1">
        <f>INT((J35+10)*(M35+10))</f>
        <v>154</v>
      </c>
      <c r="P35" s="1">
        <f>INT((J35)*(M35+10))</f>
        <v>44</v>
      </c>
      <c r="Q35" s="1">
        <f>INT((K35+10)*(M35+10))</f>
        <v>209</v>
      </c>
      <c r="R35" s="1">
        <f>INT((K35)*(M35+10))</f>
        <v>99</v>
      </c>
      <c r="S35" s="1">
        <f>IF(OR(C35=7,C35=8),Q35+T35,O35+T35)</f>
        <v>220</v>
      </c>
      <c r="T35" s="1">
        <f>INT(I35*(M35+10))</f>
        <v>66</v>
      </c>
    </row>
    <row r="36" spans="2:20">
      <c r="B36" s="14">
        <v>19</v>
      </c>
      <c r="C36" s="21">
        <v>1</v>
      </c>
      <c r="D36" s="21">
        <v>0</v>
      </c>
      <c r="E36" s="42" t="s">
        <v>275</v>
      </c>
      <c r="F36" s="42" t="str">
        <f>VLOOKUP(C36,兵种!B:C,2,0)</f>
        <v>亲卫队</v>
      </c>
      <c r="G36" s="42" t="str">
        <f>VLOOKUP(D36,绝技!B:C,2,0)</f>
        <v>无</v>
      </c>
      <c r="H36" s="16">
        <f>VLOOKUP(C36,兵种!B:D,3,0)</f>
        <v>400</v>
      </c>
      <c r="I36" s="21">
        <v>6</v>
      </c>
      <c r="J36" s="21">
        <v>8</v>
      </c>
      <c r="K36" s="21">
        <v>4</v>
      </c>
      <c r="L36" s="14">
        <f>SUM(I36:K36)</f>
        <v>18</v>
      </c>
      <c r="M36" s="26">
        <v>1</v>
      </c>
      <c r="N36" s="44">
        <f>H36+L36*10</f>
        <v>580</v>
      </c>
      <c r="O36" s="1">
        <f>INT((J36+10)*(M36+10))</f>
        <v>198</v>
      </c>
      <c r="P36" s="1">
        <f>INT((J36)*(M36+10))</f>
        <v>88</v>
      </c>
      <c r="Q36" s="1">
        <f>INT((K36+10)*(M36+10))</f>
        <v>154</v>
      </c>
      <c r="R36" s="1">
        <f>INT((K36)*(M36+10))</f>
        <v>44</v>
      </c>
      <c r="S36" s="1">
        <f>IF(OR(C36=7,C36=8),Q36+T36,O36+T36)</f>
        <v>264</v>
      </c>
      <c r="T36" s="1">
        <f>INT(I36*(M36+10))</f>
        <v>66</v>
      </c>
    </row>
    <row r="37" spans="2:20">
      <c r="B37" s="14">
        <v>23</v>
      </c>
      <c r="C37" s="21">
        <v>1</v>
      </c>
      <c r="D37" s="21">
        <v>0</v>
      </c>
      <c r="E37" s="42" t="s">
        <v>290</v>
      </c>
      <c r="F37" s="42" t="str">
        <f>VLOOKUP(C37,兵种!B:C,2,0)</f>
        <v>亲卫队</v>
      </c>
      <c r="G37" s="42" t="str">
        <f>VLOOKUP(D37,绝技!B:C,2,0)</f>
        <v>无</v>
      </c>
      <c r="H37" s="16">
        <f>VLOOKUP(C37,兵种!B:D,3,0)</f>
        <v>400</v>
      </c>
      <c r="I37" s="21">
        <v>8</v>
      </c>
      <c r="J37" s="21">
        <v>7</v>
      </c>
      <c r="K37" s="21">
        <v>3</v>
      </c>
      <c r="L37" s="14">
        <f>SUM(I37:K37)</f>
        <v>18</v>
      </c>
      <c r="M37" s="26">
        <v>1</v>
      </c>
      <c r="N37" s="44">
        <f>H37+L37*10</f>
        <v>580</v>
      </c>
      <c r="O37" s="1">
        <f>INT((J37+10)*(M37+10))</f>
        <v>187</v>
      </c>
      <c r="P37" s="1">
        <f>INT((J37)*(M37+10))</f>
        <v>77</v>
      </c>
      <c r="Q37" s="1">
        <f>INT((K37+10)*(M37+10))</f>
        <v>143</v>
      </c>
      <c r="R37" s="1">
        <f>INT((K37)*(M37+10))</f>
        <v>33</v>
      </c>
      <c r="S37" s="1">
        <f>IF(OR(C37=7,C37=8),Q37+T37,O37+T37)</f>
        <v>275</v>
      </c>
      <c r="T37" s="1">
        <f>INT(I37*(M37+10))</f>
        <v>88</v>
      </c>
    </row>
    <row r="38" spans="2:20">
      <c r="B38" s="14">
        <v>35</v>
      </c>
      <c r="C38" s="21">
        <v>1</v>
      </c>
      <c r="D38" s="21">
        <v>0</v>
      </c>
      <c r="E38" s="42" t="s">
        <v>299</v>
      </c>
      <c r="F38" s="42" t="str">
        <f>VLOOKUP(C38,兵种!B:C,2,0)</f>
        <v>亲卫队</v>
      </c>
      <c r="G38" s="42" t="str">
        <f>VLOOKUP(D38,绝技!B:C,2,0)</f>
        <v>无</v>
      </c>
      <c r="H38" s="16">
        <f>VLOOKUP(C38,兵种!B:D,3,0)</f>
        <v>400</v>
      </c>
      <c r="I38" s="21">
        <v>6</v>
      </c>
      <c r="J38" s="21">
        <v>3</v>
      </c>
      <c r="K38" s="21">
        <v>9</v>
      </c>
      <c r="L38" s="14">
        <f>SUM(I38:K38)</f>
        <v>18</v>
      </c>
      <c r="M38" s="26">
        <v>1</v>
      </c>
      <c r="N38" s="44">
        <f>H38+L38*10</f>
        <v>580</v>
      </c>
      <c r="O38" s="1">
        <f>INT((J38+10)*(M38+10))</f>
        <v>143</v>
      </c>
      <c r="P38" s="1">
        <f>INT((J38)*(M38+10))</f>
        <v>33</v>
      </c>
      <c r="Q38" s="1">
        <f>INT((K38+10)*(M38+10))</f>
        <v>209</v>
      </c>
      <c r="R38" s="1">
        <f>INT((K38)*(M38+10))</f>
        <v>99</v>
      </c>
      <c r="S38" s="1">
        <f>IF(OR(C38=7,C38=8),Q38+T38,O38+T38)</f>
        <v>209</v>
      </c>
      <c r="T38" s="1">
        <f>INT(I38*(M38+10))</f>
        <v>66</v>
      </c>
    </row>
    <row r="39" spans="2:20">
      <c r="B39" s="14">
        <v>42</v>
      </c>
      <c r="C39" s="21">
        <v>1</v>
      </c>
      <c r="D39" s="21">
        <v>0</v>
      </c>
      <c r="E39" s="42" t="s">
        <v>305</v>
      </c>
      <c r="F39" s="42" t="str">
        <f>VLOOKUP(C39,兵种!B:C,2,0)</f>
        <v>亲卫队</v>
      </c>
      <c r="G39" s="42" t="str">
        <f>VLOOKUP(D39,绝技!B:C,2,0)</f>
        <v>无</v>
      </c>
      <c r="H39" s="16">
        <f>VLOOKUP(C39,兵种!B:D,3,0)</f>
        <v>400</v>
      </c>
      <c r="I39" s="21">
        <v>6</v>
      </c>
      <c r="J39" s="21">
        <v>4</v>
      </c>
      <c r="K39" s="21">
        <v>8</v>
      </c>
      <c r="L39" s="14">
        <f>SUM(I39:K39)</f>
        <v>18</v>
      </c>
      <c r="M39" s="26">
        <v>1</v>
      </c>
      <c r="N39" s="44">
        <f>H39+L39*10</f>
        <v>580</v>
      </c>
      <c r="O39" s="1">
        <f>INT((J39+10)*(M39+10))</f>
        <v>154</v>
      </c>
      <c r="P39" s="1">
        <f>INT((J39)*(M39+10))</f>
        <v>44</v>
      </c>
      <c r="Q39" s="1">
        <f>INT((K39+10)*(M39+10))</f>
        <v>198</v>
      </c>
      <c r="R39" s="1">
        <f>INT((K39)*(M39+10))</f>
        <v>88</v>
      </c>
      <c r="S39" s="1">
        <f>IF(OR(C39=7,C39=8),Q39+T39,O39+T39)</f>
        <v>220</v>
      </c>
      <c r="T39" s="1">
        <f>INT(I39*(M39+10))</f>
        <v>66</v>
      </c>
    </row>
    <row r="40" spans="2:20">
      <c r="B40" s="14">
        <v>45</v>
      </c>
      <c r="C40" s="21">
        <v>1</v>
      </c>
      <c r="D40" s="21">
        <v>0</v>
      </c>
      <c r="E40" s="42" t="s">
        <v>308</v>
      </c>
      <c r="F40" s="42" t="str">
        <f>VLOOKUP(C40,兵种!B:C,2,0)</f>
        <v>亲卫队</v>
      </c>
      <c r="G40" s="42" t="str">
        <f>VLOOKUP(D40,绝技!B:C,2,0)</f>
        <v>无</v>
      </c>
      <c r="H40" s="16">
        <f>VLOOKUP(C40,兵种!B:D,3,0)</f>
        <v>400</v>
      </c>
      <c r="I40" s="21">
        <v>7</v>
      </c>
      <c r="J40" s="21">
        <v>3</v>
      </c>
      <c r="K40" s="21">
        <v>8</v>
      </c>
      <c r="L40" s="14">
        <f>SUM(I40:K40)</f>
        <v>18</v>
      </c>
      <c r="M40" s="26">
        <v>1</v>
      </c>
      <c r="N40" s="44">
        <f>H40+L40*10</f>
        <v>580</v>
      </c>
      <c r="O40" s="1">
        <f>INT((J40+10)*(M40+10))</f>
        <v>143</v>
      </c>
      <c r="P40" s="1">
        <f>INT((J40)*(M40+10))</f>
        <v>33</v>
      </c>
      <c r="Q40" s="1">
        <f>INT((K40+10)*(M40+10))</f>
        <v>198</v>
      </c>
      <c r="R40" s="1">
        <f>INT((K40)*(M40+10))</f>
        <v>88</v>
      </c>
      <c r="S40" s="1">
        <f>IF(OR(C40=7,C40=8),Q40+T40,O40+T40)</f>
        <v>220</v>
      </c>
      <c r="T40" s="1">
        <f>INT(I40*(M40+10))</f>
        <v>77</v>
      </c>
    </row>
    <row r="41" spans="2:20">
      <c r="B41" s="14">
        <v>20</v>
      </c>
      <c r="C41" s="21">
        <v>1</v>
      </c>
      <c r="D41" s="21">
        <v>0</v>
      </c>
      <c r="E41" s="42" t="s">
        <v>287</v>
      </c>
      <c r="F41" s="42" t="str">
        <f>VLOOKUP(C41,兵种!B:C,2,0)</f>
        <v>亲卫队</v>
      </c>
      <c r="G41" s="42" t="str">
        <f>VLOOKUP(D41,绝技!B:C,2,0)</f>
        <v>无</v>
      </c>
      <c r="H41" s="16">
        <f>VLOOKUP(C41,兵种!B:D,3,0)</f>
        <v>400</v>
      </c>
      <c r="I41" s="21">
        <v>7</v>
      </c>
      <c r="J41" s="21">
        <v>8</v>
      </c>
      <c r="K41" s="21">
        <v>2</v>
      </c>
      <c r="L41" s="14">
        <f>SUM(I41:K41)</f>
        <v>17</v>
      </c>
      <c r="M41" s="26">
        <v>1</v>
      </c>
      <c r="N41" s="44">
        <f>H41+L41*10</f>
        <v>570</v>
      </c>
      <c r="O41" s="1">
        <f>INT((J41+10)*(M41+10))</f>
        <v>198</v>
      </c>
      <c r="P41" s="1">
        <f>INT((J41)*(M41+10))</f>
        <v>88</v>
      </c>
      <c r="Q41" s="1">
        <f>INT((K41+10)*(M41+10))</f>
        <v>132</v>
      </c>
      <c r="R41" s="1">
        <f>INT((K41)*(M41+10))</f>
        <v>22</v>
      </c>
      <c r="S41" s="1">
        <f>IF(OR(C41=7,C41=8),Q41+T41,O41+T41)</f>
        <v>275</v>
      </c>
      <c r="T41" s="1">
        <f>INT(I41*(M41+10))</f>
        <v>77</v>
      </c>
    </row>
    <row r="42" spans="2:20">
      <c r="B42" s="14">
        <v>32</v>
      </c>
      <c r="C42" s="21">
        <v>1</v>
      </c>
      <c r="D42" s="21">
        <v>0</v>
      </c>
      <c r="E42" s="42" t="s">
        <v>193</v>
      </c>
      <c r="F42" s="42" t="str">
        <f>VLOOKUP(C42,兵种!B:C,2,0)</f>
        <v>亲卫队</v>
      </c>
      <c r="G42" s="42" t="str">
        <f>VLOOKUP(D42,绝技!B:C,2,0)</f>
        <v>无</v>
      </c>
      <c r="H42" s="16">
        <f>VLOOKUP(C42,兵种!B:D,3,0)</f>
        <v>400</v>
      </c>
      <c r="I42" s="21">
        <v>3</v>
      </c>
      <c r="J42" s="21">
        <v>1</v>
      </c>
      <c r="K42" s="21">
        <v>11</v>
      </c>
      <c r="L42" s="14">
        <f>SUM(I42:K42)</f>
        <v>15</v>
      </c>
      <c r="M42" s="26">
        <v>1</v>
      </c>
      <c r="N42" s="44">
        <f>H42+L42*10</f>
        <v>550</v>
      </c>
      <c r="O42" s="1">
        <f>INT((J42+10)*(M42+10))</f>
        <v>121</v>
      </c>
      <c r="P42" s="1">
        <f>INT((J42)*(M42+10))</f>
        <v>11</v>
      </c>
      <c r="Q42" s="1">
        <f>INT((K42+10)*(M42+10))</f>
        <v>231</v>
      </c>
      <c r="R42" s="1">
        <f>INT((K42)*(M42+10))</f>
        <v>121</v>
      </c>
      <c r="S42" s="1">
        <f>IF(OR(C42=7,C42=8),Q42+T42,O42+T42)</f>
        <v>154</v>
      </c>
      <c r="T42" s="1">
        <f>INT(I42*(M42+10))</f>
        <v>33</v>
      </c>
    </row>
    <row r="43" spans="2:20">
      <c r="B43" s="14">
        <v>37</v>
      </c>
      <c r="C43" s="21">
        <v>1</v>
      </c>
      <c r="D43" s="21">
        <v>0</v>
      </c>
      <c r="E43" s="42" t="s">
        <v>300</v>
      </c>
      <c r="F43" s="42" t="str">
        <f>VLOOKUP(C43,兵种!B:C,2,0)</f>
        <v>亲卫队</v>
      </c>
      <c r="G43" s="42" t="str">
        <f>VLOOKUP(D43,绝技!B:C,2,0)</f>
        <v>无</v>
      </c>
      <c r="H43" s="16">
        <f>VLOOKUP(C43,兵种!B:D,3,0)</f>
        <v>400</v>
      </c>
      <c r="I43" s="21">
        <v>5</v>
      </c>
      <c r="J43" s="21">
        <v>1</v>
      </c>
      <c r="K43" s="21">
        <v>9</v>
      </c>
      <c r="L43" s="14">
        <f>SUM(I43:K43)</f>
        <v>15</v>
      </c>
      <c r="M43" s="26">
        <v>1</v>
      </c>
      <c r="N43" s="44">
        <f>H43+L43*10</f>
        <v>550</v>
      </c>
      <c r="O43" s="1">
        <f>INT((J43+10)*(M43+10))</f>
        <v>121</v>
      </c>
      <c r="P43" s="1">
        <f>INT((J43)*(M43+10))</f>
        <v>11</v>
      </c>
      <c r="Q43" s="1">
        <f>INT((K43+10)*(M43+10))</f>
        <v>209</v>
      </c>
      <c r="R43" s="1">
        <f>INT((K43)*(M43+10))</f>
        <v>99</v>
      </c>
      <c r="S43" s="1">
        <f>IF(OR(C43=7,C43=8),Q43+T43,O43+T43)</f>
        <v>176</v>
      </c>
      <c r="T43" s="1">
        <f>INT(I43*(M43+10))</f>
        <v>55</v>
      </c>
    </row>
    <row r="44" spans="2:20">
      <c r="B44" s="14">
        <v>38</v>
      </c>
      <c r="C44" s="21">
        <v>1</v>
      </c>
      <c r="D44" s="21">
        <v>0</v>
      </c>
      <c r="E44" s="42" t="s">
        <v>301</v>
      </c>
      <c r="F44" s="42" t="str">
        <f>VLOOKUP(C44,兵种!B:C,2,0)</f>
        <v>亲卫队</v>
      </c>
      <c r="G44" s="42" t="str">
        <f>VLOOKUP(D44,绝技!B:C,2,0)</f>
        <v>无</v>
      </c>
      <c r="H44" s="16">
        <f>VLOOKUP(C44,兵种!B:D,3,0)</f>
        <v>400</v>
      </c>
      <c r="I44" s="21">
        <v>5</v>
      </c>
      <c r="J44" s="21">
        <v>1</v>
      </c>
      <c r="K44" s="21">
        <v>9</v>
      </c>
      <c r="L44" s="14">
        <f>SUM(I44:K44)</f>
        <v>15</v>
      </c>
      <c r="M44" s="26">
        <v>1</v>
      </c>
      <c r="N44" s="44">
        <f>H44+L44*10</f>
        <v>550</v>
      </c>
      <c r="O44" s="1">
        <f>INT((J44+10)*(M44+10))</f>
        <v>121</v>
      </c>
      <c r="P44" s="1">
        <f>INT((J44)*(M44+10))</f>
        <v>11</v>
      </c>
      <c r="Q44" s="1">
        <f>INT((K44+10)*(M44+10))</f>
        <v>209</v>
      </c>
      <c r="R44" s="1">
        <f>INT((K44)*(M44+10))</f>
        <v>99</v>
      </c>
      <c r="S44" s="1">
        <f>IF(OR(C44=7,C44=8),Q44+T44,O44+T44)</f>
        <v>176</v>
      </c>
      <c r="T44" s="1">
        <f>INT(I44*(M44+10))</f>
        <v>55</v>
      </c>
    </row>
    <row r="45" spans="2:20">
      <c r="B45" s="14">
        <v>201</v>
      </c>
      <c r="C45" s="21">
        <v>1</v>
      </c>
      <c r="D45" s="21">
        <v>0</v>
      </c>
      <c r="E45" s="42" t="s">
        <v>74</v>
      </c>
      <c r="F45" s="42" t="str">
        <f>VLOOKUP(C45,兵种!B:C,2,0)</f>
        <v>亲卫队</v>
      </c>
      <c r="G45" s="42" t="str">
        <f>VLOOKUP(D45,绝技!B:C,2,0)</f>
        <v>无</v>
      </c>
      <c r="H45" s="16">
        <f>VLOOKUP(C45,兵种!B:D,3,0)</f>
        <v>400</v>
      </c>
      <c r="I45" s="21">
        <v>6</v>
      </c>
      <c r="J45" s="21">
        <v>7</v>
      </c>
      <c r="K45" s="21">
        <v>2</v>
      </c>
      <c r="L45" s="14">
        <f>SUM(I45:K45)</f>
        <v>15</v>
      </c>
      <c r="M45" s="26">
        <v>1</v>
      </c>
      <c r="N45" s="44">
        <f>H45+L45*10</f>
        <v>550</v>
      </c>
      <c r="O45" s="1">
        <f>INT((J45+10)*(M45+10))</f>
        <v>187</v>
      </c>
      <c r="P45" s="1">
        <f>INT((J45)*(M45+10))</f>
        <v>77</v>
      </c>
      <c r="Q45" s="1">
        <f>INT((K45+10)*(M45+10))</f>
        <v>132</v>
      </c>
      <c r="R45" s="1">
        <f>INT((K45)*(M45+10))</f>
        <v>22</v>
      </c>
      <c r="S45" s="1">
        <f>IF(OR(C45=7,C45=8),Q45+T45,O45+T45)</f>
        <v>253</v>
      </c>
      <c r="T45" s="1">
        <f>INT(I45*(M45+10))</f>
        <v>66</v>
      </c>
    </row>
    <row r="46" spans="2:20">
      <c r="B46" s="14">
        <v>202</v>
      </c>
      <c r="C46" s="21">
        <v>2</v>
      </c>
      <c r="D46" s="21">
        <v>0</v>
      </c>
      <c r="E46" s="42" t="s">
        <v>66</v>
      </c>
      <c r="F46" s="42" t="str">
        <f>VLOOKUP(C46,兵种!B:C,2,0)</f>
        <v>虎豹骑</v>
      </c>
      <c r="G46" s="42" t="str">
        <f>VLOOKUP(D46,绝技!B:C,2,0)</f>
        <v>无</v>
      </c>
      <c r="H46" s="16">
        <f>VLOOKUP(C46,兵种!B:D,3,0)</f>
        <v>450</v>
      </c>
      <c r="I46" s="21">
        <v>7</v>
      </c>
      <c r="J46" s="21">
        <v>7</v>
      </c>
      <c r="K46" s="21">
        <v>1</v>
      </c>
      <c r="L46" s="14">
        <f>SUM(I46:K46)</f>
        <v>15</v>
      </c>
      <c r="M46" s="26">
        <v>1</v>
      </c>
      <c r="N46" s="44">
        <f>H46+L46*10</f>
        <v>600</v>
      </c>
      <c r="O46" s="1">
        <f>INT((J46+10)*(M46+10))</f>
        <v>187</v>
      </c>
      <c r="P46" s="1">
        <f>INT((J46)*(M46+10))</f>
        <v>77</v>
      </c>
      <c r="Q46" s="1">
        <f>INT((K46+10)*(M46+10))</f>
        <v>121</v>
      </c>
      <c r="R46" s="1">
        <f>INT((K46)*(M46+10))</f>
        <v>11</v>
      </c>
      <c r="S46" s="1">
        <f>IF(OR(C46=7,C46=8),Q46+T46,O46+T46)</f>
        <v>264</v>
      </c>
      <c r="T46" s="1">
        <f>INT(I46*(M46+10))</f>
        <v>77</v>
      </c>
    </row>
    <row r="47" spans="2:20">
      <c r="B47" s="14">
        <v>203</v>
      </c>
      <c r="C47" s="21">
        <v>3</v>
      </c>
      <c r="D47" s="21">
        <v>0</v>
      </c>
      <c r="E47" s="42" t="s">
        <v>73</v>
      </c>
      <c r="F47" s="42" t="str">
        <f>VLOOKUP(C47,兵种!B:C,2,0)</f>
        <v>近卫军</v>
      </c>
      <c r="G47" s="42" t="str">
        <f>VLOOKUP(D47,绝技!B:C,2,0)</f>
        <v>无</v>
      </c>
      <c r="H47" s="16">
        <f>VLOOKUP(C47,兵种!B:D,3,0)</f>
        <v>500</v>
      </c>
      <c r="I47" s="21">
        <v>7</v>
      </c>
      <c r="J47" s="21">
        <v>5</v>
      </c>
      <c r="K47" s="21">
        <v>3</v>
      </c>
      <c r="L47" s="14">
        <f>SUM(I47:K47)</f>
        <v>15</v>
      </c>
      <c r="M47" s="26">
        <v>1</v>
      </c>
      <c r="N47" s="44">
        <f>H47+L47*10</f>
        <v>650</v>
      </c>
      <c r="O47" s="1">
        <f>INT((J47+10)*(M47+10))</f>
        <v>165</v>
      </c>
      <c r="P47" s="1">
        <f>INT((J47)*(M47+10))</f>
        <v>55</v>
      </c>
      <c r="Q47" s="1">
        <f>INT((K47+10)*(M47+10))</f>
        <v>143</v>
      </c>
      <c r="R47" s="1">
        <f>INT((K47)*(M47+10))</f>
        <v>33</v>
      </c>
      <c r="S47" s="1">
        <f>IF(OR(C47=7,C47=8),Q47+T47,O47+T47)</f>
        <v>242</v>
      </c>
      <c r="T47" s="1">
        <f>INT(I47*(M47+10))</f>
        <v>77</v>
      </c>
    </row>
    <row r="48" spans="2:20">
      <c r="B48" s="14">
        <v>204</v>
      </c>
      <c r="C48" s="21">
        <v>4</v>
      </c>
      <c r="D48" s="21">
        <v>0</v>
      </c>
      <c r="E48" s="42" t="s">
        <v>150</v>
      </c>
      <c r="F48" s="42" t="str">
        <f>VLOOKUP(C48,兵种!B:C,2,0)</f>
        <v>武道家</v>
      </c>
      <c r="G48" s="42" t="str">
        <f>VLOOKUP(D48,绝技!B:C,2,0)</f>
        <v>无</v>
      </c>
      <c r="H48" s="16">
        <f>VLOOKUP(C48,兵种!B:D,3,0)</f>
        <v>450</v>
      </c>
      <c r="I48" s="21">
        <v>6</v>
      </c>
      <c r="J48" s="21">
        <v>8</v>
      </c>
      <c r="K48" s="21">
        <v>1</v>
      </c>
      <c r="L48" s="14">
        <f>SUM(I48:K48)</f>
        <v>15</v>
      </c>
      <c r="M48" s="26">
        <v>1</v>
      </c>
      <c r="N48" s="44">
        <f>H48+L48*10</f>
        <v>600</v>
      </c>
      <c r="O48" s="1">
        <f>INT((J48+10)*(M48+10))</f>
        <v>198</v>
      </c>
      <c r="P48" s="1">
        <f>INT((J48)*(M48+10))</f>
        <v>88</v>
      </c>
      <c r="Q48" s="1">
        <f>INT((K48+10)*(M48+10))</f>
        <v>121</v>
      </c>
      <c r="R48" s="1">
        <f>INT((K48)*(M48+10))</f>
        <v>11</v>
      </c>
      <c r="S48" s="1">
        <f>IF(OR(C48=7,C48=8),Q48+T48,O48+T48)</f>
        <v>264</v>
      </c>
      <c r="T48" s="1">
        <f>INT(I48*(M48+10))</f>
        <v>66</v>
      </c>
    </row>
    <row r="49" spans="2:20">
      <c r="B49" s="14">
        <v>209</v>
      </c>
      <c r="C49" s="21">
        <v>9</v>
      </c>
      <c r="D49" s="21">
        <v>0</v>
      </c>
      <c r="E49" s="42" t="s">
        <v>19</v>
      </c>
      <c r="F49" s="42" t="str">
        <f>VLOOKUP(C49,兵种!B:C,2,0)</f>
        <v>霹雳车</v>
      </c>
      <c r="G49" s="42" t="str">
        <f>VLOOKUP(D49,绝技!B:C,2,0)</f>
        <v>无</v>
      </c>
      <c r="H49" s="16">
        <f>VLOOKUP(C49,兵种!B:D,3,0)</f>
        <v>150</v>
      </c>
      <c r="I49" s="21">
        <v>5</v>
      </c>
      <c r="J49" s="21">
        <v>5</v>
      </c>
      <c r="K49" s="21">
        <v>5</v>
      </c>
      <c r="L49" s="14">
        <f>SUM(I49:K49)</f>
        <v>15</v>
      </c>
      <c r="M49" s="26">
        <v>1</v>
      </c>
      <c r="N49" s="44">
        <f>H49+L49*10</f>
        <v>300</v>
      </c>
      <c r="O49" s="1">
        <f>INT((J49+10)*(M49+10))</f>
        <v>165</v>
      </c>
      <c r="P49" s="1">
        <f>INT((J49)*(M49+10))</f>
        <v>55</v>
      </c>
      <c r="Q49" s="1">
        <f>INT((K49+10)*(M49+10))</f>
        <v>165</v>
      </c>
      <c r="R49" s="1">
        <f>INT((K49)*(M49+10))</f>
        <v>55</v>
      </c>
      <c r="S49" s="1">
        <f>IF(OR(C49=7,C49=8),Q49+T49,O49+T49)</f>
        <v>220</v>
      </c>
      <c r="T49" s="1">
        <f>INT(I49*(M49+10))</f>
        <v>55</v>
      </c>
    </row>
    <row r="50" spans="2:20">
      <c r="B50" s="14">
        <v>205</v>
      </c>
      <c r="C50" s="21">
        <v>5</v>
      </c>
      <c r="D50" s="21">
        <v>0</v>
      </c>
      <c r="E50" s="42" t="s">
        <v>76</v>
      </c>
      <c r="F50" s="42" t="str">
        <f>VLOOKUP(C50,兵种!B:C,2,0)</f>
        <v>弓弩手</v>
      </c>
      <c r="G50" s="42" t="str">
        <f>VLOOKUP(D50,绝技!B:C,2,0)</f>
        <v>无</v>
      </c>
      <c r="H50" s="16">
        <f>VLOOKUP(C50,兵种!B:D,3,0)</f>
        <v>300</v>
      </c>
      <c r="I50" s="21">
        <v>6</v>
      </c>
      <c r="J50" s="21">
        <v>6</v>
      </c>
      <c r="K50" s="21">
        <v>2</v>
      </c>
      <c r="L50" s="14">
        <f>SUM(I50:K50)</f>
        <v>14</v>
      </c>
      <c r="M50" s="26">
        <v>1</v>
      </c>
      <c r="N50" s="44">
        <f>H50+L50*10</f>
        <v>440</v>
      </c>
      <c r="O50" s="1">
        <f>INT((J50+10)*(M50+10))</f>
        <v>176</v>
      </c>
      <c r="P50" s="1">
        <f>INT((J50)*(M50+10))</f>
        <v>66</v>
      </c>
      <c r="Q50" s="1">
        <f>INT((K50+10)*(M50+10))</f>
        <v>132</v>
      </c>
      <c r="R50" s="1">
        <f>INT((K50)*(M50+10))</f>
        <v>22</v>
      </c>
      <c r="S50" s="1">
        <f>IF(OR(C50=7,C50=8),Q50+T50,O50+T50)</f>
        <v>242</v>
      </c>
      <c r="T50" s="1">
        <f>INT(I50*(M50+10))</f>
        <v>66</v>
      </c>
    </row>
    <row r="51" spans="2:20">
      <c r="B51" s="14">
        <v>206</v>
      </c>
      <c r="C51" s="21">
        <v>6</v>
      </c>
      <c r="D51" s="21">
        <v>0</v>
      </c>
      <c r="E51" s="42" t="s">
        <v>75</v>
      </c>
      <c r="F51" s="42" t="str">
        <f>VLOOKUP(C51,兵种!B:C,2,0)</f>
        <v>战弓骑</v>
      </c>
      <c r="G51" s="42" t="str">
        <f>VLOOKUP(D51,绝技!B:C,2,0)</f>
        <v>无</v>
      </c>
      <c r="H51" s="16">
        <f>VLOOKUP(C51,兵种!B:D,3,0)</f>
        <v>350</v>
      </c>
      <c r="I51" s="21">
        <v>5</v>
      </c>
      <c r="J51" s="21">
        <v>7</v>
      </c>
      <c r="K51" s="21">
        <v>2</v>
      </c>
      <c r="L51" s="14">
        <f>SUM(I51:K51)</f>
        <v>14</v>
      </c>
      <c r="M51" s="26">
        <v>1</v>
      </c>
      <c r="N51" s="44">
        <f>H51+L51*10</f>
        <v>490</v>
      </c>
      <c r="O51" s="1">
        <f>INT((J51+10)*(M51+10))</f>
        <v>187</v>
      </c>
      <c r="P51" s="1">
        <f>INT((J51)*(M51+10))</f>
        <v>77</v>
      </c>
      <c r="Q51" s="1">
        <f>INT((K51+10)*(M51+10))</f>
        <v>132</v>
      </c>
      <c r="R51" s="1">
        <f>INT((K51)*(M51+10))</f>
        <v>22</v>
      </c>
      <c r="S51" s="1">
        <f>IF(OR(C51=7,C51=8),Q51+T51,O51+T51)</f>
        <v>242</v>
      </c>
      <c r="T51" s="1">
        <f>INT(I51*(M51+10))</f>
        <v>55</v>
      </c>
    </row>
    <row r="52" spans="2:20">
      <c r="B52" s="14">
        <v>207</v>
      </c>
      <c r="C52" s="21">
        <v>7</v>
      </c>
      <c r="D52" s="21">
        <v>0</v>
      </c>
      <c r="E52" s="42" t="s">
        <v>67</v>
      </c>
      <c r="F52" s="42" t="str">
        <f>VLOOKUP(C52,兵种!B:C,2,0)</f>
        <v>妖术师</v>
      </c>
      <c r="G52" s="42" t="str">
        <f>VLOOKUP(D52,绝技!B:C,2,0)</f>
        <v>无</v>
      </c>
      <c r="H52" s="16">
        <f>VLOOKUP(C52,兵种!B:D,3,0)</f>
        <v>250</v>
      </c>
      <c r="I52" s="21">
        <v>4</v>
      </c>
      <c r="J52" s="21">
        <v>3</v>
      </c>
      <c r="K52" s="21">
        <v>7</v>
      </c>
      <c r="L52" s="14">
        <f>SUM(I52:K52)</f>
        <v>14</v>
      </c>
      <c r="M52" s="26">
        <v>1</v>
      </c>
      <c r="N52" s="44">
        <f>H52+L52*10</f>
        <v>390</v>
      </c>
      <c r="O52" s="1">
        <f>INT((J52+10)*(M52+10))</f>
        <v>143</v>
      </c>
      <c r="P52" s="1">
        <f>INT((J52)*(M52+10))</f>
        <v>33</v>
      </c>
      <c r="Q52" s="1">
        <f>INT((K52+10)*(M52+10))</f>
        <v>187</v>
      </c>
      <c r="R52" s="1">
        <f>INT((K52)*(M52+10))</f>
        <v>77</v>
      </c>
      <c r="S52" s="1">
        <f>IF(OR(C52=7,C52=8),Q52+T52,O52+T52)</f>
        <v>231</v>
      </c>
      <c r="T52" s="1">
        <f>INT(I52*(M52+10))</f>
        <v>44</v>
      </c>
    </row>
    <row r="53" spans="2:20">
      <c r="B53" s="14">
        <v>208</v>
      </c>
      <c r="C53" s="21">
        <v>8</v>
      </c>
      <c r="D53" s="21">
        <v>0</v>
      </c>
      <c r="E53" s="42" t="s">
        <v>68</v>
      </c>
      <c r="F53" s="42" t="str">
        <f>VLOOKUP(C53,兵种!B:C,2,0)</f>
        <v>仙术师</v>
      </c>
      <c r="G53" s="42" t="str">
        <f>VLOOKUP(D53,绝技!B:C,2,0)</f>
        <v>无</v>
      </c>
      <c r="H53" s="16">
        <f>VLOOKUP(C53,兵种!B:D,3,0)</f>
        <v>200</v>
      </c>
      <c r="I53" s="21">
        <v>5</v>
      </c>
      <c r="J53" s="21">
        <v>2</v>
      </c>
      <c r="K53" s="21">
        <v>7</v>
      </c>
      <c r="L53" s="14">
        <f>SUM(I53:K53)</f>
        <v>14</v>
      </c>
      <c r="M53" s="26">
        <v>1</v>
      </c>
      <c r="N53" s="44">
        <f>H53+L53*10</f>
        <v>340</v>
      </c>
      <c r="O53" s="1">
        <f>INT((J53+10)*(M53+10))</f>
        <v>132</v>
      </c>
      <c r="P53" s="1">
        <f>INT((J53)*(M53+10))</f>
        <v>22</v>
      </c>
      <c r="Q53" s="1">
        <f>INT((K53+10)*(M53+10))</f>
        <v>187</v>
      </c>
      <c r="R53" s="1">
        <f>INT((K53)*(M53+10))</f>
        <v>77</v>
      </c>
      <c r="S53" s="1">
        <f>IF(OR(C53=7,C53=8),Q53+T53,O53+T53)</f>
        <v>242</v>
      </c>
      <c r="T53" s="1">
        <f>INT(I53*(M53+10))</f>
        <v>55</v>
      </c>
    </row>
    <row r="54" spans="2:20">
      <c r="B54" s="14">
        <v>40</v>
      </c>
      <c r="C54" s="21">
        <v>1</v>
      </c>
      <c r="D54" s="21">
        <v>0</v>
      </c>
      <c r="E54" s="42" t="s">
        <v>303</v>
      </c>
      <c r="F54" s="42" t="str">
        <f>VLOOKUP(C54,兵种!B:C,2,0)</f>
        <v>亲卫队</v>
      </c>
      <c r="G54" s="42" t="str">
        <f>VLOOKUP(D54,绝技!B:C,2,0)</f>
        <v>无</v>
      </c>
      <c r="H54" s="16">
        <f>VLOOKUP(C54,兵种!B:D,3,0)</f>
        <v>400</v>
      </c>
      <c r="I54" s="21">
        <v>3</v>
      </c>
      <c r="J54" s="21">
        <v>2</v>
      </c>
      <c r="K54" s="21">
        <v>8</v>
      </c>
      <c r="L54" s="14">
        <f>SUM(I54:K54)</f>
        <v>13</v>
      </c>
      <c r="M54" s="26">
        <v>1</v>
      </c>
      <c r="N54" s="44">
        <f>H54+L54*10</f>
        <v>530</v>
      </c>
      <c r="O54" s="1">
        <f>INT((J54+10)*(M54+10))</f>
        <v>132</v>
      </c>
      <c r="P54" s="1">
        <f>INT((J54)*(M54+10))</f>
        <v>22</v>
      </c>
      <c r="Q54" s="1">
        <f>INT((K54+10)*(M54+10))</f>
        <v>198</v>
      </c>
      <c r="R54" s="1">
        <f>INT((K54)*(M54+10))</f>
        <v>88</v>
      </c>
      <c r="S54" s="1">
        <f>IF(OR(C54=7,C54=8),Q54+T54,O54+T54)</f>
        <v>165</v>
      </c>
      <c r="T54" s="1">
        <f>INT(I54*(M54+10))</f>
        <v>33</v>
      </c>
    </row>
    <row r="55" spans="2:20">
      <c r="B55" s="14">
        <v>41</v>
      </c>
      <c r="C55" s="21">
        <v>1</v>
      </c>
      <c r="D55" s="21">
        <v>0</v>
      </c>
      <c r="E55" s="42" t="s">
        <v>304</v>
      </c>
      <c r="F55" s="42" t="str">
        <f>VLOOKUP(C55,兵种!B:C,2,0)</f>
        <v>亲卫队</v>
      </c>
      <c r="G55" s="42" t="str">
        <f>VLOOKUP(D55,绝技!B:C,2,0)</f>
        <v>无</v>
      </c>
      <c r="H55" s="16">
        <f>VLOOKUP(C55,兵种!B:D,3,0)</f>
        <v>400</v>
      </c>
      <c r="I55" s="21">
        <v>4</v>
      </c>
      <c r="J55" s="21">
        <v>1</v>
      </c>
      <c r="K55" s="21">
        <v>8</v>
      </c>
      <c r="L55" s="14">
        <f>SUM(I55:K55)</f>
        <v>13</v>
      </c>
      <c r="M55" s="26">
        <v>1</v>
      </c>
      <c r="N55" s="44">
        <f>H55+L55*10</f>
        <v>530</v>
      </c>
      <c r="O55" s="1">
        <f>INT((J55+10)*(M55+10))</f>
        <v>121</v>
      </c>
      <c r="P55" s="1">
        <f>INT((J55)*(M55+10))</f>
        <v>11</v>
      </c>
      <c r="Q55" s="1">
        <f>INT((K55+10)*(M55+10))</f>
        <v>198</v>
      </c>
      <c r="R55" s="1">
        <f>INT((K55)*(M55+10))</f>
        <v>88</v>
      </c>
      <c r="S55" s="1">
        <f>IF(OR(C55=7,C55=8),Q55+T55,O55+T55)</f>
        <v>165</v>
      </c>
      <c r="T55" s="1">
        <f>INT(I55*(M55+10))</f>
        <v>44</v>
      </c>
    </row>
    <row r="56" spans="2:20">
      <c r="B56" s="14">
        <v>36</v>
      </c>
      <c r="C56" s="21">
        <v>1</v>
      </c>
      <c r="D56" s="21">
        <v>0</v>
      </c>
      <c r="E56" s="42" t="s">
        <v>195</v>
      </c>
      <c r="F56" s="42" t="str">
        <f>VLOOKUP(C56,兵种!B:C,2,0)</f>
        <v>亲卫队</v>
      </c>
      <c r="G56" s="42" t="str">
        <f>VLOOKUP(D56,绝技!B:C,2,0)</f>
        <v>无</v>
      </c>
      <c r="H56" s="16">
        <f>VLOOKUP(C56,兵种!B:D,3,0)</f>
        <v>400</v>
      </c>
      <c r="I56" s="21">
        <v>2</v>
      </c>
      <c r="J56" s="21">
        <v>1</v>
      </c>
      <c r="K56" s="21">
        <v>9</v>
      </c>
      <c r="L56" s="14">
        <f>SUM(I56:K56)</f>
        <v>12</v>
      </c>
      <c r="M56" s="26">
        <v>1</v>
      </c>
      <c r="N56" s="44">
        <f>H56+L56*10</f>
        <v>520</v>
      </c>
      <c r="O56" s="1">
        <f>INT((J56+10)*(M56+10))</f>
        <v>121</v>
      </c>
      <c r="P56" s="1">
        <f>INT((J56)*(M56+10))</f>
        <v>11</v>
      </c>
      <c r="Q56" s="1">
        <f>INT((K56+10)*(M56+10))</f>
        <v>209</v>
      </c>
      <c r="R56" s="1">
        <f>INT((K56)*(M56+10))</f>
        <v>99</v>
      </c>
      <c r="S56" s="1">
        <f>IF(OR(C56=7,C56=8),Q56+T56,O56+T56)</f>
        <v>143</v>
      </c>
      <c r="T56" s="1">
        <f>INT(I56*(M56+10))</f>
        <v>22</v>
      </c>
    </row>
    <row r="57" spans="2:20">
      <c r="B57" s="14">
        <v>46</v>
      </c>
      <c r="C57" s="21">
        <v>1</v>
      </c>
      <c r="D57" s="21">
        <v>0</v>
      </c>
      <c r="E57" s="42"/>
      <c r="F57" s="42" t="str">
        <f>VLOOKUP(C57,兵种!B:C,2,0)</f>
        <v>亲卫队</v>
      </c>
      <c r="G57" s="42" t="str">
        <f>VLOOKUP(D57,绝技!B:C,2,0)</f>
        <v>无</v>
      </c>
      <c r="H57" s="16">
        <f>VLOOKUP(C57,兵种!B:D,3,0)</f>
        <v>400</v>
      </c>
      <c r="I57" s="21"/>
      <c r="J57" s="21"/>
      <c r="K57" s="21"/>
      <c r="L57" s="14">
        <f>SUM(I57:K57)</f>
        <v>0</v>
      </c>
      <c r="M57" s="26">
        <v>1</v>
      </c>
      <c r="N57" s="44">
        <f>H57+L57*10</f>
        <v>400</v>
      </c>
      <c r="O57" s="1">
        <f>INT((J57+10)*(M57+10))</f>
        <v>110</v>
      </c>
      <c r="P57" s="1">
        <f>INT((J57)*(M57+10))</f>
        <v>0</v>
      </c>
      <c r="Q57" s="1">
        <f>INT((K57+10)*(M57+10))</f>
        <v>110</v>
      </c>
      <c r="R57" s="1">
        <f>INT((K57)*(M57+10))</f>
        <v>0</v>
      </c>
      <c r="S57" s="1">
        <f>IF(OR(C57=7,C57=8),Q57+T57,O57+T57)</f>
        <v>110</v>
      </c>
      <c r="T57" s="1">
        <f>INT(I57*(M57+10))</f>
        <v>0</v>
      </c>
    </row>
    <row r="58" spans="2:20">
      <c r="B58" s="14">
        <v>47</v>
      </c>
      <c r="C58" s="21">
        <v>1</v>
      </c>
      <c r="D58" s="21">
        <v>0</v>
      </c>
      <c r="E58" s="42"/>
      <c r="F58" s="42" t="str">
        <f>VLOOKUP(C58,兵种!B:C,2,0)</f>
        <v>亲卫队</v>
      </c>
      <c r="G58" s="42" t="str">
        <f>VLOOKUP(D58,绝技!B:C,2,0)</f>
        <v>无</v>
      </c>
      <c r="H58" s="16">
        <f>VLOOKUP(C58,兵种!B:D,3,0)</f>
        <v>400</v>
      </c>
      <c r="I58" s="21"/>
      <c r="J58" s="21"/>
      <c r="K58" s="21"/>
      <c r="L58" s="14">
        <f>SUM(I58:K58)</f>
        <v>0</v>
      </c>
      <c r="M58" s="26">
        <v>1</v>
      </c>
      <c r="N58" s="44">
        <f>H58+L58*10</f>
        <v>400</v>
      </c>
      <c r="O58" s="1">
        <f>INT((J58+10)*(M58+10))</f>
        <v>110</v>
      </c>
      <c r="P58" s="1">
        <f>INT((J58)*(M58+10))</f>
        <v>0</v>
      </c>
      <c r="Q58" s="1">
        <f>INT((K58+10)*(M58+10))</f>
        <v>110</v>
      </c>
      <c r="R58" s="1">
        <f>INT((K58)*(M58+10))</f>
        <v>0</v>
      </c>
      <c r="S58" s="1">
        <f>IF(OR(C58=7,C58=8),Q58+T58,O58+T58)</f>
        <v>110</v>
      </c>
      <c r="T58" s="1">
        <f>INT(I58*(M58+10))</f>
        <v>0</v>
      </c>
    </row>
    <row r="59" spans="2:20">
      <c r="B59" s="14">
        <v>48</v>
      </c>
      <c r="C59" s="21">
        <v>1</v>
      </c>
      <c r="D59" s="21">
        <v>0</v>
      </c>
      <c r="E59" s="42"/>
      <c r="F59" s="42" t="str">
        <f>VLOOKUP(C59,兵种!B:C,2,0)</f>
        <v>亲卫队</v>
      </c>
      <c r="G59" s="42" t="str">
        <f>VLOOKUP(D59,绝技!B:C,2,0)</f>
        <v>无</v>
      </c>
      <c r="H59" s="16">
        <f>VLOOKUP(C59,兵种!B:D,3,0)</f>
        <v>400</v>
      </c>
      <c r="I59" s="21"/>
      <c r="J59" s="21"/>
      <c r="K59" s="21"/>
      <c r="L59" s="14">
        <f>SUM(I59:K59)</f>
        <v>0</v>
      </c>
      <c r="M59" s="26">
        <v>1</v>
      </c>
      <c r="N59" s="44">
        <f>H59+L59*10</f>
        <v>400</v>
      </c>
      <c r="O59" s="1">
        <f>INT((J59+10)*(M59+10))</f>
        <v>110</v>
      </c>
      <c r="P59" s="1">
        <f>INT((J59)*(M59+10))</f>
        <v>0</v>
      </c>
      <c r="Q59" s="1">
        <f>INT((K59+10)*(M59+10))</f>
        <v>110</v>
      </c>
      <c r="R59" s="1">
        <f>INT((K59)*(M59+10))</f>
        <v>0</v>
      </c>
      <c r="S59" s="1">
        <f>IF(OR(C59=7,C59=8),Q59+T59,O59+T59)</f>
        <v>110</v>
      </c>
      <c r="T59" s="1">
        <f>INT(I59*(M59+10))</f>
        <v>0</v>
      </c>
    </row>
    <row r="60" spans="2:20">
      <c r="B60" s="14">
        <v>49</v>
      </c>
      <c r="C60" s="21">
        <v>1</v>
      </c>
      <c r="D60" s="21">
        <v>0</v>
      </c>
      <c r="E60" s="42"/>
      <c r="F60" s="42" t="str">
        <f>VLOOKUP(C60,兵种!B:C,2,0)</f>
        <v>亲卫队</v>
      </c>
      <c r="G60" s="42" t="str">
        <f>VLOOKUP(D60,绝技!B:C,2,0)</f>
        <v>无</v>
      </c>
      <c r="H60" s="16">
        <f>VLOOKUP(C60,兵种!B:D,3,0)</f>
        <v>400</v>
      </c>
      <c r="I60" s="21"/>
      <c r="J60" s="21"/>
      <c r="K60" s="21"/>
      <c r="L60" s="14">
        <f>SUM(I60:K60)</f>
        <v>0</v>
      </c>
      <c r="M60" s="26">
        <v>1</v>
      </c>
      <c r="N60" s="44">
        <f>H60+L60*10</f>
        <v>400</v>
      </c>
      <c r="O60" s="1">
        <f>INT((J60+10)*(M60+10))</f>
        <v>110</v>
      </c>
      <c r="P60" s="1">
        <f>INT((J60)*(M60+10))</f>
        <v>0</v>
      </c>
      <c r="Q60" s="1">
        <f>INT((K60+10)*(M60+10))</f>
        <v>110</v>
      </c>
      <c r="R60" s="1">
        <f>INT((K60)*(M60+10))</f>
        <v>0</v>
      </c>
      <c r="S60" s="1">
        <f>IF(OR(C60=7,C60=8),Q60+T60,O60+T60)</f>
        <v>110</v>
      </c>
      <c r="T60" s="1">
        <f>INT(I60*(M60+10))</f>
        <v>0</v>
      </c>
    </row>
    <row r="61" spans="2:20">
      <c r="B61" s="14">
        <v>50</v>
      </c>
      <c r="C61" s="21">
        <v>1</v>
      </c>
      <c r="D61" s="21">
        <v>0</v>
      </c>
      <c r="E61" s="42"/>
      <c r="F61" s="42" t="str">
        <f>VLOOKUP(C61,兵种!B:C,2,0)</f>
        <v>亲卫队</v>
      </c>
      <c r="G61" s="42" t="str">
        <f>VLOOKUP(D61,绝技!B:C,2,0)</f>
        <v>无</v>
      </c>
      <c r="H61" s="16">
        <f>VLOOKUP(C61,兵种!B:D,3,0)</f>
        <v>400</v>
      </c>
      <c r="I61" s="21"/>
      <c r="J61" s="21"/>
      <c r="K61" s="21"/>
      <c r="L61" s="14">
        <f>SUM(I61:K61)</f>
        <v>0</v>
      </c>
      <c r="M61" s="26">
        <v>1</v>
      </c>
      <c r="N61" s="44">
        <f>H61+L61*10</f>
        <v>400</v>
      </c>
      <c r="O61" s="1">
        <f>INT((J61+10)*(M61+10))</f>
        <v>110</v>
      </c>
      <c r="P61" s="1">
        <f>INT((J61)*(M61+10))</f>
        <v>0</v>
      </c>
      <c r="Q61" s="1">
        <f>INT((K61+10)*(M61+10))</f>
        <v>110</v>
      </c>
      <c r="R61" s="1">
        <f>INT((K61)*(M61+10))</f>
        <v>0</v>
      </c>
      <c r="S61" s="1">
        <f>IF(OR(C61=7,C61=8),Q61+T61,O61+T61)</f>
        <v>110</v>
      </c>
      <c r="T61" s="1">
        <f>INT(I61*(M61+10))</f>
        <v>0</v>
      </c>
    </row>
    <row r="62" spans="2:20">
      <c r="B62" s="14">
        <v>51</v>
      </c>
      <c r="C62" s="21">
        <v>1</v>
      </c>
      <c r="D62" s="21">
        <v>0</v>
      </c>
      <c r="E62" s="42"/>
      <c r="F62" s="42" t="str">
        <f>VLOOKUP(C62,兵种!B:C,2,0)</f>
        <v>亲卫队</v>
      </c>
      <c r="G62" s="42" t="str">
        <f>VLOOKUP(D62,绝技!B:C,2,0)</f>
        <v>无</v>
      </c>
      <c r="H62" s="16">
        <f>VLOOKUP(C62,兵种!B:D,3,0)</f>
        <v>400</v>
      </c>
      <c r="I62" s="21"/>
      <c r="J62" s="21"/>
      <c r="K62" s="21"/>
      <c r="L62" s="14">
        <f>SUM(I62:K62)</f>
        <v>0</v>
      </c>
      <c r="M62" s="26">
        <v>1</v>
      </c>
      <c r="N62" s="44">
        <f>H62+L62*10</f>
        <v>400</v>
      </c>
      <c r="O62" s="1">
        <f>INT((J62+10)*(M62+10))</f>
        <v>110</v>
      </c>
      <c r="P62" s="1">
        <f>INT((J62)*(M62+10))</f>
        <v>0</v>
      </c>
      <c r="Q62" s="1">
        <f>INT((K62+10)*(M62+10))</f>
        <v>110</v>
      </c>
      <c r="R62" s="1">
        <f>INT((K62)*(M62+10))</f>
        <v>0</v>
      </c>
      <c r="S62" s="1">
        <f>IF(OR(C62=7,C62=8),Q62+T62,O62+T62)</f>
        <v>110</v>
      </c>
      <c r="T62" s="1">
        <f>INT(I62*(M62+10))</f>
        <v>0</v>
      </c>
    </row>
    <row r="63" spans="2:20">
      <c r="B63" s="14">
        <v>52</v>
      </c>
      <c r="C63" s="21">
        <v>1</v>
      </c>
      <c r="D63" s="21">
        <v>0</v>
      </c>
      <c r="E63" s="42"/>
      <c r="F63" s="42" t="str">
        <f>VLOOKUP(C63,兵种!B:C,2,0)</f>
        <v>亲卫队</v>
      </c>
      <c r="G63" s="42" t="str">
        <f>VLOOKUP(D63,绝技!B:C,2,0)</f>
        <v>无</v>
      </c>
      <c r="H63" s="16">
        <f>VLOOKUP(C63,兵种!B:D,3,0)</f>
        <v>400</v>
      </c>
      <c r="I63" s="21"/>
      <c r="J63" s="21"/>
      <c r="K63" s="21"/>
      <c r="L63" s="14">
        <f>SUM(I63:K63)</f>
        <v>0</v>
      </c>
      <c r="M63" s="26">
        <v>1</v>
      </c>
      <c r="N63" s="44">
        <f>H63+L63*10</f>
        <v>400</v>
      </c>
      <c r="O63" s="1">
        <f>INT((J63+10)*(M63+10))</f>
        <v>110</v>
      </c>
      <c r="P63" s="1">
        <f>INT((J63)*(M63+10))</f>
        <v>0</v>
      </c>
      <c r="Q63" s="1">
        <f>INT((K63+10)*(M63+10))</f>
        <v>110</v>
      </c>
      <c r="R63" s="1">
        <f>INT((K63)*(M63+10))</f>
        <v>0</v>
      </c>
      <c r="S63" s="1">
        <f>IF(OR(C63=7,C63=8),Q63+T63,O63+T63)</f>
        <v>110</v>
      </c>
      <c r="T63" s="1">
        <f>INT(I63*(M63+10))</f>
        <v>0</v>
      </c>
    </row>
    <row r="64" spans="2:20">
      <c r="B64" s="14">
        <v>53</v>
      </c>
      <c r="C64" s="21">
        <v>1</v>
      </c>
      <c r="D64" s="21">
        <v>0</v>
      </c>
      <c r="E64" s="42"/>
      <c r="F64" s="42" t="str">
        <f>VLOOKUP(C64,兵种!B:C,2,0)</f>
        <v>亲卫队</v>
      </c>
      <c r="G64" s="42" t="str">
        <f>VLOOKUP(D64,绝技!B:C,2,0)</f>
        <v>无</v>
      </c>
      <c r="H64" s="16">
        <f>VLOOKUP(C64,兵种!B:D,3,0)</f>
        <v>400</v>
      </c>
      <c r="I64" s="21"/>
      <c r="J64" s="21"/>
      <c r="K64" s="21"/>
      <c r="L64" s="14">
        <f>SUM(I64:K64)</f>
        <v>0</v>
      </c>
      <c r="M64" s="26">
        <v>1</v>
      </c>
      <c r="N64" s="44">
        <f>H64+L64*10</f>
        <v>400</v>
      </c>
      <c r="O64" s="1">
        <f>INT((J64+10)*(M64+10))</f>
        <v>110</v>
      </c>
      <c r="P64" s="1">
        <f>INT((J64)*(M64+10))</f>
        <v>0</v>
      </c>
      <c r="Q64" s="1">
        <f>INT((K64+10)*(M64+10))</f>
        <v>110</v>
      </c>
      <c r="R64" s="1">
        <f>INT((K64)*(M64+10))</f>
        <v>0</v>
      </c>
      <c r="S64" s="1">
        <f>IF(OR(C64=7,C64=8),Q64+T64,O64+T64)</f>
        <v>110</v>
      </c>
      <c r="T64" s="1">
        <f>INT(I64*(M64+10))</f>
        <v>0</v>
      </c>
    </row>
    <row r="65" spans="2:20">
      <c r="B65" s="14">
        <v>54</v>
      </c>
      <c r="C65" s="21">
        <v>1</v>
      </c>
      <c r="D65" s="21">
        <v>0</v>
      </c>
      <c r="E65" s="42"/>
      <c r="F65" s="42" t="str">
        <f>VLOOKUP(C65,兵种!B:C,2,0)</f>
        <v>亲卫队</v>
      </c>
      <c r="G65" s="42" t="str">
        <f>VLOOKUP(D65,绝技!B:C,2,0)</f>
        <v>无</v>
      </c>
      <c r="H65" s="16">
        <f>VLOOKUP(C65,兵种!B:D,3,0)</f>
        <v>400</v>
      </c>
      <c r="I65" s="21"/>
      <c r="J65" s="21"/>
      <c r="K65" s="21"/>
      <c r="L65" s="14">
        <f>SUM(I65:K65)</f>
        <v>0</v>
      </c>
      <c r="M65" s="26">
        <v>1</v>
      </c>
      <c r="N65" s="44">
        <f>H65+L65*10</f>
        <v>400</v>
      </c>
      <c r="O65" s="1">
        <f>INT((J65+10)*(M65+10))</f>
        <v>110</v>
      </c>
      <c r="P65" s="1">
        <f>INT((J65)*(M65+10))</f>
        <v>0</v>
      </c>
      <c r="Q65" s="1">
        <f>INT((K65+10)*(M65+10))</f>
        <v>110</v>
      </c>
      <c r="R65" s="1">
        <f>INT((K65)*(M65+10))</f>
        <v>0</v>
      </c>
      <c r="S65" s="1">
        <f>IF(OR(C65=7,C65=8),Q65+T65,O65+T65)</f>
        <v>110</v>
      </c>
      <c r="T65" s="1">
        <f>INT(I65*(M65+10))</f>
        <v>0</v>
      </c>
    </row>
    <row r="66" spans="2:20">
      <c r="B66" s="14">
        <v>55</v>
      </c>
      <c r="C66" s="21">
        <v>1</v>
      </c>
      <c r="D66" s="21">
        <v>0</v>
      </c>
      <c r="E66" s="42"/>
      <c r="F66" s="42" t="str">
        <f>VLOOKUP(C66,兵种!B:C,2,0)</f>
        <v>亲卫队</v>
      </c>
      <c r="G66" s="42" t="str">
        <f>VLOOKUP(D66,绝技!B:C,2,0)</f>
        <v>无</v>
      </c>
      <c r="H66" s="16">
        <f>VLOOKUP(C66,兵种!B:D,3,0)</f>
        <v>400</v>
      </c>
      <c r="I66" s="21"/>
      <c r="J66" s="21"/>
      <c r="K66" s="21"/>
      <c r="L66" s="14">
        <f>SUM(I66:K66)</f>
        <v>0</v>
      </c>
      <c r="M66" s="26">
        <v>1</v>
      </c>
      <c r="N66" s="44">
        <f>H66+L66*10</f>
        <v>400</v>
      </c>
      <c r="O66" s="1">
        <f>INT((J66+10)*(M66+10))</f>
        <v>110</v>
      </c>
      <c r="P66" s="1">
        <f>INT((J66)*(M66+10))</f>
        <v>0</v>
      </c>
      <c r="Q66" s="1">
        <f>INT((K66+10)*(M66+10))</f>
        <v>110</v>
      </c>
      <c r="R66" s="1">
        <f>INT((K66)*(M66+10))</f>
        <v>0</v>
      </c>
      <c r="S66" s="1">
        <f>IF(OR(C66=7,C66=8),Q66+T66,O66+T66)</f>
        <v>110</v>
      </c>
      <c r="T66" s="1">
        <f>INT(I66*(M66+10))</f>
        <v>0</v>
      </c>
    </row>
    <row r="67" spans="2:20">
      <c r="B67" s="14">
        <v>56</v>
      </c>
      <c r="C67" s="21">
        <v>1</v>
      </c>
      <c r="D67" s="21">
        <v>0</v>
      </c>
      <c r="E67" s="42"/>
      <c r="F67" s="42" t="str">
        <f>VLOOKUP(C67,兵种!B:C,2,0)</f>
        <v>亲卫队</v>
      </c>
      <c r="G67" s="42" t="str">
        <f>VLOOKUP(D67,绝技!B:C,2,0)</f>
        <v>无</v>
      </c>
      <c r="H67" s="16">
        <f>VLOOKUP(C67,兵种!B:D,3,0)</f>
        <v>400</v>
      </c>
      <c r="I67" s="21"/>
      <c r="J67" s="21"/>
      <c r="K67" s="21"/>
      <c r="L67" s="14">
        <f>SUM(I67:K67)</f>
        <v>0</v>
      </c>
      <c r="M67" s="26">
        <v>1</v>
      </c>
      <c r="N67" s="44">
        <f>H67+L67*10</f>
        <v>400</v>
      </c>
      <c r="O67" s="1">
        <f>INT((J67+10)*(M67+10))</f>
        <v>110</v>
      </c>
      <c r="P67" s="1">
        <f>INT((J67)*(M67+10))</f>
        <v>0</v>
      </c>
      <c r="Q67" s="1">
        <f>INT((K67+10)*(M67+10))</f>
        <v>110</v>
      </c>
      <c r="R67" s="1">
        <f>INT((K67)*(M67+10))</f>
        <v>0</v>
      </c>
      <c r="S67" s="1">
        <f>IF(OR(C67=7,C67=8),Q67+T67,O67+T67)</f>
        <v>110</v>
      </c>
      <c r="T67" s="1">
        <f>INT(I67*(M67+10))</f>
        <v>0</v>
      </c>
    </row>
    <row r="68" spans="2:20">
      <c r="B68" s="14">
        <v>57</v>
      </c>
      <c r="C68" s="21">
        <v>1</v>
      </c>
      <c r="D68" s="21">
        <v>0</v>
      </c>
      <c r="E68" s="42"/>
      <c r="F68" s="42" t="str">
        <f>VLOOKUP(C68,兵种!B:C,2,0)</f>
        <v>亲卫队</v>
      </c>
      <c r="G68" s="42" t="str">
        <f>VLOOKUP(D68,绝技!B:C,2,0)</f>
        <v>无</v>
      </c>
      <c r="H68" s="16">
        <f>VLOOKUP(C68,兵种!B:D,3,0)</f>
        <v>400</v>
      </c>
      <c r="I68" s="21"/>
      <c r="J68" s="21"/>
      <c r="K68" s="21"/>
      <c r="L68" s="14">
        <f>SUM(I68:K68)</f>
        <v>0</v>
      </c>
      <c r="M68" s="26">
        <v>1</v>
      </c>
      <c r="N68" s="44">
        <f>H68+L68*10</f>
        <v>400</v>
      </c>
      <c r="O68" s="1">
        <f>INT((J68+10)*(M68+10))</f>
        <v>110</v>
      </c>
      <c r="P68" s="1">
        <f>INT((J68)*(M68+10))</f>
        <v>0</v>
      </c>
      <c r="Q68" s="1">
        <f>INT((K68+10)*(M68+10))</f>
        <v>110</v>
      </c>
      <c r="R68" s="1">
        <f>INT((K68)*(M68+10))</f>
        <v>0</v>
      </c>
      <c r="S68" s="1">
        <f>IF(OR(C68=7,C68=8),Q68+T68,O68+T68)</f>
        <v>110</v>
      </c>
      <c r="T68" s="1">
        <f>INT(I68*(M68+10))</f>
        <v>0</v>
      </c>
    </row>
    <row r="69" spans="2:20">
      <c r="B69" s="14">
        <v>58</v>
      </c>
      <c r="C69" s="21">
        <v>1</v>
      </c>
      <c r="D69" s="21">
        <v>0</v>
      </c>
      <c r="E69" s="42"/>
      <c r="F69" s="42" t="str">
        <f>VLOOKUP(C69,兵种!B:C,2,0)</f>
        <v>亲卫队</v>
      </c>
      <c r="G69" s="42" t="str">
        <f>VLOOKUP(D69,绝技!B:C,2,0)</f>
        <v>无</v>
      </c>
      <c r="H69" s="16">
        <f>VLOOKUP(C69,兵种!B:D,3,0)</f>
        <v>400</v>
      </c>
      <c r="I69" s="21"/>
      <c r="J69" s="21"/>
      <c r="K69" s="21"/>
      <c r="L69" s="14">
        <f>SUM(I69:K69)</f>
        <v>0</v>
      </c>
      <c r="M69" s="26">
        <v>1</v>
      </c>
      <c r="N69" s="44">
        <f>H69+L69*10</f>
        <v>400</v>
      </c>
      <c r="O69" s="1">
        <f>INT((J69+10)*(M69+10))</f>
        <v>110</v>
      </c>
      <c r="P69" s="1">
        <f>INT((J69)*(M69+10))</f>
        <v>0</v>
      </c>
      <c r="Q69" s="1">
        <f>INT((K69+10)*(M69+10))</f>
        <v>110</v>
      </c>
      <c r="R69" s="1">
        <f>INT((K69)*(M69+10))</f>
        <v>0</v>
      </c>
      <c r="S69" s="1">
        <f>IF(OR(C69=7,C69=8),Q69+T69,O69+T69)</f>
        <v>110</v>
      </c>
      <c r="T69" s="1">
        <f>INT(I69*(M69+10))</f>
        <v>0</v>
      </c>
    </row>
    <row r="70" spans="2:20">
      <c r="B70" s="14">
        <v>59</v>
      </c>
      <c r="C70" s="21">
        <v>1</v>
      </c>
      <c r="D70" s="21">
        <v>0</v>
      </c>
      <c r="E70" s="42"/>
      <c r="F70" s="42" t="str">
        <f>VLOOKUP(C70,兵种!B:C,2,0)</f>
        <v>亲卫队</v>
      </c>
      <c r="G70" s="42" t="str">
        <f>VLOOKUP(D70,绝技!B:C,2,0)</f>
        <v>无</v>
      </c>
      <c r="H70" s="16">
        <f>VLOOKUP(C70,兵种!B:D,3,0)</f>
        <v>400</v>
      </c>
      <c r="I70" s="21"/>
      <c r="J70" s="21"/>
      <c r="K70" s="21"/>
      <c r="L70" s="14">
        <f>SUM(I70:K70)</f>
        <v>0</v>
      </c>
      <c r="M70" s="26">
        <v>1</v>
      </c>
      <c r="N70" s="44">
        <f>H70+L70*10</f>
        <v>400</v>
      </c>
      <c r="O70" s="1">
        <f>INT((J70+10)*(M70+10))</f>
        <v>110</v>
      </c>
      <c r="P70" s="1">
        <f>INT((J70)*(M70+10))</f>
        <v>0</v>
      </c>
      <c r="Q70" s="1">
        <f>INT((K70+10)*(M70+10))</f>
        <v>110</v>
      </c>
      <c r="R70" s="1">
        <f>INT((K70)*(M70+10))</f>
        <v>0</v>
      </c>
      <c r="S70" s="1">
        <f>IF(OR(C70=7,C70=8),Q70+T70,O70+T70)</f>
        <v>110</v>
      </c>
      <c r="T70" s="1">
        <f>INT(I70*(M70+10))</f>
        <v>0</v>
      </c>
    </row>
    <row r="71" spans="2:20">
      <c r="B71" s="14">
        <v>60</v>
      </c>
      <c r="C71" s="21">
        <v>1</v>
      </c>
      <c r="D71" s="21">
        <v>0</v>
      </c>
      <c r="E71" s="42"/>
      <c r="F71" s="42" t="str">
        <f>VLOOKUP(C71,兵种!B:C,2,0)</f>
        <v>亲卫队</v>
      </c>
      <c r="G71" s="42" t="str">
        <f>VLOOKUP(D71,绝技!B:C,2,0)</f>
        <v>无</v>
      </c>
      <c r="H71" s="16">
        <f>VLOOKUP(C71,兵种!B:D,3,0)</f>
        <v>400</v>
      </c>
      <c r="I71" s="21"/>
      <c r="J71" s="21"/>
      <c r="K71" s="21"/>
      <c r="L71" s="14">
        <f>SUM(I71:K71)</f>
        <v>0</v>
      </c>
      <c r="M71" s="26">
        <v>1</v>
      </c>
      <c r="N71" s="44">
        <f>H71+L71*10</f>
        <v>400</v>
      </c>
      <c r="O71" s="1">
        <f>INT((J71+10)*(M71+10))</f>
        <v>110</v>
      </c>
      <c r="P71" s="1">
        <f>INT((J71)*(M71+10))</f>
        <v>0</v>
      </c>
      <c r="Q71" s="1">
        <f>INT((K71+10)*(M71+10))</f>
        <v>110</v>
      </c>
      <c r="R71" s="1">
        <f>INT((K71)*(M71+10))</f>
        <v>0</v>
      </c>
      <c r="S71" s="1">
        <f>IF(OR(C71=7,C71=8),Q71+T71,O71+T71)</f>
        <v>110</v>
      </c>
      <c r="T71" s="1">
        <f>INT(I71*(M71+10))</f>
        <v>0</v>
      </c>
    </row>
    <row r="72" spans="2:20">
      <c r="B72" s="14">
        <v>61</v>
      </c>
      <c r="C72" s="21">
        <v>1</v>
      </c>
      <c r="D72" s="21">
        <v>0</v>
      </c>
      <c r="E72" s="42"/>
      <c r="F72" s="42" t="str">
        <f>VLOOKUP(C72,兵种!B:C,2,0)</f>
        <v>亲卫队</v>
      </c>
      <c r="G72" s="42" t="str">
        <f>VLOOKUP(D72,绝技!B:C,2,0)</f>
        <v>无</v>
      </c>
      <c r="H72" s="16">
        <f>VLOOKUP(C72,兵种!B:D,3,0)</f>
        <v>400</v>
      </c>
      <c r="I72" s="21"/>
      <c r="J72" s="21"/>
      <c r="K72" s="21"/>
      <c r="L72" s="14">
        <f>SUM(I72:K72)</f>
        <v>0</v>
      </c>
      <c r="M72" s="26">
        <v>1</v>
      </c>
      <c r="N72" s="44">
        <f>H72+L72*10</f>
        <v>400</v>
      </c>
      <c r="O72" s="1">
        <f>INT((J72+10)*(M72+10))</f>
        <v>110</v>
      </c>
      <c r="P72" s="1">
        <f>INT((J72)*(M72+10))</f>
        <v>0</v>
      </c>
      <c r="Q72" s="1">
        <f>INT((K72+10)*(M72+10))</f>
        <v>110</v>
      </c>
      <c r="R72" s="1">
        <f>INT((K72)*(M72+10))</f>
        <v>0</v>
      </c>
      <c r="S72" s="1">
        <f>IF(OR(C72=7,C72=8),Q72+T72,O72+T72)</f>
        <v>110</v>
      </c>
      <c r="T72" s="1">
        <f>INT(I72*(M72+10))</f>
        <v>0</v>
      </c>
    </row>
    <row r="73" spans="2:20">
      <c r="B73" s="14">
        <v>62</v>
      </c>
      <c r="C73" s="21">
        <v>1</v>
      </c>
      <c r="D73" s="21">
        <v>0</v>
      </c>
      <c r="E73" s="42"/>
      <c r="F73" s="42" t="str">
        <f>VLOOKUP(C73,兵种!B:C,2,0)</f>
        <v>亲卫队</v>
      </c>
      <c r="G73" s="42" t="str">
        <f>VLOOKUP(D73,绝技!B:C,2,0)</f>
        <v>无</v>
      </c>
      <c r="H73" s="16">
        <f>VLOOKUP(C73,兵种!B:D,3,0)</f>
        <v>400</v>
      </c>
      <c r="I73" s="21"/>
      <c r="J73" s="21"/>
      <c r="K73" s="21"/>
      <c r="L73" s="14">
        <f>SUM(I73:K73)</f>
        <v>0</v>
      </c>
      <c r="M73" s="26">
        <v>1</v>
      </c>
      <c r="N73" s="44">
        <f>H73+L73*10</f>
        <v>400</v>
      </c>
      <c r="O73" s="1">
        <f>INT((J73+10)*(M73+10))</f>
        <v>110</v>
      </c>
      <c r="P73" s="1">
        <f>INT((J73)*(M73+10))</f>
        <v>0</v>
      </c>
      <c r="Q73" s="1">
        <f>INT((K73+10)*(M73+10))</f>
        <v>110</v>
      </c>
      <c r="R73" s="1">
        <f>INT((K73)*(M73+10))</f>
        <v>0</v>
      </c>
      <c r="S73" s="1">
        <f>IF(OR(C73=7,C73=8),Q73+T73,O73+T73)</f>
        <v>110</v>
      </c>
      <c r="T73" s="1">
        <f>INT(I73*(M73+10))</f>
        <v>0</v>
      </c>
    </row>
    <row r="74" spans="2:20">
      <c r="B74" s="14">
        <v>63</v>
      </c>
      <c r="C74" s="21">
        <v>1</v>
      </c>
      <c r="D74" s="21">
        <v>0</v>
      </c>
      <c r="E74" s="42"/>
      <c r="F74" s="42" t="str">
        <f>VLOOKUP(C74,兵种!B:C,2,0)</f>
        <v>亲卫队</v>
      </c>
      <c r="G74" s="42" t="str">
        <f>VLOOKUP(D74,绝技!B:C,2,0)</f>
        <v>无</v>
      </c>
      <c r="H74" s="16">
        <f>VLOOKUP(C74,兵种!B:D,3,0)</f>
        <v>400</v>
      </c>
      <c r="I74" s="21"/>
      <c r="J74" s="21"/>
      <c r="K74" s="21"/>
      <c r="L74" s="14">
        <f>SUM(I74:K74)</f>
        <v>0</v>
      </c>
      <c r="M74" s="26">
        <v>1</v>
      </c>
      <c r="N74" s="44">
        <f>H74+L74*10</f>
        <v>400</v>
      </c>
      <c r="O74" s="1">
        <f>INT((J74+10)*(M74+10))</f>
        <v>110</v>
      </c>
      <c r="P74" s="1">
        <f>INT((J74)*(M74+10))</f>
        <v>0</v>
      </c>
      <c r="Q74" s="1">
        <f>INT((K74+10)*(M74+10))</f>
        <v>110</v>
      </c>
      <c r="R74" s="1">
        <f>INT((K74)*(M74+10))</f>
        <v>0</v>
      </c>
      <c r="S74" s="1">
        <f>IF(OR(C74=7,C74=8),Q74+T74,O74+T74)</f>
        <v>110</v>
      </c>
      <c r="T74" s="1">
        <f>INT(I74*(M74+10))</f>
        <v>0</v>
      </c>
    </row>
    <row r="75" spans="2:20">
      <c r="B75" s="14">
        <v>64</v>
      </c>
      <c r="C75" s="21">
        <v>1</v>
      </c>
      <c r="D75" s="21">
        <v>0</v>
      </c>
      <c r="E75" s="42"/>
      <c r="F75" s="42" t="str">
        <f>VLOOKUP(C75,兵种!B:C,2,0)</f>
        <v>亲卫队</v>
      </c>
      <c r="G75" s="42" t="str">
        <f>VLOOKUP(D75,绝技!B:C,2,0)</f>
        <v>无</v>
      </c>
      <c r="H75" s="16">
        <f>VLOOKUP(C75,兵种!B:D,3,0)</f>
        <v>400</v>
      </c>
      <c r="I75" s="21"/>
      <c r="J75" s="21"/>
      <c r="K75" s="21"/>
      <c r="L75" s="14">
        <f>SUM(I75:K75)</f>
        <v>0</v>
      </c>
      <c r="M75" s="26">
        <v>1</v>
      </c>
      <c r="N75" s="44">
        <f>H75+L75*10</f>
        <v>400</v>
      </c>
      <c r="O75" s="1">
        <f>INT((J75+10)*(M75+10))</f>
        <v>110</v>
      </c>
      <c r="P75" s="1">
        <f>INT((J75)*(M75+10))</f>
        <v>0</v>
      </c>
      <c r="Q75" s="1">
        <f>INT((K75+10)*(M75+10))</f>
        <v>110</v>
      </c>
      <c r="R75" s="1">
        <f>INT((K75)*(M75+10))</f>
        <v>0</v>
      </c>
      <c r="S75" s="1">
        <f>IF(OR(C75=7,C75=8),Q75+T75,O75+T75)</f>
        <v>110</v>
      </c>
      <c r="T75" s="1">
        <f>INT(I75*(M75+10))</f>
        <v>0</v>
      </c>
    </row>
    <row r="76" spans="2:20">
      <c r="B76" s="14">
        <v>65</v>
      </c>
      <c r="C76" s="21">
        <v>1</v>
      </c>
      <c r="D76" s="21">
        <v>0</v>
      </c>
      <c r="E76" s="42"/>
      <c r="F76" s="42" t="str">
        <f>VLOOKUP(C76,兵种!B:C,2,0)</f>
        <v>亲卫队</v>
      </c>
      <c r="G76" s="42" t="str">
        <f>VLOOKUP(D76,绝技!B:C,2,0)</f>
        <v>无</v>
      </c>
      <c r="H76" s="16">
        <f>VLOOKUP(C76,兵种!B:D,3,0)</f>
        <v>400</v>
      </c>
      <c r="I76" s="21"/>
      <c r="J76" s="21"/>
      <c r="K76" s="21"/>
      <c r="L76" s="14">
        <f>SUM(I76:K76)</f>
        <v>0</v>
      </c>
      <c r="M76" s="26">
        <v>1</v>
      </c>
      <c r="N76" s="44">
        <f>H76+L76*10</f>
        <v>400</v>
      </c>
      <c r="O76" s="1">
        <f>INT((J76+10)*(M76+10))</f>
        <v>110</v>
      </c>
      <c r="P76" s="1">
        <f>INT((J76)*(M76+10))</f>
        <v>0</v>
      </c>
      <c r="Q76" s="1">
        <f>INT((K76+10)*(M76+10))</f>
        <v>110</v>
      </c>
      <c r="R76" s="1">
        <f>INT((K76)*(M76+10))</f>
        <v>0</v>
      </c>
      <c r="S76" s="1">
        <f>IF(OR(C76=7,C76=8),Q76+T76,O76+T76)</f>
        <v>110</v>
      </c>
      <c r="T76" s="1">
        <f>INT(I76*(M76+10))</f>
        <v>0</v>
      </c>
    </row>
    <row r="77" spans="2:20">
      <c r="B77" s="14">
        <v>66</v>
      </c>
      <c r="C77" s="21">
        <v>1</v>
      </c>
      <c r="D77" s="21">
        <v>0</v>
      </c>
      <c r="E77" s="42"/>
      <c r="F77" s="42" t="str">
        <f>VLOOKUP(C77,兵种!B:C,2,0)</f>
        <v>亲卫队</v>
      </c>
      <c r="G77" s="42" t="str">
        <f>VLOOKUP(D77,绝技!B:C,2,0)</f>
        <v>无</v>
      </c>
      <c r="H77" s="16">
        <f>VLOOKUP(C77,兵种!B:D,3,0)</f>
        <v>400</v>
      </c>
      <c r="I77" s="21"/>
      <c r="J77" s="21"/>
      <c r="K77" s="21"/>
      <c r="L77" s="14">
        <f>SUM(I77:K77)</f>
        <v>0</v>
      </c>
      <c r="M77" s="26">
        <v>1</v>
      </c>
      <c r="N77" s="44">
        <f>H77+L77*10</f>
        <v>400</v>
      </c>
      <c r="O77" s="1">
        <f>INT((J77+10)*(M77+10))</f>
        <v>110</v>
      </c>
      <c r="P77" s="1">
        <f>INT((J77)*(M77+10))</f>
        <v>0</v>
      </c>
      <c r="Q77" s="1">
        <f>INT((K77+10)*(M77+10))</f>
        <v>110</v>
      </c>
      <c r="R77" s="1">
        <f>INT((K77)*(M77+10))</f>
        <v>0</v>
      </c>
      <c r="S77" s="1">
        <f>IF(OR(C77=7,C77=8),Q77+T77,O77+T77)</f>
        <v>110</v>
      </c>
      <c r="T77" s="1">
        <f>INT(I77*(M77+10))</f>
        <v>0</v>
      </c>
    </row>
    <row r="78" spans="2:20">
      <c r="B78" s="14">
        <v>67</v>
      </c>
      <c r="C78" s="21">
        <v>1</v>
      </c>
      <c r="D78" s="21">
        <v>0</v>
      </c>
      <c r="E78" s="42"/>
      <c r="F78" s="42" t="str">
        <f>VLOOKUP(C78,兵种!B:C,2,0)</f>
        <v>亲卫队</v>
      </c>
      <c r="G78" s="42" t="str">
        <f>VLOOKUP(D78,绝技!B:C,2,0)</f>
        <v>无</v>
      </c>
      <c r="H78" s="16">
        <f>VLOOKUP(C78,兵种!B:D,3,0)</f>
        <v>400</v>
      </c>
      <c r="I78" s="21"/>
      <c r="J78" s="21"/>
      <c r="K78" s="21"/>
      <c r="L78" s="14">
        <f>SUM(I78:K78)</f>
        <v>0</v>
      </c>
      <c r="M78" s="26">
        <v>1</v>
      </c>
      <c r="N78" s="44">
        <f>H78+L78*10</f>
        <v>400</v>
      </c>
      <c r="O78" s="1">
        <f>INT((J78+10)*(M78+10))</f>
        <v>110</v>
      </c>
      <c r="P78" s="1">
        <f>INT((J78)*(M78+10))</f>
        <v>0</v>
      </c>
      <c r="Q78" s="1">
        <f>INT((K78+10)*(M78+10))</f>
        <v>110</v>
      </c>
      <c r="R78" s="1">
        <f>INT((K78)*(M78+10))</f>
        <v>0</v>
      </c>
      <c r="S78" s="1">
        <f>IF(OR(C78=7,C78=8),Q78+T78,O78+T78)</f>
        <v>110</v>
      </c>
      <c r="T78" s="1">
        <f>INT(I78*(M78+10))</f>
        <v>0</v>
      </c>
    </row>
    <row r="79" spans="2:20">
      <c r="B79" s="14">
        <v>68</v>
      </c>
      <c r="C79" s="21">
        <v>1</v>
      </c>
      <c r="D79" s="21">
        <v>0</v>
      </c>
      <c r="E79" s="42"/>
      <c r="F79" s="42" t="str">
        <f>VLOOKUP(C79,兵种!B:C,2,0)</f>
        <v>亲卫队</v>
      </c>
      <c r="G79" s="42" t="str">
        <f>VLOOKUP(D79,绝技!B:C,2,0)</f>
        <v>无</v>
      </c>
      <c r="H79" s="16">
        <f>VLOOKUP(C79,兵种!B:D,3,0)</f>
        <v>400</v>
      </c>
      <c r="I79" s="21"/>
      <c r="J79" s="21"/>
      <c r="K79" s="21"/>
      <c r="L79" s="14">
        <f>SUM(I79:K79)</f>
        <v>0</v>
      </c>
      <c r="M79" s="26">
        <v>1</v>
      </c>
      <c r="N79" s="44">
        <f>H79+L79*10</f>
        <v>400</v>
      </c>
      <c r="O79" s="1">
        <f>INT((J79+10)*(M79+10))</f>
        <v>110</v>
      </c>
      <c r="P79" s="1">
        <f>INT((J79)*(M79+10))</f>
        <v>0</v>
      </c>
      <c r="Q79" s="1">
        <f>INT((K79+10)*(M79+10))</f>
        <v>110</v>
      </c>
      <c r="R79" s="1">
        <f>INT((K79)*(M79+10))</f>
        <v>0</v>
      </c>
      <c r="S79" s="1">
        <f>IF(OR(C79=7,C79=8),Q79+T79,O79+T79)</f>
        <v>110</v>
      </c>
      <c r="T79" s="1">
        <f>INT(I79*(M79+10))</f>
        <v>0</v>
      </c>
    </row>
    <row r="80" spans="2:20">
      <c r="B80" s="14">
        <v>69</v>
      </c>
      <c r="C80" s="21">
        <v>1</v>
      </c>
      <c r="D80" s="21">
        <v>0</v>
      </c>
      <c r="E80" s="42"/>
      <c r="F80" s="42" t="str">
        <f>VLOOKUP(C80,兵种!B:C,2,0)</f>
        <v>亲卫队</v>
      </c>
      <c r="G80" s="42" t="str">
        <f>VLOOKUP(D80,绝技!B:C,2,0)</f>
        <v>无</v>
      </c>
      <c r="H80" s="16">
        <f>VLOOKUP(C80,兵种!B:D,3,0)</f>
        <v>400</v>
      </c>
      <c r="I80" s="21"/>
      <c r="J80" s="21"/>
      <c r="K80" s="21"/>
      <c r="L80" s="14">
        <f>SUM(I80:K80)</f>
        <v>0</v>
      </c>
      <c r="M80" s="26">
        <v>1</v>
      </c>
      <c r="N80" s="44">
        <f>H80+L80*10</f>
        <v>400</v>
      </c>
      <c r="O80" s="1">
        <f>INT((J80+10)*(M80+10))</f>
        <v>110</v>
      </c>
      <c r="P80" s="1">
        <f>INT((J80)*(M80+10))</f>
        <v>0</v>
      </c>
      <c r="Q80" s="1">
        <f>INT((K80+10)*(M80+10))</f>
        <v>110</v>
      </c>
      <c r="R80" s="1">
        <f>INT((K80)*(M80+10))</f>
        <v>0</v>
      </c>
      <c r="S80" s="1">
        <f>IF(OR(C80=7,C80=8),Q80+T80,O80+T80)</f>
        <v>110</v>
      </c>
      <c r="T80" s="1">
        <f>INT(I80*(M80+10))</f>
        <v>0</v>
      </c>
    </row>
    <row r="81" spans="2:20">
      <c r="B81" s="14">
        <v>70</v>
      </c>
      <c r="C81" s="21">
        <v>1</v>
      </c>
      <c r="D81" s="21">
        <v>0</v>
      </c>
      <c r="E81" s="42"/>
      <c r="F81" s="42" t="str">
        <f>VLOOKUP(C81,兵种!B:C,2,0)</f>
        <v>亲卫队</v>
      </c>
      <c r="G81" s="42" t="str">
        <f>VLOOKUP(D81,绝技!B:C,2,0)</f>
        <v>无</v>
      </c>
      <c r="H81" s="16">
        <f>VLOOKUP(C81,兵种!B:D,3,0)</f>
        <v>400</v>
      </c>
      <c r="I81" s="21"/>
      <c r="J81" s="21"/>
      <c r="K81" s="21"/>
      <c r="L81" s="14">
        <f>SUM(I81:K81)</f>
        <v>0</v>
      </c>
      <c r="M81" s="26">
        <v>1</v>
      </c>
      <c r="N81" s="44">
        <f>H81+L81*10</f>
        <v>400</v>
      </c>
      <c r="O81" s="1">
        <f>INT((J81+10)*(M81+10))</f>
        <v>110</v>
      </c>
      <c r="P81" s="1">
        <f>INT((J81)*(M81+10))</f>
        <v>0</v>
      </c>
      <c r="Q81" s="1">
        <f>INT((K81+10)*(M81+10))</f>
        <v>110</v>
      </c>
      <c r="R81" s="1">
        <f>INT((K81)*(M81+10))</f>
        <v>0</v>
      </c>
      <c r="S81" s="1">
        <f>IF(OR(C81=7,C81=8),Q81+T81,O81+T81)</f>
        <v>110</v>
      </c>
      <c r="T81" s="1">
        <f>INT(I81*(M81+10))</f>
        <v>0</v>
      </c>
    </row>
    <row r="82" spans="2:20">
      <c r="B82" s="14">
        <v>71</v>
      </c>
      <c r="C82" s="21">
        <v>1</v>
      </c>
      <c r="D82" s="21">
        <v>0</v>
      </c>
      <c r="E82" s="42"/>
      <c r="F82" s="42" t="str">
        <f>VLOOKUP(C82,兵种!B:C,2,0)</f>
        <v>亲卫队</v>
      </c>
      <c r="G82" s="42" t="str">
        <f>VLOOKUP(D82,绝技!B:C,2,0)</f>
        <v>无</v>
      </c>
      <c r="H82" s="16">
        <f>VLOOKUP(C82,兵种!B:D,3,0)</f>
        <v>400</v>
      </c>
      <c r="I82" s="21"/>
      <c r="J82" s="21"/>
      <c r="K82" s="21"/>
      <c r="L82" s="14">
        <f>SUM(I82:K82)</f>
        <v>0</v>
      </c>
      <c r="M82" s="26">
        <v>1</v>
      </c>
      <c r="N82" s="44">
        <f>H82+L82*10</f>
        <v>400</v>
      </c>
      <c r="O82" s="1">
        <f>INT((J82+10)*(M82+10))</f>
        <v>110</v>
      </c>
      <c r="P82" s="1">
        <f>INT((J82)*(M82+10))</f>
        <v>0</v>
      </c>
      <c r="Q82" s="1">
        <f>INT((K82+10)*(M82+10))</f>
        <v>110</v>
      </c>
      <c r="R82" s="1">
        <f>INT((K82)*(M82+10))</f>
        <v>0</v>
      </c>
      <c r="S82" s="1">
        <f>IF(OR(C82=7,C82=8),Q82+T82,O82+T82)</f>
        <v>110</v>
      </c>
      <c r="T82" s="1">
        <f>INT(I82*(M82+10))</f>
        <v>0</v>
      </c>
    </row>
    <row r="83" spans="2:20">
      <c r="B83" s="14">
        <v>72</v>
      </c>
      <c r="C83" s="21">
        <v>1</v>
      </c>
      <c r="D83" s="21">
        <v>0</v>
      </c>
      <c r="E83" s="42"/>
      <c r="F83" s="42" t="str">
        <f>VLOOKUP(C83,兵种!B:C,2,0)</f>
        <v>亲卫队</v>
      </c>
      <c r="G83" s="42" t="str">
        <f>VLOOKUP(D83,绝技!B:C,2,0)</f>
        <v>无</v>
      </c>
      <c r="H83" s="16">
        <f>VLOOKUP(C83,兵种!B:D,3,0)</f>
        <v>400</v>
      </c>
      <c r="I83" s="21"/>
      <c r="J83" s="21"/>
      <c r="K83" s="21"/>
      <c r="L83" s="14">
        <f>SUM(I83:K83)</f>
        <v>0</v>
      </c>
      <c r="M83" s="26">
        <v>1</v>
      </c>
      <c r="N83" s="44">
        <f>H83+L83*10</f>
        <v>400</v>
      </c>
      <c r="O83" s="1">
        <f>INT((J83+10)*(M83+10))</f>
        <v>110</v>
      </c>
      <c r="P83" s="1">
        <f>INT((J83)*(M83+10))</f>
        <v>0</v>
      </c>
      <c r="Q83" s="1">
        <f>INT((K83+10)*(M83+10))</f>
        <v>110</v>
      </c>
      <c r="R83" s="1">
        <f>INT((K83)*(M83+10))</f>
        <v>0</v>
      </c>
      <c r="S83" s="1">
        <f>IF(OR(C83=7,C83=8),Q83+T83,O83+T83)</f>
        <v>110</v>
      </c>
      <c r="T83" s="1">
        <f>INT(I83*(M83+10))</f>
        <v>0</v>
      </c>
    </row>
    <row r="84" spans="2:20">
      <c r="B84" s="14">
        <v>73</v>
      </c>
      <c r="C84" s="21">
        <v>1</v>
      </c>
      <c r="D84" s="21">
        <v>0</v>
      </c>
      <c r="E84" s="42"/>
      <c r="F84" s="42" t="str">
        <f>VLOOKUP(C84,兵种!B:C,2,0)</f>
        <v>亲卫队</v>
      </c>
      <c r="G84" s="42" t="str">
        <f>VLOOKUP(D84,绝技!B:C,2,0)</f>
        <v>无</v>
      </c>
      <c r="H84" s="16">
        <f>VLOOKUP(C84,兵种!B:D,3,0)</f>
        <v>400</v>
      </c>
      <c r="I84" s="21"/>
      <c r="J84" s="21"/>
      <c r="K84" s="21"/>
      <c r="L84" s="14">
        <f>SUM(I84:K84)</f>
        <v>0</v>
      </c>
      <c r="M84" s="26">
        <v>1</v>
      </c>
      <c r="N84" s="44">
        <f>H84+L84*10</f>
        <v>400</v>
      </c>
      <c r="O84" s="1">
        <f>INT((J84+10)*(M84+10))</f>
        <v>110</v>
      </c>
      <c r="P84" s="1">
        <f>INT((J84)*(M84+10))</f>
        <v>0</v>
      </c>
      <c r="Q84" s="1">
        <f>INT((K84+10)*(M84+10))</f>
        <v>110</v>
      </c>
      <c r="R84" s="1">
        <f>INT((K84)*(M84+10))</f>
        <v>0</v>
      </c>
      <c r="S84" s="1">
        <f>IF(OR(C84=7,C84=8),Q84+T84,O84+T84)</f>
        <v>110</v>
      </c>
      <c r="T84" s="1">
        <f>INT(I84*(M84+10))</f>
        <v>0</v>
      </c>
    </row>
    <row r="85" spans="2:20">
      <c r="B85" s="14">
        <v>74</v>
      </c>
      <c r="C85" s="21">
        <v>1</v>
      </c>
      <c r="D85" s="21">
        <v>0</v>
      </c>
      <c r="E85" s="42"/>
      <c r="F85" s="42" t="str">
        <f>VLOOKUP(C85,兵种!B:C,2,0)</f>
        <v>亲卫队</v>
      </c>
      <c r="G85" s="42" t="str">
        <f>VLOOKUP(D85,绝技!B:C,2,0)</f>
        <v>无</v>
      </c>
      <c r="H85" s="16">
        <f>VLOOKUP(C85,兵种!B:D,3,0)</f>
        <v>400</v>
      </c>
      <c r="I85" s="21"/>
      <c r="J85" s="21"/>
      <c r="K85" s="21"/>
      <c r="L85" s="14">
        <f>SUM(I85:K85)</f>
        <v>0</v>
      </c>
      <c r="M85" s="26">
        <v>1</v>
      </c>
      <c r="N85" s="44">
        <f>H85+L85*10</f>
        <v>400</v>
      </c>
      <c r="O85" s="1">
        <f>INT((J85+10)*(M85+10))</f>
        <v>110</v>
      </c>
      <c r="P85" s="1">
        <f>INT((J85)*(M85+10))</f>
        <v>0</v>
      </c>
      <c r="Q85" s="1">
        <f>INT((K85+10)*(M85+10))</f>
        <v>110</v>
      </c>
      <c r="R85" s="1">
        <f>INT((K85)*(M85+10))</f>
        <v>0</v>
      </c>
      <c r="S85" s="1">
        <f>IF(OR(C85=7,C85=8),Q85+T85,O85+T85)</f>
        <v>110</v>
      </c>
      <c r="T85" s="1">
        <f>INT(I85*(M85+10))</f>
        <v>0</v>
      </c>
    </row>
    <row r="86" spans="2:20">
      <c r="B86" s="14">
        <v>75</v>
      </c>
      <c r="C86" s="21">
        <v>1</v>
      </c>
      <c r="D86" s="21">
        <v>0</v>
      </c>
      <c r="E86" s="42"/>
      <c r="F86" s="42" t="str">
        <f>VLOOKUP(C86,兵种!B:C,2,0)</f>
        <v>亲卫队</v>
      </c>
      <c r="G86" s="42" t="str">
        <f>VLOOKUP(D86,绝技!B:C,2,0)</f>
        <v>无</v>
      </c>
      <c r="H86" s="16">
        <f>VLOOKUP(C86,兵种!B:D,3,0)</f>
        <v>400</v>
      </c>
      <c r="I86" s="21"/>
      <c r="J86" s="21"/>
      <c r="K86" s="21"/>
      <c r="L86" s="14">
        <f>SUM(I86:K86)</f>
        <v>0</v>
      </c>
      <c r="M86" s="26">
        <v>1</v>
      </c>
      <c r="N86" s="44">
        <f>H86+L86*10</f>
        <v>400</v>
      </c>
      <c r="O86" s="1">
        <f>INT((J86+10)*(M86+10))</f>
        <v>110</v>
      </c>
      <c r="P86" s="1">
        <f>INT((J86)*(M86+10))</f>
        <v>0</v>
      </c>
      <c r="Q86" s="1">
        <f>INT((K86+10)*(M86+10))</f>
        <v>110</v>
      </c>
      <c r="R86" s="1">
        <f>INT((K86)*(M86+10))</f>
        <v>0</v>
      </c>
      <c r="S86" s="1">
        <f>IF(OR(C86=7,C86=8),Q86+T86,O86+T86)</f>
        <v>110</v>
      </c>
      <c r="T86" s="1">
        <f>INT(I86*(M86+10))</f>
        <v>0</v>
      </c>
    </row>
    <row r="87" spans="2:20">
      <c r="B87" s="14">
        <v>76</v>
      </c>
      <c r="C87" s="21">
        <v>1</v>
      </c>
      <c r="D87" s="21">
        <v>0</v>
      </c>
      <c r="E87" s="42"/>
      <c r="F87" s="42" t="str">
        <f>VLOOKUP(C87,兵种!B:C,2,0)</f>
        <v>亲卫队</v>
      </c>
      <c r="G87" s="42" t="str">
        <f>VLOOKUP(D87,绝技!B:C,2,0)</f>
        <v>无</v>
      </c>
      <c r="H87" s="16">
        <f>VLOOKUP(C87,兵种!B:D,3,0)</f>
        <v>400</v>
      </c>
      <c r="I87" s="21"/>
      <c r="J87" s="21"/>
      <c r="K87" s="21"/>
      <c r="L87" s="14">
        <f>SUM(I87:K87)</f>
        <v>0</v>
      </c>
      <c r="M87" s="26">
        <v>1</v>
      </c>
      <c r="N87" s="44">
        <f>H87+L87*10</f>
        <v>400</v>
      </c>
      <c r="O87" s="1">
        <f>INT((J87+10)*(M87+10))</f>
        <v>110</v>
      </c>
      <c r="P87" s="1">
        <f>INT((J87)*(M87+10))</f>
        <v>0</v>
      </c>
      <c r="Q87" s="1">
        <f>INT((K87+10)*(M87+10))</f>
        <v>110</v>
      </c>
      <c r="R87" s="1">
        <f>INT((K87)*(M87+10))</f>
        <v>0</v>
      </c>
      <c r="S87" s="1">
        <f>IF(OR(C87=7,C87=8),Q87+T87,O87+T87)</f>
        <v>110</v>
      </c>
      <c r="T87" s="1">
        <f>INT(I87*(M87+10))</f>
        <v>0</v>
      </c>
    </row>
    <row r="88" spans="2:20">
      <c r="B88" s="14">
        <v>77</v>
      </c>
      <c r="C88" s="21">
        <v>1</v>
      </c>
      <c r="D88" s="21">
        <v>0</v>
      </c>
      <c r="E88" s="42"/>
      <c r="F88" s="42" t="str">
        <f>VLOOKUP(C88,兵种!B:C,2,0)</f>
        <v>亲卫队</v>
      </c>
      <c r="G88" s="42" t="str">
        <f>VLOOKUP(D88,绝技!B:C,2,0)</f>
        <v>无</v>
      </c>
      <c r="H88" s="16">
        <f>VLOOKUP(C88,兵种!B:D,3,0)</f>
        <v>400</v>
      </c>
      <c r="I88" s="21"/>
      <c r="J88" s="21"/>
      <c r="K88" s="21"/>
      <c r="L88" s="14">
        <f>SUM(I88:K88)</f>
        <v>0</v>
      </c>
      <c r="M88" s="26">
        <v>1</v>
      </c>
      <c r="N88" s="44">
        <f>H88+L88*10</f>
        <v>400</v>
      </c>
      <c r="O88" s="1">
        <f>INT((J88+10)*(M88+10))</f>
        <v>110</v>
      </c>
      <c r="P88" s="1">
        <f>INT((J88)*(M88+10))</f>
        <v>0</v>
      </c>
      <c r="Q88" s="1">
        <f>INT((K88+10)*(M88+10))</f>
        <v>110</v>
      </c>
      <c r="R88" s="1">
        <f>INT((K88)*(M88+10))</f>
        <v>0</v>
      </c>
      <c r="S88" s="1">
        <f>IF(OR(C88=7,C88=8),Q88+T88,O88+T88)</f>
        <v>110</v>
      </c>
      <c r="T88" s="1">
        <f>INT(I88*(M88+10))</f>
        <v>0</v>
      </c>
    </row>
    <row r="89" spans="2:20">
      <c r="B89" s="14">
        <v>78</v>
      </c>
      <c r="C89" s="21">
        <v>1</v>
      </c>
      <c r="D89" s="21">
        <v>0</v>
      </c>
      <c r="E89" s="42"/>
      <c r="F89" s="42" t="str">
        <f>VLOOKUP(C89,兵种!B:C,2,0)</f>
        <v>亲卫队</v>
      </c>
      <c r="G89" s="42" t="str">
        <f>VLOOKUP(D89,绝技!B:C,2,0)</f>
        <v>无</v>
      </c>
      <c r="H89" s="16">
        <f>VLOOKUP(C89,兵种!B:D,3,0)</f>
        <v>400</v>
      </c>
      <c r="I89" s="21"/>
      <c r="J89" s="21"/>
      <c r="K89" s="21"/>
      <c r="L89" s="14">
        <f>SUM(I89:K89)</f>
        <v>0</v>
      </c>
      <c r="M89" s="26">
        <v>1</v>
      </c>
      <c r="N89" s="44">
        <f>H89+L89*10</f>
        <v>400</v>
      </c>
      <c r="O89" s="1">
        <f>INT((J89+10)*(M89+10))</f>
        <v>110</v>
      </c>
      <c r="P89" s="1">
        <f>INT((J89)*(M89+10))</f>
        <v>0</v>
      </c>
      <c r="Q89" s="1">
        <f>INT((K89+10)*(M89+10))</f>
        <v>110</v>
      </c>
      <c r="R89" s="1">
        <f>INT((K89)*(M89+10))</f>
        <v>0</v>
      </c>
      <c r="S89" s="1">
        <f>IF(OR(C89=7,C89=8),Q89+T89,O89+T89)</f>
        <v>110</v>
      </c>
      <c r="T89" s="1">
        <f>INT(I89*(M89+10))</f>
        <v>0</v>
      </c>
    </row>
    <row r="90" spans="2:20">
      <c r="B90" s="14">
        <v>79</v>
      </c>
      <c r="C90" s="21">
        <v>1</v>
      </c>
      <c r="D90" s="21">
        <v>0</v>
      </c>
      <c r="E90" s="42"/>
      <c r="F90" s="42" t="str">
        <f>VLOOKUP(C90,兵种!B:C,2,0)</f>
        <v>亲卫队</v>
      </c>
      <c r="G90" s="42" t="str">
        <f>VLOOKUP(D90,绝技!B:C,2,0)</f>
        <v>无</v>
      </c>
      <c r="H90" s="16">
        <f>VLOOKUP(C90,兵种!B:D,3,0)</f>
        <v>400</v>
      </c>
      <c r="I90" s="21"/>
      <c r="J90" s="21"/>
      <c r="K90" s="21"/>
      <c r="L90" s="14">
        <f>SUM(I90:K90)</f>
        <v>0</v>
      </c>
      <c r="M90" s="26">
        <v>1</v>
      </c>
      <c r="N90" s="44">
        <f>H90+L90*10</f>
        <v>400</v>
      </c>
      <c r="O90" s="1">
        <f>INT((J90+10)*(M90+10))</f>
        <v>110</v>
      </c>
      <c r="P90" s="1">
        <f>INT((J90)*(M90+10))</f>
        <v>0</v>
      </c>
      <c r="Q90" s="1">
        <f>INT((K90+10)*(M90+10))</f>
        <v>110</v>
      </c>
      <c r="R90" s="1">
        <f>INT((K90)*(M90+10))</f>
        <v>0</v>
      </c>
      <c r="S90" s="1">
        <f>IF(OR(C90=7,C90=8),Q90+T90,O90+T90)</f>
        <v>110</v>
      </c>
      <c r="T90" s="1">
        <f>INT(I90*(M90+10))</f>
        <v>0</v>
      </c>
    </row>
    <row r="91" spans="2:20">
      <c r="B91" s="14">
        <v>80</v>
      </c>
      <c r="C91" s="21">
        <v>1</v>
      </c>
      <c r="D91" s="21">
        <v>0</v>
      </c>
      <c r="E91" s="42"/>
      <c r="F91" s="42" t="str">
        <f>VLOOKUP(C91,兵种!B:C,2,0)</f>
        <v>亲卫队</v>
      </c>
      <c r="G91" s="42" t="str">
        <f>VLOOKUP(D91,绝技!B:C,2,0)</f>
        <v>无</v>
      </c>
      <c r="H91" s="16">
        <f>VLOOKUP(C91,兵种!B:D,3,0)</f>
        <v>400</v>
      </c>
      <c r="I91" s="21"/>
      <c r="J91" s="21"/>
      <c r="K91" s="21"/>
      <c r="L91" s="14">
        <f>SUM(I91:K91)</f>
        <v>0</v>
      </c>
      <c r="M91" s="26">
        <v>1</v>
      </c>
      <c r="N91" s="44">
        <f>H91+L91*10</f>
        <v>400</v>
      </c>
      <c r="O91" s="1">
        <f>INT((J91+10)*(M91+10))</f>
        <v>110</v>
      </c>
      <c r="P91" s="1">
        <f>INT((J91)*(M91+10))</f>
        <v>0</v>
      </c>
      <c r="Q91" s="1">
        <f>INT((K91+10)*(M91+10))</f>
        <v>110</v>
      </c>
      <c r="R91" s="1">
        <f>INT((K91)*(M91+10))</f>
        <v>0</v>
      </c>
      <c r="S91" s="1">
        <f>IF(OR(C91=7,C91=8),Q91+T91,O91+T91)</f>
        <v>110</v>
      </c>
      <c r="T91" s="1">
        <f>INT(I91*(M91+10))</f>
        <v>0</v>
      </c>
    </row>
    <row r="92" spans="2:20">
      <c r="B92" s="14">
        <v>81</v>
      </c>
      <c r="C92" s="21">
        <v>1</v>
      </c>
      <c r="D92" s="21">
        <v>0</v>
      </c>
      <c r="E92" s="42"/>
      <c r="F92" s="42" t="str">
        <f>VLOOKUP(C92,兵种!B:C,2,0)</f>
        <v>亲卫队</v>
      </c>
      <c r="G92" s="42" t="str">
        <f>VLOOKUP(D92,绝技!B:C,2,0)</f>
        <v>无</v>
      </c>
      <c r="H92" s="16">
        <f>VLOOKUP(C92,兵种!B:D,3,0)</f>
        <v>400</v>
      </c>
      <c r="I92" s="21"/>
      <c r="J92" s="21"/>
      <c r="K92" s="21"/>
      <c r="L92" s="14">
        <f>SUM(I92:K92)</f>
        <v>0</v>
      </c>
      <c r="M92" s="26">
        <v>1</v>
      </c>
      <c r="N92" s="44">
        <f>H92+L92*10</f>
        <v>400</v>
      </c>
      <c r="O92" s="1">
        <f>INT((J92+10)*(M92+10))</f>
        <v>110</v>
      </c>
      <c r="P92" s="1">
        <f>INT((J92)*(M92+10))</f>
        <v>0</v>
      </c>
      <c r="Q92" s="1">
        <f>INT((K92+10)*(M92+10))</f>
        <v>110</v>
      </c>
      <c r="R92" s="1">
        <f>INT((K92)*(M92+10))</f>
        <v>0</v>
      </c>
      <c r="S92" s="1">
        <f>IF(OR(C92=7,C92=8),Q92+T92,O92+T92)</f>
        <v>110</v>
      </c>
      <c r="T92" s="1">
        <f>INT(I92*(M92+10))</f>
        <v>0</v>
      </c>
    </row>
    <row r="93" spans="2:20">
      <c r="B93" s="14">
        <v>82</v>
      </c>
      <c r="C93" s="21">
        <v>1</v>
      </c>
      <c r="D93" s="21">
        <v>0</v>
      </c>
      <c r="E93" s="42"/>
      <c r="F93" s="42" t="str">
        <f>VLOOKUP(C93,兵种!B:C,2,0)</f>
        <v>亲卫队</v>
      </c>
      <c r="G93" s="42" t="str">
        <f>VLOOKUP(D93,绝技!B:C,2,0)</f>
        <v>无</v>
      </c>
      <c r="H93" s="16">
        <f>VLOOKUP(C93,兵种!B:D,3,0)</f>
        <v>400</v>
      </c>
      <c r="I93" s="21"/>
      <c r="J93" s="21"/>
      <c r="K93" s="21"/>
      <c r="L93" s="14">
        <f>SUM(I93:K93)</f>
        <v>0</v>
      </c>
      <c r="M93" s="26">
        <v>1</v>
      </c>
      <c r="N93" s="44">
        <f>H93+L93*10</f>
        <v>400</v>
      </c>
      <c r="O93" s="1">
        <f>INT((J93+10)*(M93+10))</f>
        <v>110</v>
      </c>
      <c r="P93" s="1">
        <f>INT((J93)*(M93+10))</f>
        <v>0</v>
      </c>
      <c r="Q93" s="1">
        <f>INT((K93+10)*(M93+10))</f>
        <v>110</v>
      </c>
      <c r="R93" s="1">
        <f>INT((K93)*(M93+10))</f>
        <v>0</v>
      </c>
      <c r="S93" s="1">
        <f>IF(OR(C93=7,C93=8),Q93+T93,O93+T93)</f>
        <v>110</v>
      </c>
      <c r="T93" s="1">
        <f>INT(I93*(M93+10))</f>
        <v>0</v>
      </c>
    </row>
    <row r="94" spans="2:20">
      <c r="B94" s="14">
        <v>83</v>
      </c>
      <c r="C94" s="21">
        <v>1</v>
      </c>
      <c r="D94" s="21">
        <v>0</v>
      </c>
      <c r="E94" s="42"/>
      <c r="F94" s="42" t="str">
        <f>VLOOKUP(C94,兵种!B:C,2,0)</f>
        <v>亲卫队</v>
      </c>
      <c r="G94" s="42" t="str">
        <f>VLOOKUP(D94,绝技!B:C,2,0)</f>
        <v>无</v>
      </c>
      <c r="H94" s="16">
        <f>VLOOKUP(C94,兵种!B:D,3,0)</f>
        <v>400</v>
      </c>
      <c r="I94" s="21"/>
      <c r="J94" s="21"/>
      <c r="K94" s="21"/>
      <c r="L94" s="14">
        <f>SUM(I94:K94)</f>
        <v>0</v>
      </c>
      <c r="M94" s="26">
        <v>1</v>
      </c>
      <c r="N94" s="44">
        <f>H94+L94*10</f>
        <v>400</v>
      </c>
      <c r="O94" s="1">
        <f>INT((J94+10)*(M94+10))</f>
        <v>110</v>
      </c>
      <c r="P94" s="1">
        <f>INT((J94)*(M94+10))</f>
        <v>0</v>
      </c>
      <c r="Q94" s="1">
        <f>INT((K94+10)*(M94+10))</f>
        <v>110</v>
      </c>
      <c r="R94" s="1">
        <f>INT((K94)*(M94+10))</f>
        <v>0</v>
      </c>
      <c r="S94" s="1">
        <f>IF(OR(C94=7,C94=8),Q94+T94,O94+T94)</f>
        <v>110</v>
      </c>
      <c r="T94" s="1">
        <f>INT(I94*(M94+10))</f>
        <v>0</v>
      </c>
    </row>
    <row r="95" spans="2:20">
      <c r="B95" s="14">
        <v>84</v>
      </c>
      <c r="C95" s="21">
        <v>1</v>
      </c>
      <c r="D95" s="21">
        <v>0</v>
      </c>
      <c r="E95" s="42"/>
      <c r="F95" s="42" t="str">
        <f>VLOOKUP(C95,兵种!B:C,2,0)</f>
        <v>亲卫队</v>
      </c>
      <c r="G95" s="42" t="str">
        <f>VLOOKUP(D95,绝技!B:C,2,0)</f>
        <v>无</v>
      </c>
      <c r="H95" s="16">
        <f>VLOOKUP(C95,兵种!B:D,3,0)</f>
        <v>400</v>
      </c>
      <c r="I95" s="21"/>
      <c r="J95" s="21"/>
      <c r="K95" s="21"/>
      <c r="L95" s="14">
        <f>SUM(I95:K95)</f>
        <v>0</v>
      </c>
      <c r="M95" s="26">
        <v>1</v>
      </c>
      <c r="N95" s="44">
        <f>H95+L95*10</f>
        <v>400</v>
      </c>
      <c r="O95" s="1">
        <f>INT((J95+10)*(M95+10))</f>
        <v>110</v>
      </c>
      <c r="P95" s="1">
        <f>INT((J95)*(M95+10))</f>
        <v>0</v>
      </c>
      <c r="Q95" s="1">
        <f>INT((K95+10)*(M95+10))</f>
        <v>110</v>
      </c>
      <c r="R95" s="1">
        <f>INT((K95)*(M95+10))</f>
        <v>0</v>
      </c>
      <c r="S95" s="1">
        <f>IF(OR(C95=7,C95=8),Q95+T95,O95+T95)</f>
        <v>110</v>
      </c>
      <c r="T95" s="1">
        <f>INT(I95*(M95+10))</f>
        <v>0</v>
      </c>
    </row>
    <row r="96" spans="2:20">
      <c r="B96" s="14">
        <v>85</v>
      </c>
      <c r="C96" s="21">
        <v>1</v>
      </c>
      <c r="D96" s="21">
        <v>0</v>
      </c>
      <c r="E96" s="42"/>
      <c r="F96" s="42" t="str">
        <f>VLOOKUP(C96,兵种!B:C,2,0)</f>
        <v>亲卫队</v>
      </c>
      <c r="G96" s="42" t="str">
        <f>VLOOKUP(D96,绝技!B:C,2,0)</f>
        <v>无</v>
      </c>
      <c r="H96" s="16">
        <f>VLOOKUP(C96,兵种!B:D,3,0)</f>
        <v>400</v>
      </c>
      <c r="I96" s="21"/>
      <c r="J96" s="21"/>
      <c r="K96" s="21"/>
      <c r="L96" s="14">
        <f>SUM(I96:K96)</f>
        <v>0</v>
      </c>
      <c r="M96" s="26">
        <v>1</v>
      </c>
      <c r="N96" s="44">
        <f>H96+L96*10</f>
        <v>400</v>
      </c>
      <c r="O96" s="1">
        <f>INT((J96+10)*(M96+10))</f>
        <v>110</v>
      </c>
      <c r="P96" s="1">
        <f>INT((J96)*(M96+10))</f>
        <v>0</v>
      </c>
      <c r="Q96" s="1">
        <f>INT((K96+10)*(M96+10))</f>
        <v>110</v>
      </c>
      <c r="R96" s="1">
        <f>INT((K96)*(M96+10))</f>
        <v>0</v>
      </c>
      <c r="S96" s="1">
        <f>IF(OR(C96=7,C96=8),Q96+T96,O96+T96)</f>
        <v>110</v>
      </c>
      <c r="T96" s="1">
        <f>INT(I96*(M96+10))</f>
        <v>0</v>
      </c>
    </row>
    <row r="97" spans="2:20">
      <c r="B97" s="14">
        <v>86</v>
      </c>
      <c r="C97" s="21">
        <v>1</v>
      </c>
      <c r="D97" s="21">
        <v>0</v>
      </c>
      <c r="E97" s="42"/>
      <c r="F97" s="42" t="str">
        <f>VLOOKUP(C97,兵种!B:C,2,0)</f>
        <v>亲卫队</v>
      </c>
      <c r="G97" s="42" t="str">
        <f>VLOOKUP(D97,绝技!B:C,2,0)</f>
        <v>无</v>
      </c>
      <c r="H97" s="16">
        <f>VLOOKUP(C97,兵种!B:D,3,0)</f>
        <v>400</v>
      </c>
      <c r="I97" s="21"/>
      <c r="J97" s="21"/>
      <c r="K97" s="21"/>
      <c r="L97" s="14">
        <f>SUM(I97:K97)</f>
        <v>0</v>
      </c>
      <c r="M97" s="26">
        <v>1</v>
      </c>
      <c r="N97" s="44">
        <f>H97+L97*10</f>
        <v>400</v>
      </c>
      <c r="O97" s="1">
        <f>INT((J97+10)*(M97+10))</f>
        <v>110</v>
      </c>
      <c r="P97" s="1">
        <f>INT((J97)*(M97+10))</f>
        <v>0</v>
      </c>
      <c r="Q97" s="1">
        <f>INT((K97+10)*(M97+10))</f>
        <v>110</v>
      </c>
      <c r="R97" s="1">
        <f>INT((K97)*(M97+10))</f>
        <v>0</v>
      </c>
      <c r="S97" s="1">
        <f>IF(OR(C97=7,C97=8),Q97+T97,O97+T97)</f>
        <v>110</v>
      </c>
      <c r="T97" s="1">
        <f>INT(I97*(M97+10))</f>
        <v>0</v>
      </c>
    </row>
    <row r="98" spans="2:20">
      <c r="B98" s="14">
        <v>87</v>
      </c>
      <c r="C98" s="21">
        <v>1</v>
      </c>
      <c r="D98" s="21">
        <v>0</v>
      </c>
      <c r="E98" s="42"/>
      <c r="F98" s="42" t="str">
        <f>VLOOKUP(C98,兵种!B:C,2,0)</f>
        <v>亲卫队</v>
      </c>
      <c r="G98" s="42" t="str">
        <f>VLOOKUP(D98,绝技!B:C,2,0)</f>
        <v>无</v>
      </c>
      <c r="H98" s="16">
        <f>VLOOKUP(C98,兵种!B:D,3,0)</f>
        <v>400</v>
      </c>
      <c r="I98" s="21"/>
      <c r="J98" s="21"/>
      <c r="K98" s="21"/>
      <c r="L98" s="14">
        <f>SUM(I98:K98)</f>
        <v>0</v>
      </c>
      <c r="M98" s="26">
        <v>1</v>
      </c>
      <c r="N98" s="44">
        <f>H98+L98*10</f>
        <v>400</v>
      </c>
      <c r="O98" s="1">
        <f>INT((J98+10)*(M98+10))</f>
        <v>110</v>
      </c>
      <c r="P98" s="1">
        <f>INT((J98)*(M98+10))</f>
        <v>0</v>
      </c>
      <c r="Q98" s="1">
        <f>INT((K98+10)*(M98+10))</f>
        <v>110</v>
      </c>
      <c r="R98" s="1">
        <f>INT((K98)*(M98+10))</f>
        <v>0</v>
      </c>
      <c r="S98" s="1">
        <f>IF(OR(C98=7,C98=8),Q98+T98,O98+T98)</f>
        <v>110</v>
      </c>
      <c r="T98" s="1">
        <f>INT(I98*(M98+10))</f>
        <v>0</v>
      </c>
    </row>
    <row r="99" spans="2:20">
      <c r="B99" s="14">
        <v>88</v>
      </c>
      <c r="C99" s="21">
        <v>1</v>
      </c>
      <c r="D99" s="21">
        <v>0</v>
      </c>
      <c r="E99" s="42"/>
      <c r="F99" s="42" t="str">
        <f>VLOOKUP(C99,兵种!B:C,2,0)</f>
        <v>亲卫队</v>
      </c>
      <c r="G99" s="42" t="str">
        <f>VLOOKUP(D99,绝技!B:C,2,0)</f>
        <v>无</v>
      </c>
      <c r="H99" s="16">
        <f>VLOOKUP(C99,兵种!B:D,3,0)</f>
        <v>400</v>
      </c>
      <c r="I99" s="21"/>
      <c r="J99" s="21"/>
      <c r="K99" s="21"/>
      <c r="L99" s="14">
        <f>SUM(I99:K99)</f>
        <v>0</v>
      </c>
      <c r="M99" s="26">
        <v>1</v>
      </c>
      <c r="N99" s="44">
        <f>H99+L99*10</f>
        <v>400</v>
      </c>
      <c r="O99" s="1">
        <f>INT((J99+10)*(M99+10))</f>
        <v>110</v>
      </c>
      <c r="P99" s="1">
        <f>INT((J99)*(M99+10))</f>
        <v>0</v>
      </c>
      <c r="Q99" s="1">
        <f>INT((K99+10)*(M99+10))</f>
        <v>110</v>
      </c>
      <c r="R99" s="1">
        <f>INT((K99)*(M99+10))</f>
        <v>0</v>
      </c>
      <c r="S99" s="1">
        <f>IF(OR(C99=7,C99=8),Q99+T99,O99+T99)</f>
        <v>110</v>
      </c>
      <c r="T99" s="1">
        <f>INT(I99*(M99+10))</f>
        <v>0</v>
      </c>
    </row>
    <row r="100" spans="2:20">
      <c r="B100" s="14">
        <v>89</v>
      </c>
      <c r="C100" s="21">
        <v>1</v>
      </c>
      <c r="D100" s="21">
        <v>0</v>
      </c>
      <c r="E100" s="42"/>
      <c r="F100" s="42" t="str">
        <f>VLOOKUP(C100,兵种!B:C,2,0)</f>
        <v>亲卫队</v>
      </c>
      <c r="G100" s="42" t="str">
        <f>VLOOKUP(D100,绝技!B:C,2,0)</f>
        <v>无</v>
      </c>
      <c r="H100" s="16">
        <f>VLOOKUP(C100,兵种!B:D,3,0)</f>
        <v>400</v>
      </c>
      <c r="I100" s="21"/>
      <c r="J100" s="21"/>
      <c r="K100" s="21"/>
      <c r="L100" s="14">
        <f>SUM(I100:K100)</f>
        <v>0</v>
      </c>
      <c r="M100" s="26">
        <v>1</v>
      </c>
      <c r="N100" s="44">
        <f>H100+L100*10</f>
        <v>400</v>
      </c>
      <c r="O100" s="1">
        <f>INT((J100+10)*(M100+10))</f>
        <v>110</v>
      </c>
      <c r="P100" s="1">
        <f>INT((J100)*(M100+10))</f>
        <v>0</v>
      </c>
      <c r="Q100" s="1">
        <f>INT((K100+10)*(M100+10))</f>
        <v>110</v>
      </c>
      <c r="R100" s="1">
        <f>INT((K100)*(M100+10))</f>
        <v>0</v>
      </c>
      <c r="S100" s="1">
        <f>IF(OR(C100=7,C100=8),Q100+T100,O100+T100)</f>
        <v>110</v>
      </c>
      <c r="T100" s="1">
        <f>INT(I100*(M100+10))</f>
        <v>0</v>
      </c>
    </row>
    <row r="101" spans="2:20">
      <c r="B101" s="14">
        <v>90</v>
      </c>
      <c r="C101" s="21">
        <v>1</v>
      </c>
      <c r="D101" s="21">
        <v>0</v>
      </c>
      <c r="E101" s="42"/>
      <c r="F101" s="42" t="str">
        <f>VLOOKUP(C101,兵种!B:C,2,0)</f>
        <v>亲卫队</v>
      </c>
      <c r="G101" s="42" t="str">
        <f>VLOOKUP(D101,绝技!B:C,2,0)</f>
        <v>无</v>
      </c>
      <c r="H101" s="16">
        <f>VLOOKUP(C101,兵种!B:D,3,0)</f>
        <v>400</v>
      </c>
      <c r="I101" s="21"/>
      <c r="J101" s="21"/>
      <c r="K101" s="21"/>
      <c r="L101" s="14">
        <f>SUM(I101:K101)</f>
        <v>0</v>
      </c>
      <c r="M101" s="26">
        <v>1</v>
      </c>
      <c r="N101" s="44">
        <f>H101+L101*10</f>
        <v>400</v>
      </c>
      <c r="O101" s="1">
        <f>INT((J101+10)*(M101+10))</f>
        <v>110</v>
      </c>
      <c r="P101" s="1">
        <f>INT((J101)*(M101+10))</f>
        <v>0</v>
      </c>
      <c r="Q101" s="1">
        <f>INT((K101+10)*(M101+10))</f>
        <v>110</v>
      </c>
      <c r="R101" s="1">
        <f>INT((K101)*(M101+10))</f>
        <v>0</v>
      </c>
      <c r="S101" s="1">
        <f>IF(OR(C101=7,C101=8),Q101+T101,O101+T101)</f>
        <v>110</v>
      </c>
      <c r="T101" s="1">
        <f>INT(I101*(M101+10))</f>
        <v>0</v>
      </c>
    </row>
    <row r="102" spans="2:20">
      <c r="B102" s="14">
        <v>91</v>
      </c>
      <c r="C102" s="21">
        <v>1</v>
      </c>
      <c r="D102" s="21">
        <v>0</v>
      </c>
      <c r="E102" s="42"/>
      <c r="F102" s="42" t="str">
        <f>VLOOKUP(C102,兵种!B:C,2,0)</f>
        <v>亲卫队</v>
      </c>
      <c r="G102" s="42" t="str">
        <f>VLOOKUP(D102,绝技!B:C,2,0)</f>
        <v>无</v>
      </c>
      <c r="H102" s="16">
        <f>VLOOKUP(C102,兵种!B:D,3,0)</f>
        <v>400</v>
      </c>
      <c r="I102" s="21"/>
      <c r="J102" s="21"/>
      <c r="K102" s="21"/>
      <c r="L102" s="14">
        <f>SUM(I102:K102)</f>
        <v>0</v>
      </c>
      <c r="M102" s="26">
        <v>1</v>
      </c>
      <c r="N102" s="44">
        <f>H102+L102*10</f>
        <v>400</v>
      </c>
      <c r="O102" s="1">
        <f>INT((J102+10)*(M102+10))</f>
        <v>110</v>
      </c>
      <c r="P102" s="1">
        <f>INT((J102)*(M102+10))</f>
        <v>0</v>
      </c>
      <c r="Q102" s="1">
        <f>INT((K102+10)*(M102+10))</f>
        <v>110</v>
      </c>
      <c r="R102" s="1">
        <f>INT((K102)*(M102+10))</f>
        <v>0</v>
      </c>
      <c r="S102" s="1">
        <f>IF(OR(C102=7,C102=8),Q102+T102,O102+T102)</f>
        <v>110</v>
      </c>
      <c r="T102" s="1">
        <f>INT(I102*(M102+10))</f>
        <v>0</v>
      </c>
    </row>
    <row r="103" spans="2:20">
      <c r="B103" s="14">
        <v>92</v>
      </c>
      <c r="C103" s="21">
        <v>1</v>
      </c>
      <c r="D103" s="21">
        <v>0</v>
      </c>
      <c r="E103" s="42"/>
      <c r="F103" s="42" t="str">
        <f>VLOOKUP(C103,兵种!B:C,2,0)</f>
        <v>亲卫队</v>
      </c>
      <c r="G103" s="42" t="str">
        <f>VLOOKUP(D103,绝技!B:C,2,0)</f>
        <v>无</v>
      </c>
      <c r="H103" s="16">
        <f>VLOOKUP(C103,兵种!B:D,3,0)</f>
        <v>400</v>
      </c>
      <c r="I103" s="21"/>
      <c r="J103" s="21"/>
      <c r="K103" s="21"/>
      <c r="L103" s="14">
        <f>SUM(I103:K103)</f>
        <v>0</v>
      </c>
      <c r="M103" s="26">
        <v>1</v>
      </c>
      <c r="N103" s="44">
        <f>H103+L103*10</f>
        <v>400</v>
      </c>
      <c r="O103" s="1">
        <f>INT((J103+10)*(M103+10))</f>
        <v>110</v>
      </c>
      <c r="P103" s="1">
        <f>INT((J103)*(M103+10))</f>
        <v>0</v>
      </c>
      <c r="Q103" s="1">
        <f>INT((K103+10)*(M103+10))</f>
        <v>110</v>
      </c>
      <c r="R103" s="1">
        <f>INT((K103)*(M103+10))</f>
        <v>0</v>
      </c>
      <c r="S103" s="1">
        <f>IF(OR(C103=7,C103=8),Q103+T103,O103+T103)</f>
        <v>110</v>
      </c>
      <c r="T103" s="1">
        <f>INT(I103*(M103+10))</f>
        <v>0</v>
      </c>
    </row>
    <row r="104" spans="2:20">
      <c r="B104" s="14">
        <v>93</v>
      </c>
      <c r="C104" s="21">
        <v>1</v>
      </c>
      <c r="D104" s="21">
        <v>0</v>
      </c>
      <c r="E104" s="42"/>
      <c r="F104" s="42" t="str">
        <f>VLOOKUP(C104,兵种!B:C,2,0)</f>
        <v>亲卫队</v>
      </c>
      <c r="G104" s="42" t="str">
        <f>VLOOKUP(D104,绝技!B:C,2,0)</f>
        <v>无</v>
      </c>
      <c r="H104" s="16">
        <f>VLOOKUP(C104,兵种!B:D,3,0)</f>
        <v>400</v>
      </c>
      <c r="I104" s="21"/>
      <c r="J104" s="21"/>
      <c r="K104" s="21"/>
      <c r="L104" s="14">
        <f>SUM(I104:K104)</f>
        <v>0</v>
      </c>
      <c r="M104" s="26">
        <v>1</v>
      </c>
      <c r="N104" s="44">
        <f>H104+L104*10</f>
        <v>400</v>
      </c>
      <c r="O104" s="1">
        <f>INT((J104+10)*(M104+10))</f>
        <v>110</v>
      </c>
      <c r="P104" s="1">
        <f>INT((J104)*(M104+10))</f>
        <v>0</v>
      </c>
      <c r="Q104" s="1">
        <f>INT((K104+10)*(M104+10))</f>
        <v>110</v>
      </c>
      <c r="R104" s="1">
        <f>INT((K104)*(M104+10))</f>
        <v>0</v>
      </c>
      <c r="S104" s="1">
        <f>IF(OR(C104=7,C104=8),Q104+T104,O104+T104)</f>
        <v>110</v>
      </c>
      <c r="T104" s="1">
        <f>INT(I104*(M104+10))</f>
        <v>0</v>
      </c>
    </row>
    <row r="105" spans="2:20">
      <c r="B105" s="14">
        <v>94</v>
      </c>
      <c r="C105" s="21">
        <v>1</v>
      </c>
      <c r="D105" s="21">
        <v>0</v>
      </c>
      <c r="E105" s="42"/>
      <c r="F105" s="42" t="str">
        <f>VLOOKUP(C105,兵种!B:C,2,0)</f>
        <v>亲卫队</v>
      </c>
      <c r="G105" s="42" t="str">
        <f>VLOOKUP(D105,绝技!B:C,2,0)</f>
        <v>无</v>
      </c>
      <c r="H105" s="16">
        <f>VLOOKUP(C105,兵种!B:D,3,0)</f>
        <v>400</v>
      </c>
      <c r="I105" s="21"/>
      <c r="J105" s="21"/>
      <c r="K105" s="21"/>
      <c r="L105" s="14">
        <f>SUM(I105:K105)</f>
        <v>0</v>
      </c>
      <c r="M105" s="26">
        <v>1</v>
      </c>
      <c r="N105" s="44">
        <f>H105+L105*10</f>
        <v>400</v>
      </c>
      <c r="O105" s="1">
        <f>INT((J105+10)*(M105+10))</f>
        <v>110</v>
      </c>
      <c r="P105" s="1">
        <f>INT((J105)*(M105+10))</f>
        <v>0</v>
      </c>
      <c r="Q105" s="1">
        <f>INT((K105+10)*(M105+10))</f>
        <v>110</v>
      </c>
      <c r="R105" s="1">
        <f>INT((K105)*(M105+10))</f>
        <v>0</v>
      </c>
      <c r="S105" s="1">
        <f>IF(OR(C105=7,C105=8),Q105+T105,O105+T105)</f>
        <v>110</v>
      </c>
      <c r="T105" s="1">
        <f>INT(I105*(M105+10))</f>
        <v>0</v>
      </c>
    </row>
    <row r="106" spans="2:20">
      <c r="B106" s="14">
        <v>95</v>
      </c>
      <c r="C106" s="21">
        <v>1</v>
      </c>
      <c r="D106" s="21">
        <v>0</v>
      </c>
      <c r="E106" s="42"/>
      <c r="F106" s="42" t="str">
        <f>VLOOKUP(C106,兵种!B:C,2,0)</f>
        <v>亲卫队</v>
      </c>
      <c r="G106" s="42" t="str">
        <f>VLOOKUP(D106,绝技!B:C,2,0)</f>
        <v>无</v>
      </c>
      <c r="H106" s="16">
        <f>VLOOKUP(C106,兵种!B:D,3,0)</f>
        <v>400</v>
      </c>
      <c r="I106" s="21"/>
      <c r="J106" s="21"/>
      <c r="K106" s="21"/>
      <c r="L106" s="14">
        <f>SUM(I106:K106)</f>
        <v>0</v>
      </c>
      <c r="M106" s="26">
        <v>1</v>
      </c>
      <c r="N106" s="44">
        <f>H106+L106*10</f>
        <v>400</v>
      </c>
      <c r="O106" s="1">
        <f>INT((J106+10)*(M106+10))</f>
        <v>110</v>
      </c>
      <c r="P106" s="1">
        <f>INT((J106)*(M106+10))</f>
        <v>0</v>
      </c>
      <c r="Q106" s="1">
        <f>INT((K106+10)*(M106+10))</f>
        <v>110</v>
      </c>
      <c r="R106" s="1">
        <f>INT((K106)*(M106+10))</f>
        <v>0</v>
      </c>
      <c r="S106" s="1">
        <f>IF(OR(C106=7,C106=8),Q106+T106,O106+T106)</f>
        <v>110</v>
      </c>
      <c r="T106" s="1">
        <f>INT(I106*(M106+10))</f>
        <v>0</v>
      </c>
    </row>
    <row r="107" spans="2:20">
      <c r="B107" s="14">
        <v>96</v>
      </c>
      <c r="C107" s="21">
        <v>1</v>
      </c>
      <c r="D107" s="21">
        <v>0</v>
      </c>
      <c r="E107" s="42"/>
      <c r="F107" s="42" t="str">
        <f>VLOOKUP(C107,兵种!B:C,2,0)</f>
        <v>亲卫队</v>
      </c>
      <c r="G107" s="42" t="str">
        <f>VLOOKUP(D107,绝技!B:C,2,0)</f>
        <v>无</v>
      </c>
      <c r="H107" s="16">
        <f>VLOOKUP(C107,兵种!B:D,3,0)</f>
        <v>400</v>
      </c>
      <c r="I107" s="21"/>
      <c r="J107" s="21"/>
      <c r="K107" s="21"/>
      <c r="L107" s="14">
        <f>SUM(I107:K107)</f>
        <v>0</v>
      </c>
      <c r="M107" s="26">
        <v>1</v>
      </c>
      <c r="N107" s="44">
        <f>H107+L107*10</f>
        <v>400</v>
      </c>
      <c r="O107" s="1">
        <f>INT((J107+10)*(M107+10))</f>
        <v>110</v>
      </c>
      <c r="P107" s="1">
        <f>INT((J107)*(M107+10))</f>
        <v>0</v>
      </c>
      <c r="Q107" s="1">
        <f>INT((K107+10)*(M107+10))</f>
        <v>110</v>
      </c>
      <c r="R107" s="1">
        <f>INT((K107)*(M107+10))</f>
        <v>0</v>
      </c>
      <c r="S107" s="1">
        <f>IF(OR(C107=7,C107=8),Q107+T107,O107+T107)</f>
        <v>110</v>
      </c>
      <c r="T107" s="1">
        <f>INT(I107*(M107+10))</f>
        <v>0</v>
      </c>
    </row>
    <row r="108" spans="2:20">
      <c r="B108" s="14">
        <v>97</v>
      </c>
      <c r="C108" s="21">
        <v>1</v>
      </c>
      <c r="D108" s="21">
        <v>0</v>
      </c>
      <c r="E108" s="42"/>
      <c r="F108" s="42" t="str">
        <f>VLOOKUP(C108,兵种!B:C,2,0)</f>
        <v>亲卫队</v>
      </c>
      <c r="G108" s="42" t="str">
        <f>VLOOKUP(D108,绝技!B:C,2,0)</f>
        <v>无</v>
      </c>
      <c r="H108" s="16">
        <f>VLOOKUP(C108,兵种!B:D,3,0)</f>
        <v>400</v>
      </c>
      <c r="I108" s="21"/>
      <c r="J108" s="21"/>
      <c r="K108" s="21"/>
      <c r="L108" s="14">
        <f>SUM(I108:K108)</f>
        <v>0</v>
      </c>
      <c r="M108" s="26">
        <v>1</v>
      </c>
      <c r="N108" s="44">
        <f>H108+L108*10</f>
        <v>400</v>
      </c>
      <c r="O108" s="1">
        <f>INT((J108+10)*(M108+10))</f>
        <v>110</v>
      </c>
      <c r="P108" s="1">
        <f>INT((J108)*(M108+10))</f>
        <v>0</v>
      </c>
      <c r="Q108" s="1">
        <f>INT((K108+10)*(M108+10))</f>
        <v>110</v>
      </c>
      <c r="R108" s="1">
        <f>INT((K108)*(M108+10))</f>
        <v>0</v>
      </c>
      <c r="S108" s="1">
        <f>IF(OR(C108=7,C108=8),Q108+T108,O108+T108)</f>
        <v>110</v>
      </c>
      <c r="T108" s="1">
        <f>INT(I108*(M108+10))</f>
        <v>0</v>
      </c>
    </row>
    <row r="109" spans="2:20">
      <c r="B109" s="14">
        <v>98</v>
      </c>
      <c r="C109" s="21">
        <v>1</v>
      </c>
      <c r="D109" s="21">
        <v>0</v>
      </c>
      <c r="E109" s="42"/>
      <c r="F109" s="42" t="str">
        <f>VLOOKUP(C109,兵种!B:C,2,0)</f>
        <v>亲卫队</v>
      </c>
      <c r="G109" s="42" t="str">
        <f>VLOOKUP(D109,绝技!B:C,2,0)</f>
        <v>无</v>
      </c>
      <c r="H109" s="16">
        <f>VLOOKUP(C109,兵种!B:D,3,0)</f>
        <v>400</v>
      </c>
      <c r="I109" s="21"/>
      <c r="J109" s="21"/>
      <c r="K109" s="21"/>
      <c r="L109" s="14">
        <f>SUM(I109:K109)</f>
        <v>0</v>
      </c>
      <c r="M109" s="26">
        <v>1</v>
      </c>
      <c r="N109" s="44">
        <f>H109+L109*10</f>
        <v>400</v>
      </c>
      <c r="O109" s="1">
        <f>INT((J109+10)*(M109+10))</f>
        <v>110</v>
      </c>
      <c r="P109" s="1">
        <f>INT((J109)*(M109+10))</f>
        <v>0</v>
      </c>
      <c r="Q109" s="1">
        <f>INT((K109+10)*(M109+10))</f>
        <v>110</v>
      </c>
      <c r="R109" s="1">
        <f>INT((K109)*(M109+10))</f>
        <v>0</v>
      </c>
      <c r="S109" s="1">
        <f>IF(OR(C109=7,C109=8),Q109+T109,O109+T109)</f>
        <v>110</v>
      </c>
      <c r="T109" s="1">
        <f>INT(I109*(M109+10))</f>
        <v>0</v>
      </c>
    </row>
    <row r="110" spans="2:20">
      <c r="B110" s="14">
        <v>99</v>
      </c>
      <c r="C110" s="21">
        <v>1</v>
      </c>
      <c r="D110" s="21">
        <v>0</v>
      </c>
      <c r="E110" s="42"/>
      <c r="F110" s="42" t="str">
        <f>VLOOKUP(C110,兵种!B:C,2,0)</f>
        <v>亲卫队</v>
      </c>
      <c r="G110" s="42" t="str">
        <f>VLOOKUP(D110,绝技!B:C,2,0)</f>
        <v>无</v>
      </c>
      <c r="H110" s="16">
        <f>VLOOKUP(C110,兵种!B:D,3,0)</f>
        <v>400</v>
      </c>
      <c r="I110" s="21"/>
      <c r="J110" s="21"/>
      <c r="K110" s="21"/>
      <c r="L110" s="14">
        <f>SUM(I110:K110)</f>
        <v>0</v>
      </c>
      <c r="M110" s="26">
        <v>1</v>
      </c>
      <c r="N110" s="44">
        <f>H110+L110*10</f>
        <v>400</v>
      </c>
      <c r="O110" s="1">
        <f>INT((J110+10)*(M110+10))</f>
        <v>110</v>
      </c>
      <c r="P110" s="1">
        <f>INT((J110)*(M110+10))</f>
        <v>0</v>
      </c>
      <c r="Q110" s="1">
        <f>INT((K110+10)*(M110+10))</f>
        <v>110</v>
      </c>
      <c r="R110" s="1">
        <f>INT((K110)*(M110+10))</f>
        <v>0</v>
      </c>
      <c r="S110" s="1">
        <f>IF(OR(C110=7,C110=8),Q110+T110,O110+T110)</f>
        <v>110</v>
      </c>
      <c r="T110" s="1">
        <f>INT(I110*(M110+10))</f>
        <v>0</v>
      </c>
    </row>
    <row r="111" spans="2:20">
      <c r="B111" s="14">
        <v>100</v>
      </c>
      <c r="C111" s="21">
        <v>1</v>
      </c>
      <c r="D111" s="21">
        <v>0</v>
      </c>
      <c r="E111" s="42"/>
      <c r="F111" s="42" t="str">
        <f>VLOOKUP(C111,兵种!B:C,2,0)</f>
        <v>亲卫队</v>
      </c>
      <c r="G111" s="42" t="str">
        <f>VLOOKUP(D111,绝技!B:C,2,0)</f>
        <v>无</v>
      </c>
      <c r="H111" s="16">
        <f>VLOOKUP(C111,兵种!B:D,3,0)</f>
        <v>400</v>
      </c>
      <c r="I111" s="21"/>
      <c r="J111" s="21"/>
      <c r="K111" s="21"/>
      <c r="L111" s="14">
        <f>SUM(I111:K111)</f>
        <v>0</v>
      </c>
      <c r="M111" s="26">
        <v>1</v>
      </c>
      <c r="N111" s="44">
        <f>H111+L111*10</f>
        <v>400</v>
      </c>
      <c r="O111" s="1">
        <f>INT((J111+10)*(M111+10))</f>
        <v>110</v>
      </c>
      <c r="P111" s="1">
        <f>INT((J111)*(M111+10))</f>
        <v>0</v>
      </c>
      <c r="Q111" s="1">
        <f>INT((K111+10)*(M111+10))</f>
        <v>110</v>
      </c>
      <c r="R111" s="1">
        <f>INT((K111)*(M111+10))</f>
        <v>0</v>
      </c>
      <c r="S111" s="1">
        <f>IF(OR(C111=7,C111=8),Q111+T111,O111+T111)</f>
        <v>110</v>
      </c>
      <c r="T111" s="1">
        <f>INT(I111*(M111+10))</f>
        <v>0</v>
      </c>
    </row>
    <row r="112" spans="2:20">
      <c r="B112" s="14">
        <v>101</v>
      </c>
      <c r="C112" s="21">
        <v>1</v>
      </c>
      <c r="D112" s="21">
        <v>0</v>
      </c>
      <c r="E112" s="42"/>
      <c r="F112" s="42" t="str">
        <f>VLOOKUP(C112,兵种!B:C,2,0)</f>
        <v>亲卫队</v>
      </c>
      <c r="G112" s="42" t="str">
        <f>VLOOKUP(D112,绝技!B:C,2,0)</f>
        <v>无</v>
      </c>
      <c r="H112" s="16">
        <f>VLOOKUP(C112,兵种!B:D,3,0)</f>
        <v>400</v>
      </c>
      <c r="I112" s="21"/>
      <c r="J112" s="21"/>
      <c r="K112" s="21"/>
      <c r="L112" s="14">
        <f>SUM(I112:K112)</f>
        <v>0</v>
      </c>
      <c r="M112" s="26">
        <v>1</v>
      </c>
      <c r="N112" s="44">
        <f>H112+L112*10</f>
        <v>400</v>
      </c>
      <c r="O112" s="1">
        <f>INT((J112+10)*(M112+10))</f>
        <v>110</v>
      </c>
      <c r="P112" s="1">
        <f>INT((J112)*(M112+10))</f>
        <v>0</v>
      </c>
      <c r="Q112" s="1">
        <f>INT((K112+10)*(M112+10))</f>
        <v>110</v>
      </c>
      <c r="R112" s="1">
        <f>INT((K112)*(M112+10))</f>
        <v>0</v>
      </c>
      <c r="S112" s="1">
        <f>IF(OR(C112=7,C112=8),Q112+T112,O112+T112)</f>
        <v>110</v>
      </c>
      <c r="T112" s="1">
        <f>INT(I112*(M112+10))</f>
        <v>0</v>
      </c>
    </row>
    <row r="113" spans="2:20">
      <c r="B113" s="14">
        <v>102</v>
      </c>
      <c r="C113" s="21">
        <v>1</v>
      </c>
      <c r="D113" s="21">
        <v>0</v>
      </c>
      <c r="E113" s="42"/>
      <c r="F113" s="42" t="str">
        <f>VLOOKUP(C113,兵种!B:C,2,0)</f>
        <v>亲卫队</v>
      </c>
      <c r="G113" s="42" t="str">
        <f>VLOOKUP(D113,绝技!B:C,2,0)</f>
        <v>无</v>
      </c>
      <c r="H113" s="16">
        <f>VLOOKUP(C113,兵种!B:D,3,0)</f>
        <v>400</v>
      </c>
      <c r="I113" s="21"/>
      <c r="J113" s="21"/>
      <c r="K113" s="21"/>
      <c r="L113" s="14">
        <f>SUM(I113:K113)</f>
        <v>0</v>
      </c>
      <c r="M113" s="26">
        <v>1</v>
      </c>
      <c r="N113" s="44">
        <f>H113+L113*10</f>
        <v>400</v>
      </c>
      <c r="O113" s="1">
        <f>INT((J113+10)*(M113+10))</f>
        <v>110</v>
      </c>
      <c r="P113" s="1">
        <f>INT((J113)*(M113+10))</f>
        <v>0</v>
      </c>
      <c r="Q113" s="1">
        <f>INT((K113+10)*(M113+10))</f>
        <v>110</v>
      </c>
      <c r="R113" s="1">
        <f>INT((K113)*(M113+10))</f>
        <v>0</v>
      </c>
      <c r="S113" s="1">
        <f>IF(OR(C113=7,C113=8),Q113+T113,O113+T113)</f>
        <v>110</v>
      </c>
      <c r="T113" s="1">
        <f>INT(I113*(M113+10))</f>
        <v>0</v>
      </c>
    </row>
    <row r="114" spans="2:20">
      <c r="B114" s="14">
        <v>103</v>
      </c>
      <c r="C114" s="21">
        <v>1</v>
      </c>
      <c r="D114" s="21">
        <v>0</v>
      </c>
      <c r="E114" s="42"/>
      <c r="F114" s="42" t="str">
        <f>VLOOKUP(C114,兵种!B:C,2,0)</f>
        <v>亲卫队</v>
      </c>
      <c r="G114" s="42" t="str">
        <f>VLOOKUP(D114,绝技!B:C,2,0)</f>
        <v>无</v>
      </c>
      <c r="H114" s="16">
        <f>VLOOKUP(C114,兵种!B:D,3,0)</f>
        <v>400</v>
      </c>
      <c r="I114" s="21"/>
      <c r="J114" s="21"/>
      <c r="K114" s="21"/>
      <c r="L114" s="14">
        <f>SUM(I114:K114)</f>
        <v>0</v>
      </c>
      <c r="M114" s="26">
        <v>1</v>
      </c>
      <c r="N114" s="44">
        <f>H114+L114*10</f>
        <v>400</v>
      </c>
      <c r="O114" s="1">
        <f>INT((J114+10)*(M114+10))</f>
        <v>110</v>
      </c>
      <c r="P114" s="1">
        <f>INT((J114)*(M114+10))</f>
        <v>0</v>
      </c>
      <c r="Q114" s="1">
        <f>INT((K114+10)*(M114+10))</f>
        <v>110</v>
      </c>
      <c r="R114" s="1">
        <f>INT((K114)*(M114+10))</f>
        <v>0</v>
      </c>
      <c r="S114" s="1">
        <f>IF(OR(C114=7,C114=8),Q114+T114,O114+T114)</f>
        <v>110</v>
      </c>
      <c r="T114" s="1">
        <f>INT(I114*(M114+10))</f>
        <v>0</v>
      </c>
    </row>
    <row r="115" spans="2:20">
      <c r="B115" s="14">
        <v>104</v>
      </c>
      <c r="C115" s="21">
        <v>1</v>
      </c>
      <c r="D115" s="21">
        <v>0</v>
      </c>
      <c r="E115" s="42"/>
      <c r="F115" s="42" t="str">
        <f>VLOOKUP(C115,兵种!B:C,2,0)</f>
        <v>亲卫队</v>
      </c>
      <c r="G115" s="42" t="str">
        <f>VLOOKUP(D115,绝技!B:C,2,0)</f>
        <v>无</v>
      </c>
      <c r="H115" s="16">
        <f>VLOOKUP(C115,兵种!B:D,3,0)</f>
        <v>400</v>
      </c>
      <c r="I115" s="21"/>
      <c r="J115" s="21"/>
      <c r="K115" s="21"/>
      <c r="L115" s="14">
        <f>SUM(I115:K115)</f>
        <v>0</v>
      </c>
      <c r="M115" s="26">
        <v>1</v>
      </c>
      <c r="N115" s="44">
        <f>H115+L115*10</f>
        <v>400</v>
      </c>
      <c r="O115" s="1">
        <f>INT((J115+10)*(M115+10))</f>
        <v>110</v>
      </c>
      <c r="P115" s="1">
        <f>INT((J115)*(M115+10))</f>
        <v>0</v>
      </c>
      <c r="Q115" s="1">
        <f>INT((K115+10)*(M115+10))</f>
        <v>110</v>
      </c>
      <c r="R115" s="1">
        <f>INT((K115)*(M115+10))</f>
        <v>0</v>
      </c>
      <c r="S115" s="1">
        <f>IF(OR(C115=7,C115=8),Q115+T115,O115+T115)</f>
        <v>110</v>
      </c>
      <c r="T115" s="1">
        <f>INT(I115*(M115+10))</f>
        <v>0</v>
      </c>
    </row>
    <row r="116" spans="2:20">
      <c r="B116" s="14">
        <v>105</v>
      </c>
      <c r="C116" s="21">
        <v>1</v>
      </c>
      <c r="D116" s="21">
        <v>0</v>
      </c>
      <c r="E116" s="42"/>
      <c r="F116" s="42" t="str">
        <f>VLOOKUP(C116,兵种!B:C,2,0)</f>
        <v>亲卫队</v>
      </c>
      <c r="G116" s="42" t="str">
        <f>VLOOKUP(D116,绝技!B:C,2,0)</f>
        <v>无</v>
      </c>
      <c r="H116" s="16">
        <f>VLOOKUP(C116,兵种!B:D,3,0)</f>
        <v>400</v>
      </c>
      <c r="I116" s="21"/>
      <c r="J116" s="21"/>
      <c r="K116" s="21"/>
      <c r="L116" s="14">
        <f>SUM(I116:K116)</f>
        <v>0</v>
      </c>
      <c r="M116" s="26">
        <v>1</v>
      </c>
      <c r="N116" s="44">
        <f>H116+L116*10</f>
        <v>400</v>
      </c>
      <c r="O116" s="1">
        <f>INT((J116+10)*(M116+10))</f>
        <v>110</v>
      </c>
      <c r="P116" s="1">
        <f>INT((J116)*(M116+10))</f>
        <v>0</v>
      </c>
      <c r="Q116" s="1">
        <f>INT((K116+10)*(M116+10))</f>
        <v>110</v>
      </c>
      <c r="R116" s="1">
        <f>INT((K116)*(M116+10))</f>
        <v>0</v>
      </c>
      <c r="S116" s="1">
        <f>IF(OR(C116=7,C116=8),Q116+T116,O116+T116)</f>
        <v>110</v>
      </c>
      <c r="T116" s="1">
        <f>INT(I116*(M116+10))</f>
        <v>0</v>
      </c>
    </row>
    <row r="117" spans="2:20">
      <c r="B117" s="14">
        <v>106</v>
      </c>
      <c r="C117" s="21">
        <v>1</v>
      </c>
      <c r="D117" s="21">
        <v>0</v>
      </c>
      <c r="E117" s="42"/>
      <c r="F117" s="42" t="str">
        <f>VLOOKUP(C117,兵种!B:C,2,0)</f>
        <v>亲卫队</v>
      </c>
      <c r="G117" s="42" t="str">
        <f>VLOOKUP(D117,绝技!B:C,2,0)</f>
        <v>无</v>
      </c>
      <c r="H117" s="16">
        <f>VLOOKUP(C117,兵种!B:D,3,0)</f>
        <v>400</v>
      </c>
      <c r="I117" s="21"/>
      <c r="J117" s="21"/>
      <c r="K117" s="21"/>
      <c r="L117" s="14">
        <f>SUM(I117:K117)</f>
        <v>0</v>
      </c>
      <c r="M117" s="26">
        <v>1</v>
      </c>
      <c r="N117" s="44">
        <f>H117+L117*10</f>
        <v>400</v>
      </c>
      <c r="O117" s="1">
        <f>INT((J117+10)*(M117+10))</f>
        <v>110</v>
      </c>
      <c r="P117" s="1">
        <f>INT((J117)*(M117+10))</f>
        <v>0</v>
      </c>
      <c r="Q117" s="1">
        <f>INT((K117+10)*(M117+10))</f>
        <v>110</v>
      </c>
      <c r="R117" s="1">
        <f>INT((K117)*(M117+10))</f>
        <v>0</v>
      </c>
      <c r="S117" s="1">
        <f>IF(OR(C117=7,C117=8),Q117+T117,O117+T117)</f>
        <v>110</v>
      </c>
      <c r="T117" s="1">
        <f>INT(I117*(M117+10))</f>
        <v>0</v>
      </c>
    </row>
    <row r="118" spans="2:20">
      <c r="B118" s="14">
        <v>107</v>
      </c>
      <c r="C118" s="21">
        <v>1</v>
      </c>
      <c r="D118" s="21">
        <v>0</v>
      </c>
      <c r="E118" s="42"/>
      <c r="F118" s="42" t="str">
        <f>VLOOKUP(C118,兵种!B:C,2,0)</f>
        <v>亲卫队</v>
      </c>
      <c r="G118" s="42" t="str">
        <f>VLOOKUP(D118,绝技!B:C,2,0)</f>
        <v>无</v>
      </c>
      <c r="H118" s="16">
        <f>VLOOKUP(C118,兵种!B:D,3,0)</f>
        <v>400</v>
      </c>
      <c r="I118" s="21"/>
      <c r="J118" s="21"/>
      <c r="K118" s="21"/>
      <c r="L118" s="14">
        <f>SUM(I118:K118)</f>
        <v>0</v>
      </c>
      <c r="M118" s="26">
        <v>1</v>
      </c>
      <c r="N118" s="44">
        <f>H118+L118*10</f>
        <v>400</v>
      </c>
      <c r="O118" s="1">
        <f>INT((J118+10)*(M118+10))</f>
        <v>110</v>
      </c>
      <c r="P118" s="1">
        <f>INT((J118)*(M118+10))</f>
        <v>0</v>
      </c>
      <c r="Q118" s="1">
        <f>INT((K118+10)*(M118+10))</f>
        <v>110</v>
      </c>
      <c r="R118" s="1">
        <f>INT((K118)*(M118+10))</f>
        <v>0</v>
      </c>
      <c r="S118" s="1">
        <f>IF(OR(C118=7,C118=8),Q118+T118,O118+T118)</f>
        <v>110</v>
      </c>
      <c r="T118" s="1">
        <f>INT(I118*(M118+10))</f>
        <v>0</v>
      </c>
    </row>
    <row r="119" spans="2:20">
      <c r="B119" s="14">
        <v>108</v>
      </c>
      <c r="C119" s="21">
        <v>1</v>
      </c>
      <c r="D119" s="21">
        <v>0</v>
      </c>
      <c r="E119" s="42"/>
      <c r="F119" s="42" t="str">
        <f>VLOOKUP(C119,兵种!B:C,2,0)</f>
        <v>亲卫队</v>
      </c>
      <c r="G119" s="42" t="str">
        <f>VLOOKUP(D119,绝技!B:C,2,0)</f>
        <v>无</v>
      </c>
      <c r="H119" s="16">
        <f>VLOOKUP(C119,兵种!B:D,3,0)</f>
        <v>400</v>
      </c>
      <c r="I119" s="21"/>
      <c r="J119" s="21"/>
      <c r="K119" s="21"/>
      <c r="L119" s="14">
        <f>SUM(I119:K119)</f>
        <v>0</v>
      </c>
      <c r="M119" s="26">
        <v>1</v>
      </c>
      <c r="N119" s="44">
        <f>H119+L119*10</f>
        <v>400</v>
      </c>
      <c r="O119" s="1">
        <f>INT((J119+10)*(M119+10))</f>
        <v>110</v>
      </c>
      <c r="P119" s="1">
        <f>INT((J119)*(M119+10))</f>
        <v>0</v>
      </c>
      <c r="Q119" s="1">
        <f>INT((K119+10)*(M119+10))</f>
        <v>110</v>
      </c>
      <c r="R119" s="1">
        <f>INT((K119)*(M119+10))</f>
        <v>0</v>
      </c>
      <c r="S119" s="1">
        <f>IF(OR(C119=7,C119=8),Q119+T119,O119+T119)</f>
        <v>110</v>
      </c>
      <c r="T119" s="1">
        <f>INT(I119*(M119+10))</f>
        <v>0</v>
      </c>
    </row>
    <row r="120" spans="2:20">
      <c r="B120" s="14">
        <v>109</v>
      </c>
      <c r="C120" s="21">
        <v>1</v>
      </c>
      <c r="D120" s="21">
        <v>0</v>
      </c>
      <c r="E120" s="42"/>
      <c r="F120" s="42" t="str">
        <f>VLOOKUP(C120,兵种!B:C,2,0)</f>
        <v>亲卫队</v>
      </c>
      <c r="G120" s="42" t="str">
        <f>VLOOKUP(D120,绝技!B:C,2,0)</f>
        <v>无</v>
      </c>
      <c r="H120" s="16">
        <f>VLOOKUP(C120,兵种!B:D,3,0)</f>
        <v>400</v>
      </c>
      <c r="I120" s="21"/>
      <c r="J120" s="21"/>
      <c r="K120" s="21"/>
      <c r="L120" s="14">
        <f>SUM(I120:K120)</f>
        <v>0</v>
      </c>
      <c r="M120" s="26">
        <v>1</v>
      </c>
      <c r="N120" s="44">
        <f>H120+L120*10</f>
        <v>400</v>
      </c>
      <c r="O120" s="1">
        <f>INT((J120+10)*(M120+10))</f>
        <v>110</v>
      </c>
      <c r="P120" s="1">
        <f>INT((J120)*(M120+10))</f>
        <v>0</v>
      </c>
      <c r="Q120" s="1">
        <f>INT((K120+10)*(M120+10))</f>
        <v>110</v>
      </c>
      <c r="R120" s="1">
        <f>INT((K120)*(M120+10))</f>
        <v>0</v>
      </c>
      <c r="S120" s="1">
        <f>IF(OR(C120=7,C120=8),Q120+T120,O120+T120)</f>
        <v>110</v>
      </c>
      <c r="T120" s="1">
        <f>INT(I120*(M120+10))</f>
        <v>0</v>
      </c>
    </row>
    <row r="121" spans="2:20">
      <c r="B121" s="14">
        <v>110</v>
      </c>
      <c r="C121" s="21">
        <v>1</v>
      </c>
      <c r="D121" s="21">
        <v>0</v>
      </c>
      <c r="E121" s="42"/>
      <c r="F121" s="42" t="str">
        <f>VLOOKUP(C121,兵种!B:C,2,0)</f>
        <v>亲卫队</v>
      </c>
      <c r="G121" s="42" t="str">
        <f>VLOOKUP(D121,绝技!B:C,2,0)</f>
        <v>无</v>
      </c>
      <c r="H121" s="16">
        <f>VLOOKUP(C121,兵种!B:D,3,0)</f>
        <v>400</v>
      </c>
      <c r="I121" s="21"/>
      <c r="J121" s="21"/>
      <c r="K121" s="21"/>
      <c r="L121" s="14">
        <f>SUM(I121:K121)</f>
        <v>0</v>
      </c>
      <c r="M121" s="26">
        <v>1</v>
      </c>
      <c r="N121" s="44">
        <f>H121+L121*10</f>
        <v>400</v>
      </c>
      <c r="O121" s="1">
        <f>INT((J121+10)*(M121+10))</f>
        <v>110</v>
      </c>
      <c r="P121" s="1">
        <f>INT((J121)*(M121+10))</f>
        <v>0</v>
      </c>
      <c r="Q121" s="1">
        <f>INT((K121+10)*(M121+10))</f>
        <v>110</v>
      </c>
      <c r="R121" s="1">
        <f>INT((K121)*(M121+10))</f>
        <v>0</v>
      </c>
      <c r="S121" s="1">
        <f>IF(OR(C121=7,C121=8),Q121+T121,O121+T121)</f>
        <v>110</v>
      </c>
      <c r="T121" s="1">
        <f>INT(I121*(M121+10))</f>
        <v>0</v>
      </c>
    </row>
    <row r="122" spans="2:20">
      <c r="B122" s="14">
        <v>111</v>
      </c>
      <c r="C122" s="21">
        <v>1</v>
      </c>
      <c r="D122" s="21">
        <v>0</v>
      </c>
      <c r="E122" s="42"/>
      <c r="F122" s="42" t="str">
        <f>VLOOKUP(C122,兵种!B:C,2,0)</f>
        <v>亲卫队</v>
      </c>
      <c r="G122" s="42" t="str">
        <f>VLOOKUP(D122,绝技!B:C,2,0)</f>
        <v>无</v>
      </c>
      <c r="H122" s="16">
        <f>VLOOKUP(C122,兵种!B:D,3,0)</f>
        <v>400</v>
      </c>
      <c r="I122" s="21"/>
      <c r="J122" s="21"/>
      <c r="K122" s="21"/>
      <c r="L122" s="14">
        <f>SUM(I122:K122)</f>
        <v>0</v>
      </c>
      <c r="M122" s="26">
        <v>1</v>
      </c>
      <c r="N122" s="44">
        <f>H122+L122*10</f>
        <v>400</v>
      </c>
      <c r="O122" s="1">
        <f>INT((J122+10)*(M122+10))</f>
        <v>110</v>
      </c>
      <c r="P122" s="1">
        <f>INT((J122)*(M122+10))</f>
        <v>0</v>
      </c>
      <c r="Q122" s="1">
        <f>INT((K122+10)*(M122+10))</f>
        <v>110</v>
      </c>
      <c r="R122" s="1">
        <f>INT((K122)*(M122+10))</f>
        <v>0</v>
      </c>
      <c r="S122" s="1">
        <f>IF(OR(C122=7,C122=8),Q122+T122,O122+T122)</f>
        <v>110</v>
      </c>
      <c r="T122" s="1">
        <f>INT(I122*(M122+10))</f>
        <v>0</v>
      </c>
    </row>
    <row r="123" spans="2:20">
      <c r="B123" s="14">
        <v>112</v>
      </c>
      <c r="C123" s="21">
        <v>1</v>
      </c>
      <c r="D123" s="21">
        <v>0</v>
      </c>
      <c r="E123" s="42"/>
      <c r="F123" s="42" t="str">
        <f>VLOOKUP(C123,兵种!B:C,2,0)</f>
        <v>亲卫队</v>
      </c>
      <c r="G123" s="42" t="str">
        <f>VLOOKUP(D123,绝技!B:C,2,0)</f>
        <v>无</v>
      </c>
      <c r="H123" s="16">
        <f>VLOOKUP(C123,兵种!B:D,3,0)</f>
        <v>400</v>
      </c>
      <c r="I123" s="21"/>
      <c r="J123" s="21"/>
      <c r="K123" s="21"/>
      <c r="L123" s="14">
        <f>SUM(I123:K123)</f>
        <v>0</v>
      </c>
      <c r="M123" s="26">
        <v>1</v>
      </c>
      <c r="N123" s="44">
        <f>H123+L123*10</f>
        <v>400</v>
      </c>
      <c r="O123" s="1">
        <f>INT((J123+10)*(M123+10))</f>
        <v>110</v>
      </c>
      <c r="P123" s="1">
        <f>INT((J123)*(M123+10))</f>
        <v>0</v>
      </c>
      <c r="Q123" s="1">
        <f>INT((K123+10)*(M123+10))</f>
        <v>110</v>
      </c>
      <c r="R123" s="1">
        <f>INT((K123)*(M123+10))</f>
        <v>0</v>
      </c>
      <c r="S123" s="1">
        <f>IF(OR(C123=7,C123=8),Q123+T123,O123+T123)</f>
        <v>110</v>
      </c>
      <c r="T123" s="1">
        <f>INT(I123*(M123+10))</f>
        <v>0</v>
      </c>
    </row>
    <row r="124" spans="2:20">
      <c r="B124" s="14">
        <v>113</v>
      </c>
      <c r="C124" s="21">
        <v>1</v>
      </c>
      <c r="D124" s="21">
        <v>0</v>
      </c>
      <c r="E124" s="42"/>
      <c r="F124" s="42" t="str">
        <f>VLOOKUP(C124,兵种!B:C,2,0)</f>
        <v>亲卫队</v>
      </c>
      <c r="G124" s="42" t="str">
        <f>VLOOKUP(D124,绝技!B:C,2,0)</f>
        <v>无</v>
      </c>
      <c r="H124" s="16">
        <f>VLOOKUP(C124,兵种!B:D,3,0)</f>
        <v>400</v>
      </c>
      <c r="I124" s="21"/>
      <c r="J124" s="21"/>
      <c r="K124" s="21"/>
      <c r="L124" s="14">
        <f>SUM(I124:K124)</f>
        <v>0</v>
      </c>
      <c r="M124" s="26">
        <v>1</v>
      </c>
      <c r="N124" s="44">
        <f>H124+L124*10</f>
        <v>400</v>
      </c>
      <c r="O124" s="1">
        <f>INT((J124+10)*(M124+10))</f>
        <v>110</v>
      </c>
      <c r="P124" s="1">
        <f>INT((J124)*(M124+10))</f>
        <v>0</v>
      </c>
      <c r="Q124" s="1">
        <f>INT((K124+10)*(M124+10))</f>
        <v>110</v>
      </c>
      <c r="R124" s="1">
        <f>INT((K124)*(M124+10))</f>
        <v>0</v>
      </c>
      <c r="S124" s="1">
        <f>IF(OR(C124=7,C124=8),Q124+T124,O124+T124)</f>
        <v>110</v>
      </c>
      <c r="T124" s="1">
        <f>INT(I124*(M124+10))</f>
        <v>0</v>
      </c>
    </row>
    <row r="125" spans="2:20">
      <c r="B125" s="14">
        <v>114</v>
      </c>
      <c r="C125" s="21">
        <v>1</v>
      </c>
      <c r="D125" s="21">
        <v>0</v>
      </c>
      <c r="E125" s="42"/>
      <c r="F125" s="42" t="str">
        <f>VLOOKUP(C125,兵种!B:C,2,0)</f>
        <v>亲卫队</v>
      </c>
      <c r="G125" s="42" t="str">
        <f>VLOOKUP(D125,绝技!B:C,2,0)</f>
        <v>无</v>
      </c>
      <c r="H125" s="16">
        <f>VLOOKUP(C125,兵种!B:D,3,0)</f>
        <v>400</v>
      </c>
      <c r="I125" s="21"/>
      <c r="J125" s="21"/>
      <c r="K125" s="21"/>
      <c r="L125" s="14">
        <f>SUM(I125:K125)</f>
        <v>0</v>
      </c>
      <c r="M125" s="26">
        <v>1</v>
      </c>
      <c r="N125" s="44">
        <f>H125+L125*10</f>
        <v>400</v>
      </c>
      <c r="O125" s="1">
        <f>INT((J125+10)*(M125+10))</f>
        <v>110</v>
      </c>
      <c r="P125" s="1">
        <f>INT((J125)*(M125+10))</f>
        <v>0</v>
      </c>
      <c r="Q125" s="1">
        <f>INT((K125+10)*(M125+10))</f>
        <v>110</v>
      </c>
      <c r="R125" s="1">
        <f>INT((K125)*(M125+10))</f>
        <v>0</v>
      </c>
      <c r="S125" s="1">
        <f>IF(OR(C125=7,C125=8),Q125+T125,O125+T125)</f>
        <v>110</v>
      </c>
      <c r="T125" s="1">
        <f>INT(I125*(M125+10))</f>
        <v>0</v>
      </c>
    </row>
    <row r="126" spans="2:20">
      <c r="B126" s="14">
        <v>115</v>
      </c>
      <c r="C126" s="21">
        <v>1</v>
      </c>
      <c r="D126" s="21">
        <v>0</v>
      </c>
      <c r="E126" s="42"/>
      <c r="F126" s="42" t="str">
        <f>VLOOKUP(C126,兵种!B:C,2,0)</f>
        <v>亲卫队</v>
      </c>
      <c r="G126" s="42" t="str">
        <f>VLOOKUP(D126,绝技!B:C,2,0)</f>
        <v>无</v>
      </c>
      <c r="H126" s="16">
        <f>VLOOKUP(C126,兵种!B:D,3,0)</f>
        <v>400</v>
      </c>
      <c r="I126" s="21"/>
      <c r="J126" s="21"/>
      <c r="K126" s="21"/>
      <c r="L126" s="14">
        <f>SUM(I126:K126)</f>
        <v>0</v>
      </c>
      <c r="M126" s="26">
        <v>1</v>
      </c>
      <c r="N126" s="44">
        <f>H126+L126*10</f>
        <v>400</v>
      </c>
      <c r="O126" s="1">
        <f>INT((J126+10)*(M126+10))</f>
        <v>110</v>
      </c>
      <c r="P126" s="1">
        <f>INT((J126)*(M126+10))</f>
        <v>0</v>
      </c>
      <c r="Q126" s="1">
        <f>INT((K126+10)*(M126+10))</f>
        <v>110</v>
      </c>
      <c r="R126" s="1">
        <f>INT((K126)*(M126+10))</f>
        <v>0</v>
      </c>
      <c r="S126" s="1">
        <f>IF(OR(C126=7,C126=8),Q126+T126,O126+T126)</f>
        <v>110</v>
      </c>
      <c r="T126" s="1">
        <f>INT(I126*(M126+10))</f>
        <v>0</v>
      </c>
    </row>
    <row r="127" spans="2:20">
      <c r="B127" s="14">
        <v>116</v>
      </c>
      <c r="C127" s="21">
        <v>1</v>
      </c>
      <c r="D127" s="21">
        <v>0</v>
      </c>
      <c r="E127" s="42"/>
      <c r="F127" s="42" t="str">
        <f>VLOOKUP(C127,兵种!B:C,2,0)</f>
        <v>亲卫队</v>
      </c>
      <c r="G127" s="42" t="str">
        <f>VLOOKUP(D127,绝技!B:C,2,0)</f>
        <v>无</v>
      </c>
      <c r="H127" s="16">
        <f>VLOOKUP(C127,兵种!B:D,3,0)</f>
        <v>400</v>
      </c>
      <c r="I127" s="21"/>
      <c r="J127" s="21"/>
      <c r="K127" s="21"/>
      <c r="L127" s="14">
        <f>SUM(I127:K127)</f>
        <v>0</v>
      </c>
      <c r="M127" s="26">
        <v>1</v>
      </c>
      <c r="N127" s="44">
        <f>H127+L127*10</f>
        <v>400</v>
      </c>
      <c r="O127" s="1">
        <f>INT((J127+10)*(M127+10))</f>
        <v>110</v>
      </c>
      <c r="P127" s="1">
        <f>INT((J127)*(M127+10))</f>
        <v>0</v>
      </c>
      <c r="Q127" s="1">
        <f>INT((K127+10)*(M127+10))</f>
        <v>110</v>
      </c>
      <c r="R127" s="1">
        <f>INT((K127)*(M127+10))</f>
        <v>0</v>
      </c>
      <c r="S127" s="1">
        <f>IF(OR(C127=7,C127=8),Q127+T127,O127+T127)</f>
        <v>110</v>
      </c>
      <c r="T127" s="1">
        <f>INT(I127*(M127+10))</f>
        <v>0</v>
      </c>
    </row>
    <row r="128" spans="2:20">
      <c r="B128" s="14">
        <v>117</v>
      </c>
      <c r="C128" s="21">
        <v>1</v>
      </c>
      <c r="D128" s="21">
        <v>0</v>
      </c>
      <c r="E128" s="42"/>
      <c r="F128" s="42" t="str">
        <f>VLOOKUP(C128,兵种!B:C,2,0)</f>
        <v>亲卫队</v>
      </c>
      <c r="G128" s="42" t="str">
        <f>VLOOKUP(D128,绝技!B:C,2,0)</f>
        <v>无</v>
      </c>
      <c r="H128" s="16">
        <f>VLOOKUP(C128,兵种!B:D,3,0)</f>
        <v>400</v>
      </c>
      <c r="I128" s="21"/>
      <c r="J128" s="21"/>
      <c r="K128" s="21"/>
      <c r="L128" s="14">
        <f>SUM(I128:K128)</f>
        <v>0</v>
      </c>
      <c r="M128" s="26">
        <v>1</v>
      </c>
      <c r="N128" s="44">
        <f>H128+L128*10</f>
        <v>400</v>
      </c>
      <c r="O128" s="1">
        <f>INT((J128+10)*(M128+10))</f>
        <v>110</v>
      </c>
      <c r="P128" s="1">
        <f>INT((J128)*(M128+10))</f>
        <v>0</v>
      </c>
      <c r="Q128" s="1">
        <f>INT((K128+10)*(M128+10))</f>
        <v>110</v>
      </c>
      <c r="R128" s="1">
        <f>INT((K128)*(M128+10))</f>
        <v>0</v>
      </c>
      <c r="S128" s="1">
        <f>IF(OR(C128=7,C128=8),Q128+T128,O128+T128)</f>
        <v>110</v>
      </c>
      <c r="T128" s="1">
        <f>INT(I128*(M128+10))</f>
        <v>0</v>
      </c>
    </row>
    <row r="129" spans="2:20">
      <c r="B129" s="14">
        <v>118</v>
      </c>
      <c r="C129" s="21">
        <v>1</v>
      </c>
      <c r="D129" s="21">
        <v>0</v>
      </c>
      <c r="E129" s="42"/>
      <c r="F129" s="42" t="str">
        <f>VLOOKUP(C129,兵种!B:C,2,0)</f>
        <v>亲卫队</v>
      </c>
      <c r="G129" s="42" t="str">
        <f>VLOOKUP(D129,绝技!B:C,2,0)</f>
        <v>无</v>
      </c>
      <c r="H129" s="16">
        <f>VLOOKUP(C129,兵种!B:D,3,0)</f>
        <v>400</v>
      </c>
      <c r="I129" s="21"/>
      <c r="J129" s="21"/>
      <c r="K129" s="21"/>
      <c r="L129" s="14">
        <f>SUM(I129:K129)</f>
        <v>0</v>
      </c>
      <c r="M129" s="26">
        <v>1</v>
      </c>
      <c r="N129" s="44">
        <f>H129+L129*10</f>
        <v>400</v>
      </c>
      <c r="O129" s="1">
        <f>INT((J129+10)*(M129+10))</f>
        <v>110</v>
      </c>
      <c r="P129" s="1">
        <f>INT((J129)*(M129+10))</f>
        <v>0</v>
      </c>
      <c r="Q129" s="1">
        <f>INT((K129+10)*(M129+10))</f>
        <v>110</v>
      </c>
      <c r="R129" s="1">
        <f>INT((K129)*(M129+10))</f>
        <v>0</v>
      </c>
      <c r="S129" s="1">
        <f>IF(OR(C129=7,C129=8),Q129+T129,O129+T129)</f>
        <v>110</v>
      </c>
      <c r="T129" s="1">
        <f>INT(I129*(M129+10))</f>
        <v>0</v>
      </c>
    </row>
    <row r="130" spans="2:20">
      <c r="B130" s="14">
        <v>119</v>
      </c>
      <c r="C130" s="21">
        <v>1</v>
      </c>
      <c r="D130" s="21">
        <v>0</v>
      </c>
      <c r="E130" s="42"/>
      <c r="F130" s="42" t="str">
        <f>VLOOKUP(C130,兵种!B:C,2,0)</f>
        <v>亲卫队</v>
      </c>
      <c r="G130" s="42" t="str">
        <f>VLOOKUP(D130,绝技!B:C,2,0)</f>
        <v>无</v>
      </c>
      <c r="H130" s="16">
        <f>VLOOKUP(C130,兵种!B:D,3,0)</f>
        <v>400</v>
      </c>
      <c r="I130" s="21"/>
      <c r="J130" s="21"/>
      <c r="K130" s="21"/>
      <c r="L130" s="14">
        <f>SUM(I130:K130)</f>
        <v>0</v>
      </c>
      <c r="M130" s="26">
        <v>1</v>
      </c>
      <c r="N130" s="44">
        <f>H130+L130*10</f>
        <v>400</v>
      </c>
      <c r="O130" s="1">
        <f>INT((J130+10)*(M130+10))</f>
        <v>110</v>
      </c>
      <c r="P130" s="1">
        <f>INT((J130)*(M130+10))</f>
        <v>0</v>
      </c>
      <c r="Q130" s="1">
        <f>INT((K130+10)*(M130+10))</f>
        <v>110</v>
      </c>
      <c r="R130" s="1">
        <f>INT((K130)*(M130+10))</f>
        <v>0</v>
      </c>
      <c r="S130" s="1">
        <f>IF(OR(C130=7,C130=8),Q130+T130,O130+T130)</f>
        <v>110</v>
      </c>
      <c r="T130" s="1">
        <f>INT(I130*(M130+10))</f>
        <v>0</v>
      </c>
    </row>
    <row r="131" spans="2:20">
      <c r="B131" s="14">
        <v>120</v>
      </c>
      <c r="C131" s="21">
        <v>1</v>
      </c>
      <c r="D131" s="21">
        <v>0</v>
      </c>
      <c r="E131" s="42"/>
      <c r="F131" s="42" t="str">
        <f>VLOOKUP(C131,兵种!B:C,2,0)</f>
        <v>亲卫队</v>
      </c>
      <c r="G131" s="42" t="str">
        <f>VLOOKUP(D131,绝技!B:C,2,0)</f>
        <v>无</v>
      </c>
      <c r="H131" s="16">
        <f>VLOOKUP(C131,兵种!B:D,3,0)</f>
        <v>400</v>
      </c>
      <c r="I131" s="21"/>
      <c r="J131" s="21"/>
      <c r="K131" s="21"/>
      <c r="L131" s="14">
        <f>SUM(I131:K131)</f>
        <v>0</v>
      </c>
      <c r="M131" s="26">
        <v>1</v>
      </c>
      <c r="N131" s="44">
        <f>H131+L131*10</f>
        <v>400</v>
      </c>
      <c r="O131" s="1">
        <f>INT((J131+10)*(M131+10))</f>
        <v>110</v>
      </c>
      <c r="P131" s="1">
        <f>INT((J131)*(M131+10))</f>
        <v>0</v>
      </c>
      <c r="Q131" s="1">
        <f>INT((K131+10)*(M131+10))</f>
        <v>110</v>
      </c>
      <c r="R131" s="1">
        <f>INT((K131)*(M131+10))</f>
        <v>0</v>
      </c>
      <c r="S131" s="1">
        <f>IF(OR(C131=7,C131=8),Q131+T131,O131+T131)</f>
        <v>110</v>
      </c>
      <c r="T131" s="1">
        <f>INT(I131*(M131+10))</f>
        <v>0</v>
      </c>
    </row>
    <row r="132" spans="2:20">
      <c r="B132" s="14">
        <v>121</v>
      </c>
      <c r="C132" s="21">
        <v>1</v>
      </c>
      <c r="D132" s="21">
        <v>0</v>
      </c>
      <c r="E132" s="42"/>
      <c r="F132" s="42" t="str">
        <f>VLOOKUP(C132,兵种!B:C,2,0)</f>
        <v>亲卫队</v>
      </c>
      <c r="G132" s="42" t="str">
        <f>VLOOKUP(D132,绝技!B:C,2,0)</f>
        <v>无</v>
      </c>
      <c r="H132" s="16">
        <f>VLOOKUP(C132,兵种!B:D,3,0)</f>
        <v>400</v>
      </c>
      <c r="I132" s="21"/>
      <c r="J132" s="21"/>
      <c r="K132" s="21"/>
      <c r="L132" s="14">
        <f>SUM(I132:K132)</f>
        <v>0</v>
      </c>
      <c r="M132" s="26">
        <v>1</v>
      </c>
      <c r="N132" s="44">
        <f>H132+L132*10</f>
        <v>400</v>
      </c>
      <c r="O132" s="1">
        <f>INT((J132+10)*(M132+10))</f>
        <v>110</v>
      </c>
      <c r="P132" s="1">
        <f>INT((J132)*(M132+10))</f>
        <v>0</v>
      </c>
      <c r="Q132" s="1">
        <f>INT((K132+10)*(M132+10))</f>
        <v>110</v>
      </c>
      <c r="R132" s="1">
        <f>INT((K132)*(M132+10))</f>
        <v>0</v>
      </c>
      <c r="S132" s="1">
        <f>IF(OR(C132=7,C132=8),Q132+T132,O132+T132)</f>
        <v>110</v>
      </c>
      <c r="T132" s="1">
        <f>INT(I132*(M132+10))</f>
        <v>0</v>
      </c>
    </row>
    <row r="133" spans="2:20">
      <c r="B133" s="14">
        <v>122</v>
      </c>
      <c r="C133" s="21">
        <v>1</v>
      </c>
      <c r="D133" s="21">
        <v>0</v>
      </c>
      <c r="E133" s="42"/>
      <c r="F133" s="42" t="str">
        <f>VLOOKUP(C133,兵种!B:C,2,0)</f>
        <v>亲卫队</v>
      </c>
      <c r="G133" s="42" t="str">
        <f>VLOOKUP(D133,绝技!B:C,2,0)</f>
        <v>无</v>
      </c>
      <c r="H133" s="16">
        <f>VLOOKUP(C133,兵种!B:D,3,0)</f>
        <v>400</v>
      </c>
      <c r="I133" s="21"/>
      <c r="J133" s="21"/>
      <c r="K133" s="21"/>
      <c r="L133" s="14">
        <f>SUM(I133:K133)</f>
        <v>0</v>
      </c>
      <c r="M133" s="26">
        <v>1</v>
      </c>
      <c r="N133" s="44">
        <f>H133+L133*10</f>
        <v>400</v>
      </c>
      <c r="O133" s="1">
        <f>INT((J133+10)*(M133+10))</f>
        <v>110</v>
      </c>
      <c r="P133" s="1">
        <f>INT((J133)*(M133+10))</f>
        <v>0</v>
      </c>
      <c r="Q133" s="1">
        <f>INT((K133+10)*(M133+10))</f>
        <v>110</v>
      </c>
      <c r="R133" s="1">
        <f>INT((K133)*(M133+10))</f>
        <v>0</v>
      </c>
      <c r="S133" s="1">
        <f>IF(OR(C133=7,C133=8),Q133+T133,O133+T133)</f>
        <v>110</v>
      </c>
      <c r="T133" s="1">
        <f>INT(I133*(M133+10))</f>
        <v>0</v>
      </c>
    </row>
    <row r="134" spans="2:20">
      <c r="B134" s="14">
        <v>123</v>
      </c>
      <c r="C134" s="21">
        <v>1</v>
      </c>
      <c r="D134" s="21">
        <v>0</v>
      </c>
      <c r="E134" s="42"/>
      <c r="F134" s="42" t="str">
        <f>VLOOKUP(C134,兵种!B:C,2,0)</f>
        <v>亲卫队</v>
      </c>
      <c r="G134" s="42" t="str">
        <f>VLOOKUP(D134,绝技!B:C,2,0)</f>
        <v>无</v>
      </c>
      <c r="H134" s="16">
        <f>VLOOKUP(C134,兵种!B:D,3,0)</f>
        <v>400</v>
      </c>
      <c r="I134" s="21"/>
      <c r="J134" s="21"/>
      <c r="K134" s="21"/>
      <c r="L134" s="14">
        <f>SUM(I134:K134)</f>
        <v>0</v>
      </c>
      <c r="M134" s="26">
        <v>1</v>
      </c>
      <c r="N134" s="44">
        <f>H134+L134*10</f>
        <v>400</v>
      </c>
      <c r="O134" s="1">
        <f>INT((J134+10)*(M134+10))</f>
        <v>110</v>
      </c>
      <c r="P134" s="1">
        <f>INT((J134)*(M134+10))</f>
        <v>0</v>
      </c>
      <c r="Q134" s="1">
        <f>INT((K134+10)*(M134+10))</f>
        <v>110</v>
      </c>
      <c r="R134" s="1">
        <f>INT((K134)*(M134+10))</f>
        <v>0</v>
      </c>
      <c r="S134" s="1">
        <f>IF(OR(C134=7,C134=8),Q134+T134,O134+T134)</f>
        <v>110</v>
      </c>
      <c r="T134" s="1">
        <f>INT(I134*(M134+10))</f>
        <v>0</v>
      </c>
    </row>
    <row r="135" spans="2:20">
      <c r="B135" s="14">
        <v>124</v>
      </c>
      <c r="C135" s="21">
        <v>1</v>
      </c>
      <c r="D135" s="21">
        <v>0</v>
      </c>
      <c r="E135" s="42"/>
      <c r="F135" s="42" t="str">
        <f>VLOOKUP(C135,兵种!B:C,2,0)</f>
        <v>亲卫队</v>
      </c>
      <c r="G135" s="42" t="str">
        <f>VLOOKUP(D135,绝技!B:C,2,0)</f>
        <v>无</v>
      </c>
      <c r="H135" s="16">
        <f>VLOOKUP(C135,兵种!B:D,3,0)</f>
        <v>400</v>
      </c>
      <c r="I135" s="21"/>
      <c r="J135" s="21"/>
      <c r="K135" s="21"/>
      <c r="L135" s="14">
        <f>SUM(I135:K135)</f>
        <v>0</v>
      </c>
      <c r="M135" s="26">
        <v>1</v>
      </c>
      <c r="N135" s="44">
        <f>H135+L135*10</f>
        <v>400</v>
      </c>
      <c r="O135" s="1">
        <f>INT((J135+10)*(M135+10))</f>
        <v>110</v>
      </c>
      <c r="P135" s="1">
        <f>INT((J135)*(M135+10))</f>
        <v>0</v>
      </c>
      <c r="Q135" s="1">
        <f>INT((K135+10)*(M135+10))</f>
        <v>110</v>
      </c>
      <c r="R135" s="1">
        <f>INT((K135)*(M135+10))</f>
        <v>0</v>
      </c>
      <c r="S135" s="1">
        <f>IF(OR(C135=7,C135=8),Q135+T135,O135+T135)</f>
        <v>110</v>
      </c>
      <c r="T135" s="1">
        <f>INT(I135*(M135+10))</f>
        <v>0</v>
      </c>
    </row>
    <row r="136" spans="2:20">
      <c r="B136" s="14">
        <v>125</v>
      </c>
      <c r="C136" s="21">
        <v>1</v>
      </c>
      <c r="D136" s="21">
        <v>0</v>
      </c>
      <c r="E136" s="42"/>
      <c r="F136" s="42" t="str">
        <f>VLOOKUP(C136,兵种!B:C,2,0)</f>
        <v>亲卫队</v>
      </c>
      <c r="G136" s="42" t="str">
        <f>VLOOKUP(D136,绝技!B:C,2,0)</f>
        <v>无</v>
      </c>
      <c r="H136" s="16">
        <f>VLOOKUP(C136,兵种!B:D,3,0)</f>
        <v>400</v>
      </c>
      <c r="I136" s="21"/>
      <c r="J136" s="21"/>
      <c r="K136" s="21"/>
      <c r="L136" s="14">
        <f>SUM(I136:K136)</f>
        <v>0</v>
      </c>
      <c r="M136" s="26">
        <v>1</v>
      </c>
      <c r="N136" s="44">
        <f>H136+L136*10</f>
        <v>400</v>
      </c>
      <c r="O136" s="1">
        <f>INT((J136+10)*(M136+10))</f>
        <v>110</v>
      </c>
      <c r="P136" s="1">
        <f>INT((J136)*(M136+10))</f>
        <v>0</v>
      </c>
      <c r="Q136" s="1">
        <f>INT((K136+10)*(M136+10))</f>
        <v>110</v>
      </c>
      <c r="R136" s="1">
        <f>INT((K136)*(M136+10))</f>
        <v>0</v>
      </c>
      <c r="S136" s="1">
        <f>IF(OR(C136=7,C136=8),Q136+T136,O136+T136)</f>
        <v>110</v>
      </c>
      <c r="T136" s="1">
        <f>INT(I136*(M136+10))</f>
        <v>0</v>
      </c>
    </row>
    <row r="137" spans="2:20">
      <c r="B137" s="14">
        <v>126</v>
      </c>
      <c r="C137" s="21">
        <v>1</v>
      </c>
      <c r="D137" s="21">
        <v>0</v>
      </c>
      <c r="E137" s="42"/>
      <c r="F137" s="42" t="str">
        <f>VLOOKUP(C137,兵种!B:C,2,0)</f>
        <v>亲卫队</v>
      </c>
      <c r="G137" s="42" t="str">
        <f>VLOOKUP(D137,绝技!B:C,2,0)</f>
        <v>无</v>
      </c>
      <c r="H137" s="16">
        <f>VLOOKUP(C137,兵种!B:D,3,0)</f>
        <v>400</v>
      </c>
      <c r="I137" s="21"/>
      <c r="J137" s="21"/>
      <c r="K137" s="21"/>
      <c r="L137" s="14">
        <f>SUM(I137:K137)</f>
        <v>0</v>
      </c>
      <c r="M137" s="26">
        <v>1</v>
      </c>
      <c r="N137" s="44">
        <f>H137+L137*10</f>
        <v>400</v>
      </c>
      <c r="O137" s="1">
        <f>INT((J137+10)*(M137+10))</f>
        <v>110</v>
      </c>
      <c r="P137" s="1">
        <f>INT((J137)*(M137+10))</f>
        <v>0</v>
      </c>
      <c r="Q137" s="1">
        <f>INT((K137+10)*(M137+10))</f>
        <v>110</v>
      </c>
      <c r="R137" s="1">
        <f>INT((K137)*(M137+10))</f>
        <v>0</v>
      </c>
      <c r="S137" s="1">
        <f>IF(OR(C137=7,C137=8),Q137+T137,O137+T137)</f>
        <v>110</v>
      </c>
      <c r="T137" s="1">
        <f>INT(I137*(M137+10))</f>
        <v>0</v>
      </c>
    </row>
    <row r="138" spans="2:20">
      <c r="B138" s="14">
        <v>127</v>
      </c>
      <c r="C138" s="21">
        <v>1</v>
      </c>
      <c r="D138" s="21">
        <v>0</v>
      </c>
      <c r="E138" s="42"/>
      <c r="F138" s="42" t="str">
        <f>VLOOKUP(C138,兵种!B:C,2,0)</f>
        <v>亲卫队</v>
      </c>
      <c r="G138" s="42" t="str">
        <f>VLOOKUP(D138,绝技!B:C,2,0)</f>
        <v>无</v>
      </c>
      <c r="H138" s="16">
        <f>VLOOKUP(C138,兵种!B:D,3,0)</f>
        <v>400</v>
      </c>
      <c r="I138" s="21"/>
      <c r="J138" s="21"/>
      <c r="K138" s="21"/>
      <c r="L138" s="14">
        <f>SUM(I138:K138)</f>
        <v>0</v>
      </c>
      <c r="M138" s="26">
        <v>1</v>
      </c>
      <c r="N138" s="44">
        <f>H138+L138*10</f>
        <v>400</v>
      </c>
      <c r="O138" s="1">
        <f>INT((J138+10)*(M138+10))</f>
        <v>110</v>
      </c>
      <c r="P138" s="1">
        <f>INT((J138)*(M138+10))</f>
        <v>0</v>
      </c>
      <c r="Q138" s="1">
        <f>INT((K138+10)*(M138+10))</f>
        <v>110</v>
      </c>
      <c r="R138" s="1">
        <f>INT((K138)*(M138+10))</f>
        <v>0</v>
      </c>
      <c r="S138" s="1">
        <f>IF(OR(C138=7,C138=8),Q138+T138,O138+T138)</f>
        <v>110</v>
      </c>
      <c r="T138" s="1">
        <f>INT(I138*(M138+10))</f>
        <v>0</v>
      </c>
    </row>
    <row r="139" spans="2:20">
      <c r="B139" s="14">
        <v>128</v>
      </c>
      <c r="C139" s="21">
        <v>1</v>
      </c>
      <c r="D139" s="21">
        <v>0</v>
      </c>
      <c r="E139" s="42"/>
      <c r="F139" s="42" t="str">
        <f>VLOOKUP(C139,兵种!B:C,2,0)</f>
        <v>亲卫队</v>
      </c>
      <c r="G139" s="42" t="str">
        <f>VLOOKUP(D139,绝技!B:C,2,0)</f>
        <v>无</v>
      </c>
      <c r="H139" s="16">
        <f>VLOOKUP(C139,兵种!B:D,3,0)</f>
        <v>400</v>
      </c>
      <c r="I139" s="21"/>
      <c r="J139" s="21"/>
      <c r="K139" s="21"/>
      <c r="L139" s="14">
        <f>SUM(I139:K139)</f>
        <v>0</v>
      </c>
      <c r="M139" s="26">
        <v>1</v>
      </c>
      <c r="N139" s="44">
        <f>H139+L139*10</f>
        <v>400</v>
      </c>
      <c r="O139" s="1">
        <f>INT((J139+10)*(M139+10))</f>
        <v>110</v>
      </c>
      <c r="P139" s="1">
        <f>INT((J139)*(M139+10))</f>
        <v>0</v>
      </c>
      <c r="Q139" s="1">
        <f>INT((K139+10)*(M139+10))</f>
        <v>110</v>
      </c>
      <c r="R139" s="1">
        <f>INT((K139)*(M139+10))</f>
        <v>0</v>
      </c>
      <c r="S139" s="1">
        <f>IF(OR(C139=7,C139=8),Q139+T139,O139+T139)</f>
        <v>110</v>
      </c>
      <c r="T139" s="1">
        <f>INT(I139*(M139+10))</f>
        <v>0</v>
      </c>
    </row>
    <row r="140" spans="2:20">
      <c r="B140" s="14">
        <v>129</v>
      </c>
      <c r="C140" s="21">
        <v>1</v>
      </c>
      <c r="D140" s="21">
        <v>0</v>
      </c>
      <c r="E140" s="42"/>
      <c r="F140" s="42" t="str">
        <f>VLOOKUP(C140,兵种!B:C,2,0)</f>
        <v>亲卫队</v>
      </c>
      <c r="G140" s="42" t="str">
        <f>VLOOKUP(D140,绝技!B:C,2,0)</f>
        <v>无</v>
      </c>
      <c r="H140" s="16">
        <f>VLOOKUP(C140,兵种!B:D,3,0)</f>
        <v>400</v>
      </c>
      <c r="I140" s="21"/>
      <c r="J140" s="21"/>
      <c r="K140" s="21"/>
      <c r="L140" s="14">
        <f>SUM(I140:K140)</f>
        <v>0</v>
      </c>
      <c r="M140" s="26">
        <v>1</v>
      </c>
      <c r="N140" s="44">
        <f>H140+L140*10</f>
        <v>400</v>
      </c>
      <c r="O140" s="1">
        <f>INT((J140+10)*(M140+10))</f>
        <v>110</v>
      </c>
      <c r="P140" s="1">
        <f>INT((J140)*(M140+10))</f>
        <v>0</v>
      </c>
      <c r="Q140" s="1">
        <f>INT((K140+10)*(M140+10))</f>
        <v>110</v>
      </c>
      <c r="R140" s="1">
        <f>INT((K140)*(M140+10))</f>
        <v>0</v>
      </c>
      <c r="S140" s="1">
        <f>IF(OR(C140=7,C140=8),Q140+T140,O140+T140)</f>
        <v>110</v>
      </c>
      <c r="T140" s="1">
        <f>INT(I140*(M140+10))</f>
        <v>0</v>
      </c>
    </row>
    <row r="141" spans="2:20">
      <c r="B141" s="14">
        <v>130</v>
      </c>
      <c r="C141" s="21">
        <v>1</v>
      </c>
      <c r="D141" s="21">
        <v>0</v>
      </c>
      <c r="E141" s="42"/>
      <c r="F141" s="42" t="str">
        <f>VLOOKUP(C141,兵种!B:C,2,0)</f>
        <v>亲卫队</v>
      </c>
      <c r="G141" s="42" t="str">
        <f>VLOOKUP(D141,绝技!B:C,2,0)</f>
        <v>无</v>
      </c>
      <c r="H141" s="16">
        <f>VLOOKUP(C141,兵种!B:D,3,0)</f>
        <v>400</v>
      </c>
      <c r="I141" s="21"/>
      <c r="J141" s="21"/>
      <c r="K141" s="21"/>
      <c r="L141" s="14">
        <f>SUM(I141:K141)</f>
        <v>0</v>
      </c>
      <c r="M141" s="26">
        <v>1</v>
      </c>
      <c r="N141" s="44">
        <f>H141+L141*10</f>
        <v>400</v>
      </c>
      <c r="O141" s="1">
        <f>INT((J141+10)*(M141+10))</f>
        <v>110</v>
      </c>
      <c r="P141" s="1">
        <f>INT((J141)*(M141+10))</f>
        <v>0</v>
      </c>
      <c r="Q141" s="1">
        <f>INT((K141+10)*(M141+10))</f>
        <v>110</v>
      </c>
      <c r="R141" s="1">
        <f>INT((K141)*(M141+10))</f>
        <v>0</v>
      </c>
      <c r="S141" s="1">
        <f>IF(OR(C141=7,C141=8),Q141+T141,O141+T141)</f>
        <v>110</v>
      </c>
      <c r="T141" s="1">
        <f>INT(I141*(M141+10))</f>
        <v>0</v>
      </c>
    </row>
    <row r="142" spans="2:20">
      <c r="B142" s="14">
        <v>131</v>
      </c>
      <c r="C142" s="21">
        <v>1</v>
      </c>
      <c r="D142" s="21">
        <v>0</v>
      </c>
      <c r="E142" s="42"/>
      <c r="F142" s="42" t="str">
        <f>VLOOKUP(C142,兵种!B:C,2,0)</f>
        <v>亲卫队</v>
      </c>
      <c r="G142" s="42" t="str">
        <f>VLOOKUP(D142,绝技!B:C,2,0)</f>
        <v>无</v>
      </c>
      <c r="H142" s="16">
        <f>VLOOKUP(C142,兵种!B:D,3,0)</f>
        <v>400</v>
      </c>
      <c r="I142" s="21"/>
      <c r="J142" s="21"/>
      <c r="K142" s="21"/>
      <c r="L142" s="14">
        <f>SUM(I142:K142)</f>
        <v>0</v>
      </c>
      <c r="M142" s="26">
        <v>1</v>
      </c>
      <c r="N142" s="44">
        <f>H142+L142*10</f>
        <v>400</v>
      </c>
      <c r="O142" s="1">
        <f>INT((J142+10)*(M142+10))</f>
        <v>110</v>
      </c>
      <c r="P142" s="1">
        <f>INT((J142)*(M142+10))</f>
        <v>0</v>
      </c>
      <c r="Q142" s="1">
        <f>INT((K142+10)*(M142+10))</f>
        <v>110</v>
      </c>
      <c r="R142" s="1">
        <f>INT((K142)*(M142+10))</f>
        <v>0</v>
      </c>
      <c r="S142" s="1">
        <f>IF(OR(C142=7,C142=8),Q142+T142,O142+T142)</f>
        <v>110</v>
      </c>
      <c r="T142" s="1">
        <f>INT(I142*(M142+10))</f>
        <v>0</v>
      </c>
    </row>
    <row r="143" spans="2:20">
      <c r="B143" s="14">
        <v>132</v>
      </c>
      <c r="C143" s="21">
        <v>1</v>
      </c>
      <c r="D143" s="21">
        <v>0</v>
      </c>
      <c r="E143" s="42"/>
      <c r="F143" s="42" t="str">
        <f>VLOOKUP(C143,兵种!B:C,2,0)</f>
        <v>亲卫队</v>
      </c>
      <c r="G143" s="42" t="str">
        <f>VLOOKUP(D143,绝技!B:C,2,0)</f>
        <v>无</v>
      </c>
      <c r="H143" s="16">
        <f>VLOOKUP(C143,兵种!B:D,3,0)</f>
        <v>400</v>
      </c>
      <c r="I143" s="21"/>
      <c r="J143" s="21"/>
      <c r="K143" s="21"/>
      <c r="L143" s="14">
        <f>SUM(I143:K143)</f>
        <v>0</v>
      </c>
      <c r="M143" s="26">
        <v>1</v>
      </c>
      <c r="N143" s="44">
        <f>H143+L143*10</f>
        <v>400</v>
      </c>
      <c r="O143" s="1">
        <f>INT((J143+10)*(M143+10))</f>
        <v>110</v>
      </c>
      <c r="P143" s="1">
        <f>INT((J143)*(M143+10))</f>
        <v>0</v>
      </c>
      <c r="Q143" s="1">
        <f>INT((K143+10)*(M143+10))</f>
        <v>110</v>
      </c>
      <c r="R143" s="1">
        <f>INT((K143)*(M143+10))</f>
        <v>0</v>
      </c>
      <c r="S143" s="1">
        <f>IF(OR(C143=7,C143=8),Q143+T143,O143+T143)</f>
        <v>110</v>
      </c>
      <c r="T143" s="1">
        <f>INT(I143*(M143+10))</f>
        <v>0</v>
      </c>
    </row>
    <row r="144" spans="2:20">
      <c r="B144" s="14">
        <v>133</v>
      </c>
      <c r="C144" s="21">
        <v>1</v>
      </c>
      <c r="D144" s="21">
        <v>0</v>
      </c>
      <c r="E144" s="42"/>
      <c r="F144" s="42" t="str">
        <f>VLOOKUP(C144,兵种!B:C,2,0)</f>
        <v>亲卫队</v>
      </c>
      <c r="G144" s="42" t="str">
        <f>VLOOKUP(D144,绝技!B:C,2,0)</f>
        <v>无</v>
      </c>
      <c r="H144" s="16">
        <f>VLOOKUP(C144,兵种!B:D,3,0)</f>
        <v>400</v>
      </c>
      <c r="I144" s="21"/>
      <c r="J144" s="21"/>
      <c r="K144" s="21"/>
      <c r="L144" s="14">
        <f>SUM(I144:K144)</f>
        <v>0</v>
      </c>
      <c r="M144" s="26">
        <v>1</v>
      </c>
      <c r="N144" s="44">
        <f>H144+L144*10</f>
        <v>400</v>
      </c>
      <c r="O144" s="1">
        <f>INT((J144+10)*(M144+10))</f>
        <v>110</v>
      </c>
      <c r="P144" s="1">
        <f>INT((J144)*(M144+10))</f>
        <v>0</v>
      </c>
      <c r="Q144" s="1">
        <f>INT((K144+10)*(M144+10))</f>
        <v>110</v>
      </c>
      <c r="R144" s="1">
        <f>INT((K144)*(M144+10))</f>
        <v>0</v>
      </c>
      <c r="S144" s="1">
        <f>IF(OR(C144=7,C144=8),Q144+T144,O144+T144)</f>
        <v>110</v>
      </c>
      <c r="T144" s="1">
        <f>INT(I144*(M144+10))</f>
        <v>0</v>
      </c>
    </row>
    <row r="145" spans="2:20">
      <c r="B145" s="14">
        <v>134</v>
      </c>
      <c r="C145" s="21">
        <v>1</v>
      </c>
      <c r="D145" s="21">
        <v>0</v>
      </c>
      <c r="E145" s="42"/>
      <c r="F145" s="42" t="str">
        <f>VLOOKUP(C145,兵种!B:C,2,0)</f>
        <v>亲卫队</v>
      </c>
      <c r="G145" s="42" t="str">
        <f>VLOOKUP(D145,绝技!B:C,2,0)</f>
        <v>无</v>
      </c>
      <c r="H145" s="16">
        <f>VLOOKUP(C145,兵种!B:D,3,0)</f>
        <v>400</v>
      </c>
      <c r="I145" s="21"/>
      <c r="J145" s="21"/>
      <c r="K145" s="21"/>
      <c r="L145" s="14">
        <f>SUM(I145:K145)</f>
        <v>0</v>
      </c>
      <c r="M145" s="26">
        <v>1</v>
      </c>
      <c r="N145" s="44">
        <f>H145+L145*10</f>
        <v>400</v>
      </c>
      <c r="O145" s="1">
        <f>INT((J145+10)*(M145+10))</f>
        <v>110</v>
      </c>
      <c r="P145" s="1">
        <f>INT((J145)*(M145+10))</f>
        <v>0</v>
      </c>
      <c r="Q145" s="1">
        <f>INT((K145+10)*(M145+10))</f>
        <v>110</v>
      </c>
      <c r="R145" s="1">
        <f>INT((K145)*(M145+10))</f>
        <v>0</v>
      </c>
      <c r="S145" s="1">
        <f>IF(OR(C145=7,C145=8),Q145+T145,O145+T145)</f>
        <v>110</v>
      </c>
      <c r="T145" s="1">
        <f>INT(I145*(M145+10))</f>
        <v>0</v>
      </c>
    </row>
    <row r="146" spans="2:20">
      <c r="B146" s="14">
        <v>135</v>
      </c>
      <c r="C146" s="21">
        <v>1</v>
      </c>
      <c r="D146" s="21">
        <v>0</v>
      </c>
      <c r="E146" s="42"/>
      <c r="F146" s="42" t="str">
        <f>VLOOKUP(C146,兵种!B:C,2,0)</f>
        <v>亲卫队</v>
      </c>
      <c r="G146" s="42" t="str">
        <f>VLOOKUP(D146,绝技!B:C,2,0)</f>
        <v>无</v>
      </c>
      <c r="H146" s="16">
        <f>VLOOKUP(C146,兵种!B:D,3,0)</f>
        <v>400</v>
      </c>
      <c r="I146" s="21"/>
      <c r="J146" s="21"/>
      <c r="K146" s="21"/>
      <c r="L146" s="14">
        <f>SUM(I146:K146)</f>
        <v>0</v>
      </c>
      <c r="M146" s="26">
        <v>1</v>
      </c>
      <c r="N146" s="44">
        <f>H146+L146*10</f>
        <v>400</v>
      </c>
      <c r="O146" s="1">
        <f>INT((J146+10)*(M146+10))</f>
        <v>110</v>
      </c>
      <c r="P146" s="1">
        <f>INT((J146)*(M146+10))</f>
        <v>0</v>
      </c>
      <c r="Q146" s="1">
        <f>INT((K146+10)*(M146+10))</f>
        <v>110</v>
      </c>
      <c r="R146" s="1">
        <f>INT((K146)*(M146+10))</f>
        <v>0</v>
      </c>
      <c r="S146" s="1">
        <f>IF(OR(C146=7,C146=8),Q146+T146,O146+T146)</f>
        <v>110</v>
      </c>
      <c r="T146" s="1">
        <f>INT(I146*(M146+10))</f>
        <v>0</v>
      </c>
    </row>
    <row r="147" spans="2:20">
      <c r="B147" s="14">
        <v>136</v>
      </c>
      <c r="C147" s="21">
        <v>1</v>
      </c>
      <c r="D147" s="21">
        <v>0</v>
      </c>
      <c r="E147" s="42"/>
      <c r="F147" s="42" t="str">
        <f>VLOOKUP(C147,兵种!B:C,2,0)</f>
        <v>亲卫队</v>
      </c>
      <c r="G147" s="42" t="str">
        <f>VLOOKUP(D147,绝技!B:C,2,0)</f>
        <v>无</v>
      </c>
      <c r="H147" s="16">
        <f>VLOOKUP(C147,兵种!B:D,3,0)</f>
        <v>400</v>
      </c>
      <c r="I147" s="21"/>
      <c r="J147" s="21"/>
      <c r="K147" s="21"/>
      <c r="L147" s="14">
        <f>SUM(I147:K147)</f>
        <v>0</v>
      </c>
      <c r="M147" s="26">
        <v>1</v>
      </c>
      <c r="N147" s="44">
        <f>H147+L147*10</f>
        <v>400</v>
      </c>
      <c r="O147" s="1">
        <f>INT((J147+10)*(M147+10))</f>
        <v>110</v>
      </c>
      <c r="P147" s="1">
        <f>INT((J147)*(M147+10))</f>
        <v>0</v>
      </c>
      <c r="Q147" s="1">
        <f>INT((K147+10)*(M147+10))</f>
        <v>110</v>
      </c>
      <c r="R147" s="1">
        <f>INT((K147)*(M147+10))</f>
        <v>0</v>
      </c>
      <c r="S147" s="1">
        <f>IF(OR(C147=7,C147=8),Q147+T147,O147+T147)</f>
        <v>110</v>
      </c>
      <c r="T147" s="1">
        <f>INT(I147*(M147+10))</f>
        <v>0</v>
      </c>
    </row>
    <row r="148" spans="2:20">
      <c r="B148" s="14">
        <v>137</v>
      </c>
      <c r="C148" s="21">
        <v>1</v>
      </c>
      <c r="D148" s="21">
        <v>0</v>
      </c>
      <c r="E148" s="42"/>
      <c r="F148" s="42" t="str">
        <f>VLOOKUP(C148,兵种!B:C,2,0)</f>
        <v>亲卫队</v>
      </c>
      <c r="G148" s="42" t="str">
        <f>VLOOKUP(D148,绝技!B:C,2,0)</f>
        <v>无</v>
      </c>
      <c r="H148" s="16">
        <f>VLOOKUP(C148,兵种!B:D,3,0)</f>
        <v>400</v>
      </c>
      <c r="I148" s="21"/>
      <c r="J148" s="21"/>
      <c r="K148" s="21"/>
      <c r="L148" s="14">
        <f>SUM(I148:K148)</f>
        <v>0</v>
      </c>
      <c r="M148" s="26">
        <v>1</v>
      </c>
      <c r="N148" s="44">
        <f>H148+L148*10</f>
        <v>400</v>
      </c>
      <c r="O148" s="1">
        <f>INT((J148+10)*(M148+10))</f>
        <v>110</v>
      </c>
      <c r="P148" s="1">
        <f>INT((J148)*(M148+10))</f>
        <v>0</v>
      </c>
      <c r="Q148" s="1">
        <f>INT((K148+10)*(M148+10))</f>
        <v>110</v>
      </c>
      <c r="R148" s="1">
        <f>INT((K148)*(M148+10))</f>
        <v>0</v>
      </c>
      <c r="S148" s="1">
        <f>IF(OR(C148=7,C148=8),Q148+T148,O148+T148)</f>
        <v>110</v>
      </c>
      <c r="T148" s="1">
        <f>INT(I148*(M148+10))</f>
        <v>0</v>
      </c>
    </row>
    <row r="149" spans="2:20">
      <c r="B149" s="14">
        <v>138</v>
      </c>
      <c r="C149" s="21">
        <v>1</v>
      </c>
      <c r="D149" s="21">
        <v>0</v>
      </c>
      <c r="E149" s="42"/>
      <c r="F149" s="42" t="str">
        <f>VLOOKUP(C149,兵种!B:C,2,0)</f>
        <v>亲卫队</v>
      </c>
      <c r="G149" s="42" t="str">
        <f>VLOOKUP(D149,绝技!B:C,2,0)</f>
        <v>无</v>
      </c>
      <c r="H149" s="16">
        <f>VLOOKUP(C149,兵种!B:D,3,0)</f>
        <v>400</v>
      </c>
      <c r="I149" s="21"/>
      <c r="J149" s="21"/>
      <c r="K149" s="21"/>
      <c r="L149" s="14">
        <f>SUM(I149:K149)</f>
        <v>0</v>
      </c>
      <c r="M149" s="26">
        <v>1</v>
      </c>
      <c r="N149" s="44">
        <f>H149+L149*10</f>
        <v>400</v>
      </c>
      <c r="O149" s="1">
        <f>INT((J149+10)*(M149+10))</f>
        <v>110</v>
      </c>
      <c r="P149" s="1">
        <f>INT((J149)*(M149+10))</f>
        <v>0</v>
      </c>
      <c r="Q149" s="1">
        <f>INT((K149+10)*(M149+10))</f>
        <v>110</v>
      </c>
      <c r="R149" s="1">
        <f>INT((K149)*(M149+10))</f>
        <v>0</v>
      </c>
      <c r="S149" s="1">
        <f>IF(OR(C149=7,C149=8),Q149+T149,O149+T149)</f>
        <v>110</v>
      </c>
      <c r="T149" s="1">
        <f>INT(I149*(M149+10))</f>
        <v>0</v>
      </c>
    </row>
    <row r="150" spans="2:20">
      <c r="B150" s="14">
        <v>139</v>
      </c>
      <c r="C150" s="21">
        <v>1</v>
      </c>
      <c r="D150" s="21">
        <v>0</v>
      </c>
      <c r="E150" s="42"/>
      <c r="F150" s="42" t="str">
        <f>VLOOKUP(C150,兵种!B:C,2,0)</f>
        <v>亲卫队</v>
      </c>
      <c r="G150" s="42" t="str">
        <f>VLOOKUP(D150,绝技!B:C,2,0)</f>
        <v>无</v>
      </c>
      <c r="H150" s="16">
        <f>VLOOKUP(C150,兵种!B:D,3,0)</f>
        <v>400</v>
      </c>
      <c r="I150" s="21"/>
      <c r="J150" s="21"/>
      <c r="K150" s="21"/>
      <c r="L150" s="14">
        <f>SUM(I150:K150)</f>
        <v>0</v>
      </c>
      <c r="M150" s="26">
        <v>1</v>
      </c>
      <c r="N150" s="44">
        <f>H150+L150*10</f>
        <v>400</v>
      </c>
      <c r="O150" s="1">
        <f>INT((J150+10)*(M150+10))</f>
        <v>110</v>
      </c>
      <c r="P150" s="1">
        <f>INT((J150)*(M150+10))</f>
        <v>0</v>
      </c>
      <c r="Q150" s="1">
        <f>INT((K150+10)*(M150+10))</f>
        <v>110</v>
      </c>
      <c r="R150" s="1">
        <f>INT((K150)*(M150+10))</f>
        <v>0</v>
      </c>
      <c r="S150" s="1">
        <f>IF(OR(C150=7,C150=8),Q150+T150,O150+T150)</f>
        <v>110</v>
      </c>
      <c r="T150" s="1">
        <f>INT(I150*(M150+10))</f>
        <v>0</v>
      </c>
    </row>
    <row r="151" spans="2:20">
      <c r="B151" s="14">
        <v>140</v>
      </c>
      <c r="C151" s="21">
        <v>1</v>
      </c>
      <c r="D151" s="21">
        <v>0</v>
      </c>
      <c r="E151" s="42"/>
      <c r="F151" s="42" t="str">
        <f>VLOOKUP(C151,兵种!B:C,2,0)</f>
        <v>亲卫队</v>
      </c>
      <c r="G151" s="42" t="str">
        <f>VLOOKUP(D151,绝技!B:C,2,0)</f>
        <v>无</v>
      </c>
      <c r="H151" s="16">
        <f>VLOOKUP(C151,兵种!B:D,3,0)</f>
        <v>400</v>
      </c>
      <c r="I151" s="21"/>
      <c r="J151" s="21"/>
      <c r="K151" s="21"/>
      <c r="L151" s="14">
        <f>SUM(I151:K151)</f>
        <v>0</v>
      </c>
      <c r="M151" s="26">
        <v>1</v>
      </c>
      <c r="N151" s="44">
        <f>H151+L151*10</f>
        <v>400</v>
      </c>
      <c r="O151" s="1">
        <f>INT((J151+10)*(M151+10))</f>
        <v>110</v>
      </c>
      <c r="P151" s="1">
        <f>INT((J151)*(M151+10))</f>
        <v>0</v>
      </c>
      <c r="Q151" s="1">
        <f>INT((K151+10)*(M151+10))</f>
        <v>110</v>
      </c>
      <c r="R151" s="1">
        <f>INT((K151)*(M151+10))</f>
        <v>0</v>
      </c>
      <c r="S151" s="1">
        <f>IF(OR(C151=7,C151=8),Q151+T151,O151+T151)</f>
        <v>110</v>
      </c>
      <c r="T151" s="1">
        <f>INT(I151*(M151+10))</f>
        <v>0</v>
      </c>
    </row>
    <row r="152" spans="2:20">
      <c r="B152" s="14">
        <v>141</v>
      </c>
      <c r="C152" s="21">
        <v>1</v>
      </c>
      <c r="D152" s="21">
        <v>0</v>
      </c>
      <c r="E152" s="42"/>
      <c r="F152" s="42" t="str">
        <f>VLOOKUP(C152,兵种!B:C,2,0)</f>
        <v>亲卫队</v>
      </c>
      <c r="G152" s="42" t="str">
        <f>VLOOKUP(D152,绝技!B:C,2,0)</f>
        <v>无</v>
      </c>
      <c r="H152" s="16">
        <f>VLOOKUP(C152,兵种!B:D,3,0)</f>
        <v>400</v>
      </c>
      <c r="I152" s="21"/>
      <c r="J152" s="21"/>
      <c r="K152" s="21"/>
      <c r="L152" s="14">
        <f>SUM(I152:K152)</f>
        <v>0</v>
      </c>
      <c r="M152" s="26">
        <v>1</v>
      </c>
      <c r="N152" s="44">
        <f>H152+L152*10</f>
        <v>400</v>
      </c>
      <c r="O152" s="1">
        <f>INT((J152+10)*(M152+10))</f>
        <v>110</v>
      </c>
      <c r="P152" s="1">
        <f>INT((J152)*(M152+10))</f>
        <v>0</v>
      </c>
      <c r="Q152" s="1">
        <f>INT((K152+10)*(M152+10))</f>
        <v>110</v>
      </c>
      <c r="R152" s="1">
        <f>INT((K152)*(M152+10))</f>
        <v>0</v>
      </c>
      <c r="S152" s="1">
        <f>IF(OR(C152=7,C152=8),Q152+T152,O152+T152)</f>
        <v>110</v>
      </c>
      <c r="T152" s="1">
        <f>INT(I152*(M152+10))</f>
        <v>0</v>
      </c>
    </row>
    <row r="153" spans="2:20">
      <c r="B153" s="14">
        <v>142</v>
      </c>
      <c r="C153" s="21">
        <v>1</v>
      </c>
      <c r="D153" s="21">
        <v>0</v>
      </c>
      <c r="E153" s="42"/>
      <c r="F153" s="42" t="str">
        <f>VLOOKUP(C153,兵种!B:C,2,0)</f>
        <v>亲卫队</v>
      </c>
      <c r="G153" s="42" t="str">
        <f>VLOOKUP(D153,绝技!B:C,2,0)</f>
        <v>无</v>
      </c>
      <c r="H153" s="16">
        <f>VLOOKUP(C153,兵种!B:D,3,0)</f>
        <v>400</v>
      </c>
      <c r="I153" s="21"/>
      <c r="J153" s="21"/>
      <c r="K153" s="21"/>
      <c r="L153" s="14">
        <f>SUM(I153:K153)</f>
        <v>0</v>
      </c>
      <c r="M153" s="26">
        <v>1</v>
      </c>
      <c r="N153" s="44">
        <f>H153+L153*10</f>
        <v>400</v>
      </c>
      <c r="O153" s="1">
        <f>INT((J153+10)*(M153+10))</f>
        <v>110</v>
      </c>
      <c r="P153" s="1">
        <f>INT((J153)*(M153+10))</f>
        <v>0</v>
      </c>
      <c r="Q153" s="1">
        <f>INT((K153+10)*(M153+10))</f>
        <v>110</v>
      </c>
      <c r="R153" s="1">
        <f>INT((K153)*(M153+10))</f>
        <v>0</v>
      </c>
      <c r="S153" s="1">
        <f>IF(OR(C153=7,C153=8),Q153+T153,O153+T153)</f>
        <v>110</v>
      </c>
      <c r="T153" s="1">
        <f>INT(I153*(M153+10))</f>
        <v>0</v>
      </c>
    </row>
    <row r="154" spans="2:20">
      <c r="B154" s="14">
        <v>143</v>
      </c>
      <c r="C154" s="21">
        <v>1</v>
      </c>
      <c r="D154" s="21">
        <v>0</v>
      </c>
      <c r="E154" s="42"/>
      <c r="F154" s="42" t="str">
        <f>VLOOKUP(C154,兵种!B:C,2,0)</f>
        <v>亲卫队</v>
      </c>
      <c r="G154" s="42" t="str">
        <f>VLOOKUP(D154,绝技!B:C,2,0)</f>
        <v>无</v>
      </c>
      <c r="H154" s="16">
        <f>VLOOKUP(C154,兵种!B:D,3,0)</f>
        <v>400</v>
      </c>
      <c r="I154" s="21"/>
      <c r="J154" s="21"/>
      <c r="K154" s="21"/>
      <c r="L154" s="14">
        <f>SUM(I154:K154)</f>
        <v>0</v>
      </c>
      <c r="M154" s="26">
        <v>1</v>
      </c>
      <c r="N154" s="44">
        <f>H154+L154*10</f>
        <v>400</v>
      </c>
      <c r="O154" s="1">
        <f>INT((J154+10)*(M154+10))</f>
        <v>110</v>
      </c>
      <c r="P154" s="1">
        <f>INT((J154)*(M154+10))</f>
        <v>0</v>
      </c>
      <c r="Q154" s="1">
        <f>INT((K154+10)*(M154+10))</f>
        <v>110</v>
      </c>
      <c r="R154" s="1">
        <f>INT((K154)*(M154+10))</f>
        <v>0</v>
      </c>
      <c r="S154" s="1">
        <f>IF(OR(C154=7,C154=8),Q154+T154,O154+T154)</f>
        <v>110</v>
      </c>
      <c r="T154" s="1">
        <f>INT(I154*(M154+10))</f>
        <v>0</v>
      </c>
    </row>
    <row r="155" spans="2:20">
      <c r="B155" s="14">
        <v>144</v>
      </c>
      <c r="C155" s="21">
        <v>1</v>
      </c>
      <c r="D155" s="21">
        <v>0</v>
      </c>
      <c r="E155" s="42"/>
      <c r="F155" s="42" t="str">
        <f>VLOOKUP(C155,兵种!B:C,2,0)</f>
        <v>亲卫队</v>
      </c>
      <c r="G155" s="42" t="str">
        <f>VLOOKUP(D155,绝技!B:C,2,0)</f>
        <v>无</v>
      </c>
      <c r="H155" s="16">
        <f>VLOOKUP(C155,兵种!B:D,3,0)</f>
        <v>400</v>
      </c>
      <c r="I155" s="21"/>
      <c r="J155" s="21"/>
      <c r="K155" s="21"/>
      <c r="L155" s="14">
        <f>SUM(I155:K155)</f>
        <v>0</v>
      </c>
      <c r="M155" s="26">
        <v>1</v>
      </c>
      <c r="N155" s="44">
        <f>H155+L155*10</f>
        <v>400</v>
      </c>
      <c r="O155" s="1">
        <f>INT((J155+10)*(M155+10))</f>
        <v>110</v>
      </c>
      <c r="P155" s="1">
        <f>INT((J155)*(M155+10))</f>
        <v>0</v>
      </c>
      <c r="Q155" s="1">
        <f>INT((K155+10)*(M155+10))</f>
        <v>110</v>
      </c>
      <c r="R155" s="1">
        <f>INT((K155)*(M155+10))</f>
        <v>0</v>
      </c>
      <c r="S155" s="1">
        <f>IF(OR(C155=7,C155=8),Q155+T155,O155+T155)</f>
        <v>110</v>
      </c>
      <c r="T155" s="1">
        <f>INT(I155*(M155+10))</f>
        <v>0</v>
      </c>
    </row>
    <row r="156" spans="2:20">
      <c r="B156" s="14">
        <v>145</v>
      </c>
      <c r="C156" s="21">
        <v>1</v>
      </c>
      <c r="D156" s="21">
        <v>0</v>
      </c>
      <c r="E156" s="42"/>
      <c r="F156" s="42" t="str">
        <f>VLOOKUP(C156,兵种!B:C,2,0)</f>
        <v>亲卫队</v>
      </c>
      <c r="G156" s="42" t="str">
        <f>VLOOKUP(D156,绝技!B:C,2,0)</f>
        <v>无</v>
      </c>
      <c r="H156" s="16">
        <f>VLOOKUP(C156,兵种!B:D,3,0)</f>
        <v>400</v>
      </c>
      <c r="I156" s="21"/>
      <c r="J156" s="21"/>
      <c r="K156" s="21"/>
      <c r="L156" s="14">
        <f>SUM(I156:K156)</f>
        <v>0</v>
      </c>
      <c r="M156" s="26">
        <v>1</v>
      </c>
      <c r="N156" s="44">
        <f>H156+L156*10</f>
        <v>400</v>
      </c>
      <c r="O156" s="1">
        <f>INT((J156+10)*(M156+10))</f>
        <v>110</v>
      </c>
      <c r="P156" s="1">
        <f>INT((J156)*(M156+10))</f>
        <v>0</v>
      </c>
      <c r="Q156" s="1">
        <f>INT((K156+10)*(M156+10))</f>
        <v>110</v>
      </c>
      <c r="R156" s="1">
        <f>INT((K156)*(M156+10))</f>
        <v>0</v>
      </c>
      <c r="S156" s="1">
        <f>IF(OR(C156=7,C156=8),Q156+T156,O156+T156)</f>
        <v>110</v>
      </c>
      <c r="T156" s="1">
        <f>INT(I156*(M156+10))</f>
        <v>0</v>
      </c>
    </row>
    <row r="157" spans="2:20">
      <c r="B157" s="14">
        <v>146</v>
      </c>
      <c r="C157" s="21">
        <v>1</v>
      </c>
      <c r="D157" s="21">
        <v>0</v>
      </c>
      <c r="E157" s="42"/>
      <c r="F157" s="42" t="str">
        <f>VLOOKUP(C157,兵种!B:C,2,0)</f>
        <v>亲卫队</v>
      </c>
      <c r="G157" s="42" t="str">
        <f>VLOOKUP(D157,绝技!B:C,2,0)</f>
        <v>无</v>
      </c>
      <c r="H157" s="16">
        <f>VLOOKUP(C157,兵种!B:D,3,0)</f>
        <v>400</v>
      </c>
      <c r="I157" s="21"/>
      <c r="J157" s="21"/>
      <c r="K157" s="21"/>
      <c r="L157" s="14">
        <f>SUM(I157:K157)</f>
        <v>0</v>
      </c>
      <c r="M157" s="26">
        <v>1</v>
      </c>
      <c r="N157" s="44">
        <f>H157+L157*10</f>
        <v>400</v>
      </c>
      <c r="O157" s="1">
        <f>INT((J157+10)*(M157+10))</f>
        <v>110</v>
      </c>
      <c r="P157" s="1">
        <f>INT((J157)*(M157+10))</f>
        <v>0</v>
      </c>
      <c r="Q157" s="1">
        <f>INT((K157+10)*(M157+10))</f>
        <v>110</v>
      </c>
      <c r="R157" s="1">
        <f>INT((K157)*(M157+10))</f>
        <v>0</v>
      </c>
      <c r="S157" s="1">
        <f>IF(OR(C157=7,C157=8),Q157+T157,O157+T157)</f>
        <v>110</v>
      </c>
      <c r="T157" s="1">
        <f>INT(I157*(M157+10))</f>
        <v>0</v>
      </c>
    </row>
    <row r="158" spans="2:20">
      <c r="B158" s="14">
        <v>147</v>
      </c>
      <c r="C158" s="21">
        <v>1</v>
      </c>
      <c r="D158" s="21">
        <v>0</v>
      </c>
      <c r="E158" s="42"/>
      <c r="F158" s="42" t="str">
        <f>VLOOKUP(C158,兵种!B:C,2,0)</f>
        <v>亲卫队</v>
      </c>
      <c r="G158" s="42" t="str">
        <f>VLOOKUP(D158,绝技!B:C,2,0)</f>
        <v>无</v>
      </c>
      <c r="H158" s="16">
        <f>VLOOKUP(C158,兵种!B:D,3,0)</f>
        <v>400</v>
      </c>
      <c r="I158" s="21"/>
      <c r="J158" s="21"/>
      <c r="K158" s="21"/>
      <c r="L158" s="14">
        <f>SUM(I158:K158)</f>
        <v>0</v>
      </c>
      <c r="M158" s="26">
        <v>1</v>
      </c>
      <c r="N158" s="44">
        <f>H158+L158*10</f>
        <v>400</v>
      </c>
      <c r="O158" s="1">
        <f>INT((J158+10)*(M158+10))</f>
        <v>110</v>
      </c>
      <c r="P158" s="1">
        <f>INT((J158)*(M158+10))</f>
        <v>0</v>
      </c>
      <c r="Q158" s="1">
        <f>INT((K158+10)*(M158+10))</f>
        <v>110</v>
      </c>
      <c r="R158" s="1">
        <f>INT((K158)*(M158+10))</f>
        <v>0</v>
      </c>
      <c r="S158" s="1">
        <f>IF(OR(C158=7,C158=8),Q158+T158,O158+T158)</f>
        <v>110</v>
      </c>
      <c r="T158" s="1">
        <f>INT(I158*(M158+10))</f>
        <v>0</v>
      </c>
    </row>
    <row r="159" spans="2:20">
      <c r="B159" s="14">
        <v>148</v>
      </c>
      <c r="C159" s="21">
        <v>1</v>
      </c>
      <c r="D159" s="21">
        <v>0</v>
      </c>
      <c r="E159" s="42"/>
      <c r="F159" s="42" t="str">
        <f>VLOOKUP(C159,兵种!B:C,2,0)</f>
        <v>亲卫队</v>
      </c>
      <c r="G159" s="42" t="str">
        <f>VLOOKUP(D159,绝技!B:C,2,0)</f>
        <v>无</v>
      </c>
      <c r="H159" s="16">
        <f>VLOOKUP(C159,兵种!B:D,3,0)</f>
        <v>400</v>
      </c>
      <c r="I159" s="21"/>
      <c r="J159" s="21"/>
      <c r="K159" s="21"/>
      <c r="L159" s="14">
        <f>SUM(I159:K159)</f>
        <v>0</v>
      </c>
      <c r="M159" s="26">
        <v>1</v>
      </c>
      <c r="N159" s="44">
        <f>H159+L159*10</f>
        <v>400</v>
      </c>
      <c r="O159" s="1">
        <f>INT((J159+10)*(M159+10))</f>
        <v>110</v>
      </c>
      <c r="P159" s="1">
        <f>INT((J159)*(M159+10))</f>
        <v>0</v>
      </c>
      <c r="Q159" s="1">
        <f>INT((K159+10)*(M159+10))</f>
        <v>110</v>
      </c>
      <c r="R159" s="1">
        <f>INT((K159)*(M159+10))</f>
        <v>0</v>
      </c>
      <c r="S159" s="1">
        <f>IF(OR(C159=7,C159=8),Q159+T159,O159+T159)</f>
        <v>110</v>
      </c>
      <c r="T159" s="1">
        <f>INT(I159*(M159+10))</f>
        <v>0</v>
      </c>
    </row>
    <row r="160" spans="2:20">
      <c r="B160" s="14">
        <v>149</v>
      </c>
      <c r="C160" s="21">
        <v>1</v>
      </c>
      <c r="D160" s="21">
        <v>0</v>
      </c>
      <c r="E160" s="42"/>
      <c r="F160" s="42" t="str">
        <f>VLOOKUP(C160,兵种!B:C,2,0)</f>
        <v>亲卫队</v>
      </c>
      <c r="G160" s="42" t="str">
        <f>VLOOKUP(D160,绝技!B:C,2,0)</f>
        <v>无</v>
      </c>
      <c r="H160" s="16">
        <f>VLOOKUP(C160,兵种!B:D,3,0)</f>
        <v>400</v>
      </c>
      <c r="I160" s="21"/>
      <c r="J160" s="21"/>
      <c r="K160" s="21"/>
      <c r="L160" s="14">
        <f>SUM(I160:K160)</f>
        <v>0</v>
      </c>
      <c r="M160" s="26">
        <v>1</v>
      </c>
      <c r="N160" s="44">
        <f>H160+L160*10</f>
        <v>400</v>
      </c>
      <c r="O160" s="1">
        <f>INT((J160+10)*(M160+10))</f>
        <v>110</v>
      </c>
      <c r="P160" s="1">
        <f>INT((J160)*(M160+10))</f>
        <v>0</v>
      </c>
      <c r="Q160" s="1">
        <f>INT((K160+10)*(M160+10))</f>
        <v>110</v>
      </c>
      <c r="R160" s="1">
        <f>INT((K160)*(M160+10))</f>
        <v>0</v>
      </c>
      <c r="S160" s="1">
        <f>IF(OR(C160=7,C160=8),Q160+T160,O160+T160)</f>
        <v>110</v>
      </c>
      <c r="T160" s="1">
        <f>INT(I160*(M160+10))</f>
        <v>0</v>
      </c>
    </row>
    <row r="161" spans="2:20">
      <c r="B161" s="14">
        <v>150</v>
      </c>
      <c r="C161" s="21">
        <v>1</v>
      </c>
      <c r="D161" s="21">
        <v>0</v>
      </c>
      <c r="E161" s="42"/>
      <c r="F161" s="42" t="str">
        <f>VLOOKUP(C161,兵种!B:C,2,0)</f>
        <v>亲卫队</v>
      </c>
      <c r="G161" s="42" t="str">
        <f>VLOOKUP(D161,绝技!B:C,2,0)</f>
        <v>无</v>
      </c>
      <c r="H161" s="16">
        <f>VLOOKUP(C161,兵种!B:D,3,0)</f>
        <v>400</v>
      </c>
      <c r="I161" s="21"/>
      <c r="J161" s="21"/>
      <c r="K161" s="21"/>
      <c r="L161" s="14">
        <f>SUM(I161:K161)</f>
        <v>0</v>
      </c>
      <c r="M161" s="26">
        <v>1</v>
      </c>
      <c r="N161" s="44">
        <f>H161+L161*10</f>
        <v>400</v>
      </c>
      <c r="O161" s="1">
        <f>INT((J161+10)*(M161+10))</f>
        <v>110</v>
      </c>
      <c r="P161" s="1">
        <f>INT((J161)*(M161+10))</f>
        <v>0</v>
      </c>
      <c r="Q161" s="1">
        <f>INT((K161+10)*(M161+10))</f>
        <v>110</v>
      </c>
      <c r="R161" s="1">
        <f>INT((K161)*(M161+10))</f>
        <v>0</v>
      </c>
      <c r="S161" s="1">
        <f>IF(OR(C161=7,C161=8),Q161+T161,O161+T161)</f>
        <v>110</v>
      </c>
      <c r="T161" s="1">
        <f>INT(I161*(M161+10))</f>
        <v>0</v>
      </c>
    </row>
    <row r="162" spans="2:20">
      <c r="B162" s="14">
        <v>151</v>
      </c>
      <c r="C162" s="21">
        <v>1</v>
      </c>
      <c r="D162" s="21">
        <v>0</v>
      </c>
      <c r="E162" s="42"/>
      <c r="F162" s="42" t="str">
        <f>VLOOKUP(C162,兵种!B:C,2,0)</f>
        <v>亲卫队</v>
      </c>
      <c r="G162" s="42" t="str">
        <f>VLOOKUP(D162,绝技!B:C,2,0)</f>
        <v>无</v>
      </c>
      <c r="H162" s="16">
        <f>VLOOKUP(C162,兵种!B:D,3,0)</f>
        <v>400</v>
      </c>
      <c r="I162" s="21"/>
      <c r="J162" s="21"/>
      <c r="K162" s="21"/>
      <c r="L162" s="14">
        <f>SUM(I162:K162)</f>
        <v>0</v>
      </c>
      <c r="M162" s="26">
        <v>1</v>
      </c>
      <c r="N162" s="44">
        <f>H162+L162*10</f>
        <v>400</v>
      </c>
      <c r="O162" s="1">
        <f>INT((J162+10)*(M162+10))</f>
        <v>110</v>
      </c>
      <c r="P162" s="1">
        <f>INT((J162)*(M162+10))</f>
        <v>0</v>
      </c>
      <c r="Q162" s="1">
        <f>INT((K162+10)*(M162+10))</f>
        <v>110</v>
      </c>
      <c r="R162" s="1">
        <f>INT((K162)*(M162+10))</f>
        <v>0</v>
      </c>
      <c r="S162" s="1">
        <f>IF(OR(C162=7,C162=8),Q162+T162,O162+T162)</f>
        <v>110</v>
      </c>
      <c r="T162" s="1">
        <f>INT(I162*(M162+10))</f>
        <v>0</v>
      </c>
    </row>
    <row r="163" spans="2:20">
      <c r="B163" s="14">
        <v>152</v>
      </c>
      <c r="C163" s="21">
        <v>1</v>
      </c>
      <c r="D163" s="21">
        <v>0</v>
      </c>
      <c r="E163" s="42"/>
      <c r="F163" s="42" t="str">
        <f>VLOOKUP(C163,兵种!B:C,2,0)</f>
        <v>亲卫队</v>
      </c>
      <c r="G163" s="42" t="str">
        <f>VLOOKUP(D163,绝技!B:C,2,0)</f>
        <v>无</v>
      </c>
      <c r="H163" s="16">
        <f>VLOOKUP(C163,兵种!B:D,3,0)</f>
        <v>400</v>
      </c>
      <c r="I163" s="21"/>
      <c r="J163" s="21"/>
      <c r="K163" s="21"/>
      <c r="L163" s="14">
        <f>SUM(I163:K163)</f>
        <v>0</v>
      </c>
      <c r="M163" s="26">
        <v>1</v>
      </c>
      <c r="N163" s="44">
        <f>H163+L163*10</f>
        <v>400</v>
      </c>
      <c r="O163" s="1">
        <f>INT((J163+10)*(M163+10))</f>
        <v>110</v>
      </c>
      <c r="P163" s="1">
        <f>INT((J163)*(M163+10))</f>
        <v>0</v>
      </c>
      <c r="Q163" s="1">
        <f>INT((K163+10)*(M163+10))</f>
        <v>110</v>
      </c>
      <c r="R163" s="1">
        <f>INT((K163)*(M163+10))</f>
        <v>0</v>
      </c>
      <c r="S163" s="1">
        <f>IF(OR(C163=7,C163=8),Q163+T163,O163+T163)</f>
        <v>110</v>
      </c>
      <c r="T163" s="1">
        <f>INT(I163*(M163+10))</f>
        <v>0</v>
      </c>
    </row>
    <row r="164" spans="2:20">
      <c r="B164" s="14">
        <v>153</v>
      </c>
      <c r="C164" s="21">
        <v>1</v>
      </c>
      <c r="D164" s="21">
        <v>0</v>
      </c>
      <c r="E164" s="42"/>
      <c r="F164" s="42" t="str">
        <f>VLOOKUP(C164,兵种!B:C,2,0)</f>
        <v>亲卫队</v>
      </c>
      <c r="G164" s="42" t="str">
        <f>VLOOKUP(D164,绝技!B:C,2,0)</f>
        <v>无</v>
      </c>
      <c r="H164" s="16">
        <f>VLOOKUP(C164,兵种!B:D,3,0)</f>
        <v>400</v>
      </c>
      <c r="I164" s="21"/>
      <c r="J164" s="21"/>
      <c r="K164" s="21"/>
      <c r="L164" s="14">
        <f>SUM(I164:K164)</f>
        <v>0</v>
      </c>
      <c r="M164" s="26">
        <v>1</v>
      </c>
      <c r="N164" s="44">
        <f>H164+L164*10</f>
        <v>400</v>
      </c>
      <c r="O164" s="1">
        <f>INT((J164+10)*(M164+10))</f>
        <v>110</v>
      </c>
      <c r="P164" s="1">
        <f>INT((J164)*(M164+10))</f>
        <v>0</v>
      </c>
      <c r="Q164" s="1">
        <f>INT((K164+10)*(M164+10))</f>
        <v>110</v>
      </c>
      <c r="R164" s="1">
        <f>INT((K164)*(M164+10))</f>
        <v>0</v>
      </c>
      <c r="S164" s="1">
        <f>IF(OR(C164=7,C164=8),Q164+T164,O164+T164)</f>
        <v>110</v>
      </c>
      <c r="T164" s="1">
        <f>INT(I164*(M164+10))</f>
        <v>0</v>
      </c>
    </row>
    <row r="165" spans="2:20">
      <c r="B165" s="14">
        <v>154</v>
      </c>
      <c r="C165" s="21">
        <v>1</v>
      </c>
      <c r="D165" s="21">
        <v>0</v>
      </c>
      <c r="E165" s="42"/>
      <c r="F165" s="42" t="str">
        <f>VLOOKUP(C165,兵种!B:C,2,0)</f>
        <v>亲卫队</v>
      </c>
      <c r="G165" s="42" t="str">
        <f>VLOOKUP(D165,绝技!B:C,2,0)</f>
        <v>无</v>
      </c>
      <c r="H165" s="16">
        <f>VLOOKUP(C165,兵种!B:D,3,0)</f>
        <v>400</v>
      </c>
      <c r="I165" s="21"/>
      <c r="J165" s="21"/>
      <c r="K165" s="21"/>
      <c r="L165" s="14">
        <f>SUM(I165:K165)</f>
        <v>0</v>
      </c>
      <c r="M165" s="26">
        <v>1</v>
      </c>
      <c r="N165" s="44">
        <f>H165+L165*10</f>
        <v>400</v>
      </c>
      <c r="O165" s="1">
        <f>INT((J165+10)*(M165+10))</f>
        <v>110</v>
      </c>
      <c r="P165" s="1">
        <f>INT((J165)*(M165+10))</f>
        <v>0</v>
      </c>
      <c r="Q165" s="1">
        <f>INT((K165+10)*(M165+10))</f>
        <v>110</v>
      </c>
      <c r="R165" s="1">
        <f>INT((K165)*(M165+10))</f>
        <v>0</v>
      </c>
      <c r="S165" s="1">
        <f>IF(OR(C165=7,C165=8),Q165+T165,O165+T165)</f>
        <v>110</v>
      </c>
      <c r="T165" s="1">
        <f>INT(I165*(M165+10))</f>
        <v>0</v>
      </c>
    </row>
    <row r="166" spans="2:20">
      <c r="B166" s="14">
        <v>155</v>
      </c>
      <c r="C166" s="21">
        <v>1</v>
      </c>
      <c r="D166" s="21">
        <v>0</v>
      </c>
      <c r="E166" s="42"/>
      <c r="F166" s="42" t="str">
        <f>VLOOKUP(C166,兵种!B:C,2,0)</f>
        <v>亲卫队</v>
      </c>
      <c r="G166" s="42" t="str">
        <f>VLOOKUP(D166,绝技!B:C,2,0)</f>
        <v>无</v>
      </c>
      <c r="H166" s="16">
        <f>VLOOKUP(C166,兵种!B:D,3,0)</f>
        <v>400</v>
      </c>
      <c r="I166" s="21"/>
      <c r="J166" s="21"/>
      <c r="K166" s="21"/>
      <c r="L166" s="14">
        <f>SUM(I166:K166)</f>
        <v>0</v>
      </c>
      <c r="M166" s="26">
        <v>1</v>
      </c>
      <c r="N166" s="44">
        <f>H166+L166*10</f>
        <v>400</v>
      </c>
      <c r="O166" s="1">
        <f>INT((J166+10)*(M166+10))</f>
        <v>110</v>
      </c>
      <c r="P166" s="1">
        <f>INT((J166)*(M166+10))</f>
        <v>0</v>
      </c>
      <c r="Q166" s="1">
        <f>INT((K166+10)*(M166+10))</f>
        <v>110</v>
      </c>
      <c r="R166" s="1">
        <f>INT((K166)*(M166+10))</f>
        <v>0</v>
      </c>
      <c r="S166" s="1">
        <f>IF(OR(C166=7,C166=8),Q166+T166,O166+T166)</f>
        <v>110</v>
      </c>
      <c r="T166" s="1">
        <f>INT(I166*(M166+10))</f>
        <v>0</v>
      </c>
    </row>
    <row r="167" spans="2:20">
      <c r="B167" s="14">
        <v>156</v>
      </c>
      <c r="C167" s="21">
        <v>1</v>
      </c>
      <c r="D167" s="21">
        <v>0</v>
      </c>
      <c r="E167" s="42"/>
      <c r="F167" s="42" t="str">
        <f>VLOOKUP(C167,兵种!B:C,2,0)</f>
        <v>亲卫队</v>
      </c>
      <c r="G167" s="42" t="str">
        <f>VLOOKUP(D167,绝技!B:C,2,0)</f>
        <v>无</v>
      </c>
      <c r="H167" s="16">
        <f>VLOOKUP(C167,兵种!B:D,3,0)</f>
        <v>400</v>
      </c>
      <c r="I167" s="21"/>
      <c r="J167" s="21"/>
      <c r="K167" s="21"/>
      <c r="L167" s="14">
        <f>SUM(I167:K167)</f>
        <v>0</v>
      </c>
      <c r="M167" s="26">
        <v>1</v>
      </c>
      <c r="N167" s="44">
        <f>H167+L167*10</f>
        <v>400</v>
      </c>
      <c r="O167" s="1">
        <f>INT((J167+10)*(M167+10))</f>
        <v>110</v>
      </c>
      <c r="P167" s="1">
        <f>INT((J167)*(M167+10))</f>
        <v>0</v>
      </c>
      <c r="Q167" s="1">
        <f>INT((K167+10)*(M167+10))</f>
        <v>110</v>
      </c>
      <c r="R167" s="1">
        <f>INT((K167)*(M167+10))</f>
        <v>0</v>
      </c>
      <c r="S167" s="1">
        <f>IF(OR(C167=7,C167=8),Q167+T167,O167+T167)</f>
        <v>110</v>
      </c>
      <c r="T167" s="1">
        <f>INT(I167*(M167+10))</f>
        <v>0</v>
      </c>
    </row>
    <row r="168" spans="2:20">
      <c r="B168" s="14">
        <v>157</v>
      </c>
      <c r="C168" s="21">
        <v>1</v>
      </c>
      <c r="D168" s="21">
        <v>0</v>
      </c>
      <c r="E168" s="42"/>
      <c r="F168" s="42" t="str">
        <f>VLOOKUP(C168,兵种!B:C,2,0)</f>
        <v>亲卫队</v>
      </c>
      <c r="G168" s="42" t="str">
        <f>VLOOKUP(D168,绝技!B:C,2,0)</f>
        <v>无</v>
      </c>
      <c r="H168" s="16">
        <f>VLOOKUP(C168,兵种!B:D,3,0)</f>
        <v>400</v>
      </c>
      <c r="I168" s="21"/>
      <c r="J168" s="21"/>
      <c r="K168" s="21"/>
      <c r="L168" s="14">
        <f>SUM(I168:K168)</f>
        <v>0</v>
      </c>
      <c r="M168" s="26">
        <v>1</v>
      </c>
      <c r="N168" s="44">
        <f>H168+L168*10</f>
        <v>400</v>
      </c>
      <c r="O168" s="1">
        <f>INT((J168+10)*(M168+10))</f>
        <v>110</v>
      </c>
      <c r="P168" s="1">
        <f>INT((J168)*(M168+10))</f>
        <v>0</v>
      </c>
      <c r="Q168" s="1">
        <f>INT((K168+10)*(M168+10))</f>
        <v>110</v>
      </c>
      <c r="R168" s="1">
        <f>INT((K168)*(M168+10))</f>
        <v>0</v>
      </c>
      <c r="S168" s="1">
        <f>IF(OR(C168=7,C168=8),Q168+T168,O168+T168)</f>
        <v>110</v>
      </c>
      <c r="T168" s="1">
        <f>INT(I168*(M168+10))</f>
        <v>0</v>
      </c>
    </row>
    <row r="169" spans="2:20">
      <c r="B169" s="14">
        <v>158</v>
      </c>
      <c r="C169" s="21">
        <v>1</v>
      </c>
      <c r="D169" s="21">
        <v>0</v>
      </c>
      <c r="E169" s="42"/>
      <c r="F169" s="42" t="str">
        <f>VLOOKUP(C169,兵种!B:C,2,0)</f>
        <v>亲卫队</v>
      </c>
      <c r="G169" s="42" t="str">
        <f>VLOOKUP(D169,绝技!B:C,2,0)</f>
        <v>无</v>
      </c>
      <c r="H169" s="16">
        <f>VLOOKUP(C169,兵种!B:D,3,0)</f>
        <v>400</v>
      </c>
      <c r="I169" s="21"/>
      <c r="J169" s="21"/>
      <c r="K169" s="21"/>
      <c r="L169" s="14">
        <f>SUM(I169:K169)</f>
        <v>0</v>
      </c>
      <c r="M169" s="26">
        <v>1</v>
      </c>
      <c r="N169" s="44">
        <f>H169+L169*10</f>
        <v>400</v>
      </c>
      <c r="O169" s="1">
        <f>INT((J169+10)*(M169+10))</f>
        <v>110</v>
      </c>
      <c r="P169" s="1">
        <f>INT((J169)*(M169+10))</f>
        <v>0</v>
      </c>
      <c r="Q169" s="1">
        <f>INT((K169+10)*(M169+10))</f>
        <v>110</v>
      </c>
      <c r="R169" s="1">
        <f>INT((K169)*(M169+10))</f>
        <v>0</v>
      </c>
      <c r="S169" s="1">
        <f>IF(OR(C169=7,C169=8),Q169+T169,O169+T169)</f>
        <v>110</v>
      </c>
      <c r="T169" s="1">
        <f>INT(I169*(M169+10))</f>
        <v>0</v>
      </c>
    </row>
    <row r="170" spans="2:20">
      <c r="B170" s="14">
        <v>159</v>
      </c>
      <c r="C170" s="21">
        <v>1</v>
      </c>
      <c r="D170" s="21">
        <v>0</v>
      </c>
      <c r="E170" s="42"/>
      <c r="F170" s="42" t="str">
        <f>VLOOKUP(C170,兵种!B:C,2,0)</f>
        <v>亲卫队</v>
      </c>
      <c r="G170" s="42" t="str">
        <f>VLOOKUP(D170,绝技!B:C,2,0)</f>
        <v>无</v>
      </c>
      <c r="H170" s="16">
        <f>VLOOKUP(C170,兵种!B:D,3,0)</f>
        <v>400</v>
      </c>
      <c r="I170" s="21"/>
      <c r="J170" s="21"/>
      <c r="K170" s="21"/>
      <c r="L170" s="14">
        <f>SUM(I170:K170)</f>
        <v>0</v>
      </c>
      <c r="M170" s="26">
        <v>1</v>
      </c>
      <c r="N170" s="44">
        <f>H170+L170*10</f>
        <v>400</v>
      </c>
      <c r="O170" s="1">
        <f>INT((J170+10)*(M170+10))</f>
        <v>110</v>
      </c>
      <c r="P170" s="1">
        <f>INT((J170)*(M170+10))</f>
        <v>0</v>
      </c>
      <c r="Q170" s="1">
        <f>INT((K170+10)*(M170+10))</f>
        <v>110</v>
      </c>
      <c r="R170" s="1">
        <f>INT((K170)*(M170+10))</f>
        <v>0</v>
      </c>
      <c r="S170" s="1">
        <f>IF(OR(C170=7,C170=8),Q170+T170,O170+T170)</f>
        <v>110</v>
      </c>
      <c r="T170" s="1">
        <f>INT(I170*(M170+10))</f>
        <v>0</v>
      </c>
    </row>
    <row r="171" spans="2:20">
      <c r="B171" s="14">
        <v>160</v>
      </c>
      <c r="C171" s="21">
        <v>1</v>
      </c>
      <c r="D171" s="21">
        <v>0</v>
      </c>
      <c r="E171" s="42"/>
      <c r="F171" s="42" t="str">
        <f>VLOOKUP(C171,兵种!B:C,2,0)</f>
        <v>亲卫队</v>
      </c>
      <c r="G171" s="42" t="str">
        <f>VLOOKUP(D171,绝技!B:C,2,0)</f>
        <v>无</v>
      </c>
      <c r="H171" s="16">
        <f>VLOOKUP(C171,兵种!B:D,3,0)</f>
        <v>400</v>
      </c>
      <c r="I171" s="21"/>
      <c r="J171" s="21"/>
      <c r="K171" s="21"/>
      <c r="L171" s="14">
        <f>SUM(I171:K171)</f>
        <v>0</v>
      </c>
      <c r="M171" s="26">
        <v>1</v>
      </c>
      <c r="N171" s="44">
        <f>H171+L171*10</f>
        <v>400</v>
      </c>
      <c r="O171" s="1">
        <f>INT((J171+10)*(M171+10))</f>
        <v>110</v>
      </c>
      <c r="P171" s="1">
        <f>INT((J171)*(M171+10))</f>
        <v>0</v>
      </c>
      <c r="Q171" s="1">
        <f>INT((K171+10)*(M171+10))</f>
        <v>110</v>
      </c>
      <c r="R171" s="1">
        <f>INT((K171)*(M171+10))</f>
        <v>0</v>
      </c>
      <c r="S171" s="1">
        <f>IF(OR(C171=7,C171=8),Q171+T171,O171+T171)</f>
        <v>110</v>
      </c>
      <c r="T171" s="1">
        <f>INT(I171*(M171+10))</f>
        <v>0</v>
      </c>
    </row>
    <row r="172" spans="2:20">
      <c r="B172" s="14">
        <v>161</v>
      </c>
      <c r="C172" s="21">
        <v>1</v>
      </c>
      <c r="D172" s="21">
        <v>0</v>
      </c>
      <c r="E172" s="42"/>
      <c r="F172" s="42" t="str">
        <f>VLOOKUP(C172,兵种!B:C,2,0)</f>
        <v>亲卫队</v>
      </c>
      <c r="G172" s="42" t="str">
        <f>VLOOKUP(D172,绝技!B:C,2,0)</f>
        <v>无</v>
      </c>
      <c r="H172" s="16">
        <f>VLOOKUP(C172,兵种!B:D,3,0)</f>
        <v>400</v>
      </c>
      <c r="I172" s="21"/>
      <c r="J172" s="21"/>
      <c r="K172" s="21"/>
      <c r="L172" s="14">
        <f>SUM(I172:K172)</f>
        <v>0</v>
      </c>
      <c r="M172" s="26">
        <v>1</v>
      </c>
      <c r="N172" s="44">
        <f>H172+L172*10</f>
        <v>400</v>
      </c>
      <c r="O172" s="1">
        <f>INT((J172+10)*(M172+10))</f>
        <v>110</v>
      </c>
      <c r="P172" s="1">
        <f>INT((J172)*(M172+10))</f>
        <v>0</v>
      </c>
      <c r="Q172" s="1">
        <f>INT((K172+10)*(M172+10))</f>
        <v>110</v>
      </c>
      <c r="R172" s="1">
        <f>INT((K172)*(M172+10))</f>
        <v>0</v>
      </c>
      <c r="S172" s="1">
        <f>IF(OR(C172=7,C172=8),Q172+T172,O172+T172)</f>
        <v>110</v>
      </c>
      <c r="T172" s="1">
        <f>INT(I172*(M172+10))</f>
        <v>0</v>
      </c>
    </row>
    <row r="173" spans="2:20">
      <c r="B173" s="14">
        <v>162</v>
      </c>
      <c r="C173" s="21">
        <v>1</v>
      </c>
      <c r="D173" s="21">
        <v>0</v>
      </c>
      <c r="E173" s="42"/>
      <c r="F173" s="42" t="str">
        <f>VLOOKUP(C173,兵种!B:C,2,0)</f>
        <v>亲卫队</v>
      </c>
      <c r="G173" s="42" t="str">
        <f>VLOOKUP(D173,绝技!B:C,2,0)</f>
        <v>无</v>
      </c>
      <c r="H173" s="16">
        <f>VLOOKUP(C173,兵种!B:D,3,0)</f>
        <v>400</v>
      </c>
      <c r="I173" s="21"/>
      <c r="J173" s="21"/>
      <c r="K173" s="21"/>
      <c r="L173" s="14">
        <f>SUM(I173:K173)</f>
        <v>0</v>
      </c>
      <c r="M173" s="26">
        <v>1</v>
      </c>
      <c r="N173" s="44">
        <f>H173+L173*10</f>
        <v>400</v>
      </c>
      <c r="O173" s="1">
        <f>INT((J173+10)*(M173+10))</f>
        <v>110</v>
      </c>
      <c r="P173" s="1">
        <f>INT((J173)*(M173+10))</f>
        <v>0</v>
      </c>
      <c r="Q173" s="1">
        <f>INT((K173+10)*(M173+10))</f>
        <v>110</v>
      </c>
      <c r="R173" s="1">
        <f>INT((K173)*(M173+10))</f>
        <v>0</v>
      </c>
      <c r="S173" s="1">
        <f>IF(OR(C173=7,C173=8),Q173+T173,O173+T173)</f>
        <v>110</v>
      </c>
      <c r="T173" s="1">
        <f>INT(I173*(M173+10))</f>
        <v>0</v>
      </c>
    </row>
    <row r="175" spans="2:20" ht="13.5" customHeight="1">
      <c r="B175" s="45"/>
      <c r="C175" s="45"/>
      <c r="D175" s="45"/>
      <c r="E175" s="45"/>
    </row>
    <row r="176" spans="2:20">
      <c r="B176" s="45"/>
      <c r="C176" s="45"/>
      <c r="D176" s="45"/>
      <c r="E176" s="45"/>
    </row>
    <row r="177" spans="2:5">
      <c r="B177" s="46"/>
      <c r="C177" s="46"/>
      <c r="D177" s="46"/>
      <c r="E177" s="46"/>
    </row>
  </sheetData>
  <sheetProtection selectLockedCells="1" sort="0" autoFilter="0" pivotTables="0"/>
  <autoFilter ref="B2:T173">
    <filterColumn colId="2"/>
    <filterColumn colId="3"/>
    <filterColumn colId="5"/>
    <filterColumn colId="6"/>
    <filterColumn colId="8"/>
    <filterColumn colId="15"/>
    <filterColumn colId="16"/>
    <filterColumn colId="17"/>
    <sortState ref="B3:T173">
      <sortCondition descending="1" ref="L2:L173"/>
    </sortState>
  </autoFilter>
  <mergeCells count="3">
    <mergeCell ref="B175:E175"/>
    <mergeCell ref="B176:E176"/>
    <mergeCell ref="B177:E177"/>
  </mergeCells>
  <phoneticPr fontId="1" type="noConversion"/>
  <dataValidations count="3">
    <dataValidation type="whole" allowBlank="1" showInputMessage="1" showErrorMessage="1" sqref="M3:M173">
      <formula1>1</formula1>
      <formula2>100</formula2>
    </dataValidation>
    <dataValidation showInputMessage="1" showErrorMessage="1" sqref="F3:H173"/>
    <dataValidation type="whole" showInputMessage="1" showErrorMessage="1" sqref="C3:D173">
      <formula1>0</formula1>
      <formula2>9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52"/>
  <sheetViews>
    <sheetView workbookViewId="0">
      <selection activeCell="D41" sqref="D41"/>
    </sheetView>
  </sheetViews>
  <sheetFormatPr defaultRowHeight="13.5"/>
  <cols>
    <col min="5" max="6" width="9.75" bestFit="1" customWidth="1"/>
    <col min="7" max="7" width="9.75" customWidth="1"/>
    <col min="8" max="8" width="33.875" customWidth="1"/>
    <col min="9" max="9" width="38.375" customWidth="1"/>
    <col min="10" max="10" width="9.75" bestFit="1" customWidth="1"/>
  </cols>
  <sheetData>
    <row r="2" spans="2:10">
      <c r="B2" s="3" t="s">
        <v>0</v>
      </c>
      <c r="C2" s="3" t="s">
        <v>8</v>
      </c>
      <c r="D2" s="3" t="s">
        <v>14</v>
      </c>
      <c r="E2" s="3" t="s">
        <v>9</v>
      </c>
      <c r="F2" s="3" t="s">
        <v>10</v>
      </c>
      <c r="G2" s="3" t="s">
        <v>15</v>
      </c>
      <c r="H2" s="3" t="s">
        <v>37</v>
      </c>
      <c r="I2" s="3" t="s">
        <v>25</v>
      </c>
      <c r="J2" s="3" t="s">
        <v>16</v>
      </c>
    </row>
    <row r="3" spans="2:10">
      <c r="B3" s="4">
        <v>0</v>
      </c>
      <c r="C3" s="13" t="s">
        <v>23</v>
      </c>
      <c r="D3" s="4"/>
      <c r="E3" s="27"/>
      <c r="F3" s="7"/>
      <c r="G3" s="57"/>
      <c r="H3" s="10"/>
      <c r="I3" s="8"/>
      <c r="J3" s="9"/>
    </row>
    <row r="4" spans="2:10" ht="27">
      <c r="B4" s="4">
        <v>1</v>
      </c>
      <c r="C4" s="5" t="s">
        <v>164</v>
      </c>
      <c r="D4" s="4"/>
      <c r="E4" s="27"/>
      <c r="F4" s="7"/>
      <c r="G4" s="57">
        <v>0.6</v>
      </c>
      <c r="H4" s="10" t="s">
        <v>167</v>
      </c>
      <c r="I4" s="10" t="s">
        <v>175</v>
      </c>
      <c r="J4" s="4" t="s">
        <v>190</v>
      </c>
    </row>
    <row r="5" spans="2:10" ht="40.5">
      <c r="B5" s="4">
        <v>2</v>
      </c>
      <c r="C5" s="5" t="s">
        <v>165</v>
      </c>
      <c r="D5" s="4"/>
      <c r="E5" s="27"/>
      <c r="F5" s="7"/>
      <c r="G5" s="57">
        <v>0</v>
      </c>
      <c r="H5" s="10" t="s">
        <v>168</v>
      </c>
      <c r="I5" s="10" t="s">
        <v>268</v>
      </c>
      <c r="J5" s="4" t="s">
        <v>191</v>
      </c>
    </row>
    <row r="6" spans="2:10" ht="27">
      <c r="B6" s="4">
        <v>3</v>
      </c>
      <c r="C6" s="5" t="s">
        <v>166</v>
      </c>
      <c r="D6" s="4"/>
      <c r="E6" s="27"/>
      <c r="F6" s="7"/>
      <c r="G6" s="57">
        <v>0.4</v>
      </c>
      <c r="H6" s="10" t="s">
        <v>169</v>
      </c>
      <c r="I6" s="10" t="s">
        <v>218</v>
      </c>
      <c r="J6" s="4" t="s">
        <v>192</v>
      </c>
    </row>
    <row r="7" spans="2:10">
      <c r="B7" s="4">
        <v>4</v>
      </c>
      <c r="C7" s="12" t="s">
        <v>179</v>
      </c>
      <c r="D7" s="4"/>
      <c r="E7" s="4"/>
      <c r="F7" s="11"/>
      <c r="G7" s="57">
        <v>0.6</v>
      </c>
      <c r="H7" s="10" t="s">
        <v>180</v>
      </c>
      <c r="I7" s="10" t="s">
        <v>181</v>
      </c>
      <c r="J7" s="4" t="s">
        <v>189</v>
      </c>
    </row>
    <row r="8" spans="2:10" ht="27">
      <c r="B8" s="4">
        <v>5</v>
      </c>
      <c r="C8" s="12" t="s">
        <v>184</v>
      </c>
      <c r="D8" s="4"/>
      <c r="E8" s="27"/>
      <c r="F8" s="11"/>
      <c r="G8" s="57">
        <v>1</v>
      </c>
      <c r="H8" s="10" t="s">
        <v>183</v>
      </c>
      <c r="I8" s="10" t="s">
        <v>185</v>
      </c>
      <c r="J8" s="4" t="s">
        <v>196</v>
      </c>
    </row>
    <row r="9" spans="2:10" ht="27">
      <c r="B9" s="4">
        <v>6</v>
      </c>
      <c r="C9" s="12" t="s">
        <v>178</v>
      </c>
      <c r="D9" s="4"/>
      <c r="E9" s="27"/>
      <c r="F9" s="13"/>
      <c r="G9" s="57">
        <v>1</v>
      </c>
      <c r="H9" s="10" t="s">
        <v>182</v>
      </c>
      <c r="I9" s="10" t="s">
        <v>230</v>
      </c>
      <c r="J9" s="4" t="s">
        <v>197</v>
      </c>
    </row>
    <row r="10" spans="2:10" ht="27">
      <c r="B10" s="4">
        <v>7</v>
      </c>
      <c r="C10" s="12" t="s">
        <v>186</v>
      </c>
      <c r="D10" s="4"/>
      <c r="E10" s="27"/>
      <c r="F10" s="13"/>
      <c r="G10" s="57">
        <v>0</v>
      </c>
      <c r="H10" s="10" t="s">
        <v>188</v>
      </c>
      <c r="I10" s="10" t="s">
        <v>269</v>
      </c>
      <c r="J10" s="4" t="s">
        <v>195</v>
      </c>
    </row>
    <row r="11" spans="2:10">
      <c r="B11" s="4">
        <v>8</v>
      </c>
      <c r="C11" s="12" t="s">
        <v>170</v>
      </c>
      <c r="D11" s="4"/>
      <c r="E11" s="27"/>
      <c r="F11" s="6"/>
      <c r="G11" s="57">
        <v>0</v>
      </c>
      <c r="H11" s="10" t="s">
        <v>171</v>
      </c>
      <c r="I11" s="10" t="s">
        <v>172</v>
      </c>
      <c r="J11" s="4" t="s">
        <v>193</v>
      </c>
    </row>
    <row r="12" spans="2:10" ht="27">
      <c r="B12" s="4">
        <v>9</v>
      </c>
      <c r="C12" s="12" t="s">
        <v>173</v>
      </c>
      <c r="D12" s="4"/>
      <c r="E12" s="27"/>
      <c r="F12" s="6"/>
      <c r="G12" s="57">
        <v>1</v>
      </c>
      <c r="H12" s="10" t="s">
        <v>174</v>
      </c>
      <c r="I12" s="10" t="s">
        <v>219</v>
      </c>
      <c r="J12" s="4" t="s">
        <v>194</v>
      </c>
    </row>
    <row r="13" spans="2:10" ht="27">
      <c r="B13" s="4">
        <v>10</v>
      </c>
      <c r="C13" s="12" t="s">
        <v>176</v>
      </c>
      <c r="D13" s="4"/>
      <c r="E13" s="27"/>
      <c r="F13" s="7"/>
      <c r="G13" s="57">
        <v>1</v>
      </c>
      <c r="H13" s="10" t="s">
        <v>177</v>
      </c>
      <c r="I13" s="10" t="s">
        <v>220</v>
      </c>
      <c r="J13" s="4" t="s">
        <v>227</v>
      </c>
    </row>
    <row r="14" spans="2:10">
      <c r="B14" s="4">
        <v>11</v>
      </c>
      <c r="C14" s="58" t="s">
        <v>199</v>
      </c>
      <c r="D14" s="4"/>
      <c r="E14" s="27"/>
      <c r="F14" s="13"/>
      <c r="G14" s="57">
        <v>0.6</v>
      </c>
      <c r="H14" s="10" t="s">
        <v>200</v>
      </c>
      <c r="I14" s="10" t="s">
        <v>181</v>
      </c>
      <c r="J14" s="4" t="s">
        <v>189</v>
      </c>
    </row>
    <row r="15" spans="2:10">
      <c r="B15" s="4">
        <v>12</v>
      </c>
      <c r="C15" s="58" t="s">
        <v>201</v>
      </c>
      <c r="D15" s="4"/>
      <c r="E15" s="27"/>
      <c r="F15" s="13"/>
      <c r="G15" s="57">
        <v>0.6</v>
      </c>
      <c r="H15" s="10" t="s">
        <v>216</v>
      </c>
      <c r="I15" s="10" t="s">
        <v>226</v>
      </c>
      <c r="J15" s="4" t="s">
        <v>221</v>
      </c>
    </row>
    <row r="16" spans="2:10">
      <c r="B16" s="4">
        <v>13</v>
      </c>
      <c r="C16" s="58" t="s">
        <v>202</v>
      </c>
      <c r="D16" s="4"/>
      <c r="E16" s="27"/>
      <c r="F16" s="7"/>
      <c r="G16" s="57">
        <v>0.6</v>
      </c>
      <c r="H16" s="10" t="s">
        <v>217</v>
      </c>
      <c r="I16" s="10" t="s">
        <v>234</v>
      </c>
      <c r="J16" s="4" t="s">
        <v>222</v>
      </c>
    </row>
    <row r="17" spans="2:10">
      <c r="B17" s="4">
        <v>14</v>
      </c>
      <c r="C17" s="58" t="s">
        <v>203</v>
      </c>
      <c r="D17" s="4"/>
      <c r="E17" s="27"/>
      <c r="F17" s="7"/>
      <c r="G17" s="57">
        <v>1</v>
      </c>
      <c r="H17" s="10" t="s">
        <v>224</v>
      </c>
      <c r="I17" s="10" t="s">
        <v>225</v>
      </c>
      <c r="J17" s="4" t="s">
        <v>223</v>
      </c>
    </row>
    <row r="18" spans="2:10">
      <c r="B18" s="4">
        <v>15</v>
      </c>
      <c r="C18" s="58" t="s">
        <v>198</v>
      </c>
      <c r="D18" s="4"/>
      <c r="E18" s="27"/>
      <c r="F18" s="6"/>
      <c r="G18" s="57">
        <v>1</v>
      </c>
      <c r="H18" s="10" t="s">
        <v>228</v>
      </c>
      <c r="I18" s="10" t="s">
        <v>229</v>
      </c>
      <c r="J18" s="4"/>
    </row>
    <row r="19" spans="2:10">
      <c r="B19" s="4">
        <v>16</v>
      </c>
      <c r="C19" s="58" t="s">
        <v>232</v>
      </c>
      <c r="D19" s="4"/>
      <c r="E19" s="27"/>
      <c r="F19" s="7"/>
      <c r="G19" s="57">
        <v>0.4</v>
      </c>
      <c r="H19" s="10" t="s">
        <v>233</v>
      </c>
      <c r="I19" s="10" t="s">
        <v>235</v>
      </c>
      <c r="J19" s="4" t="s">
        <v>236</v>
      </c>
    </row>
    <row r="20" spans="2:10" ht="27">
      <c r="B20" s="4">
        <v>17</v>
      </c>
      <c r="C20" s="58" t="s">
        <v>244</v>
      </c>
      <c r="D20" s="4"/>
      <c r="E20" s="27"/>
      <c r="F20" s="13"/>
      <c r="G20" s="57">
        <v>0.8</v>
      </c>
      <c r="H20" s="10" t="s">
        <v>245</v>
      </c>
      <c r="I20" s="10" t="s">
        <v>246</v>
      </c>
      <c r="J20" s="4"/>
    </row>
    <row r="21" spans="2:10" ht="27">
      <c r="B21" s="4">
        <v>18</v>
      </c>
      <c r="C21" s="58" t="s">
        <v>187</v>
      </c>
      <c r="D21" s="4"/>
      <c r="E21" s="27"/>
      <c r="F21" s="13"/>
      <c r="G21" s="57">
        <v>0.4</v>
      </c>
      <c r="H21" s="10" t="s">
        <v>237</v>
      </c>
      <c r="I21" s="10" t="s">
        <v>185</v>
      </c>
      <c r="J21" s="4"/>
    </row>
    <row r="22" spans="2:10">
      <c r="B22" s="4">
        <v>19</v>
      </c>
      <c r="C22" s="58" t="s">
        <v>204</v>
      </c>
      <c r="D22" s="4"/>
      <c r="E22" s="27"/>
      <c r="F22" s="13"/>
      <c r="G22" s="57">
        <v>0.8</v>
      </c>
      <c r="H22" s="10" t="s">
        <v>240</v>
      </c>
      <c r="I22" s="10" t="s">
        <v>239</v>
      </c>
      <c r="J22" s="4"/>
    </row>
    <row r="23" spans="2:10">
      <c r="B23" s="4">
        <v>20</v>
      </c>
      <c r="C23" s="58" t="s">
        <v>258</v>
      </c>
      <c r="D23" s="4"/>
      <c r="E23" s="27"/>
      <c r="F23" s="13"/>
      <c r="G23" s="57">
        <v>1</v>
      </c>
      <c r="H23" s="10" t="s">
        <v>259</v>
      </c>
      <c r="I23" s="10" t="s">
        <v>260</v>
      </c>
      <c r="J23" s="4"/>
    </row>
    <row r="24" spans="2:10">
      <c r="B24" s="4">
        <v>21</v>
      </c>
      <c r="C24" s="58" t="s">
        <v>242</v>
      </c>
      <c r="D24" s="4"/>
      <c r="E24" s="27"/>
      <c r="F24" s="13"/>
      <c r="G24" s="57">
        <v>0.6</v>
      </c>
      <c r="H24" s="10" t="s">
        <v>251</v>
      </c>
      <c r="I24" s="10" t="s">
        <v>252</v>
      </c>
      <c r="J24" s="4"/>
    </row>
    <row r="25" spans="2:10">
      <c r="B25" s="4">
        <v>22</v>
      </c>
      <c r="C25" s="58" t="s">
        <v>250</v>
      </c>
      <c r="D25" s="4"/>
      <c r="E25" s="27"/>
      <c r="F25" s="13"/>
      <c r="G25" s="57">
        <v>0.4</v>
      </c>
      <c r="H25" s="10" t="s">
        <v>253</v>
      </c>
      <c r="I25" s="10" t="s">
        <v>254</v>
      </c>
      <c r="J25" s="4"/>
    </row>
    <row r="26" spans="2:10">
      <c r="B26" s="4">
        <v>23</v>
      </c>
      <c r="C26" s="58" t="s">
        <v>255</v>
      </c>
      <c r="D26" s="4"/>
      <c r="E26" s="27"/>
      <c r="F26" s="6"/>
      <c r="G26" s="57">
        <v>0</v>
      </c>
      <c r="H26" s="10" t="s">
        <v>257</v>
      </c>
      <c r="I26" s="10" t="s">
        <v>256</v>
      </c>
      <c r="J26" s="4"/>
    </row>
    <row r="27" spans="2:10">
      <c r="B27" s="4">
        <v>24</v>
      </c>
      <c r="C27" s="58" t="s">
        <v>207</v>
      </c>
      <c r="D27" s="4"/>
      <c r="E27" s="27"/>
      <c r="F27" s="13"/>
      <c r="G27" s="57">
        <v>0.4</v>
      </c>
      <c r="H27" s="10" t="s">
        <v>231</v>
      </c>
      <c r="I27" s="10" t="s">
        <v>238</v>
      </c>
      <c r="J27" s="4"/>
    </row>
    <row r="28" spans="2:10" ht="27">
      <c r="B28" s="4">
        <v>25</v>
      </c>
      <c r="C28" s="58" t="s">
        <v>206</v>
      </c>
      <c r="D28" s="4"/>
      <c r="E28" s="27"/>
      <c r="F28" s="13"/>
      <c r="G28" s="57">
        <v>1</v>
      </c>
      <c r="H28" s="10" t="s">
        <v>247</v>
      </c>
      <c r="I28" s="10" t="s">
        <v>248</v>
      </c>
      <c r="J28" s="4"/>
    </row>
    <row r="29" spans="2:10">
      <c r="B29" s="4">
        <v>26</v>
      </c>
      <c r="C29" s="11" t="s">
        <v>209</v>
      </c>
      <c r="D29" s="4"/>
      <c r="E29" s="27"/>
      <c r="F29" s="7"/>
      <c r="G29" s="57">
        <v>1</v>
      </c>
      <c r="H29" s="10" t="s">
        <v>213</v>
      </c>
      <c r="I29" s="10"/>
      <c r="J29" s="4" t="s">
        <v>189</v>
      </c>
    </row>
    <row r="30" spans="2:10">
      <c r="B30" s="4">
        <v>27</v>
      </c>
      <c r="C30" s="11" t="s">
        <v>208</v>
      </c>
      <c r="D30" s="4"/>
      <c r="E30" s="27"/>
      <c r="F30" s="7"/>
      <c r="G30" s="57">
        <v>1</v>
      </c>
      <c r="H30" s="10" t="s">
        <v>213</v>
      </c>
      <c r="I30" s="10"/>
      <c r="J30" s="4"/>
    </row>
    <row r="31" spans="2:10">
      <c r="B31" s="4">
        <v>28</v>
      </c>
      <c r="C31" s="11" t="s">
        <v>210</v>
      </c>
      <c r="D31" s="4"/>
      <c r="E31" s="27"/>
      <c r="F31" s="11"/>
      <c r="G31" s="57">
        <v>1</v>
      </c>
      <c r="H31" s="10" t="s">
        <v>213</v>
      </c>
      <c r="I31" s="10"/>
      <c r="J31" s="4"/>
    </row>
    <row r="32" spans="2:10">
      <c r="B32" s="4">
        <v>29</v>
      </c>
      <c r="C32" s="11" t="s">
        <v>211</v>
      </c>
      <c r="D32" s="4"/>
      <c r="E32" s="27"/>
      <c r="F32" s="11"/>
      <c r="G32" s="57">
        <v>0.6</v>
      </c>
      <c r="H32" s="10" t="s">
        <v>214</v>
      </c>
      <c r="I32" s="10"/>
      <c r="J32" s="4"/>
    </row>
    <row r="33" spans="2:10">
      <c r="B33" s="4">
        <v>30</v>
      </c>
      <c r="C33" s="11" t="s">
        <v>212</v>
      </c>
      <c r="D33" s="4"/>
      <c r="E33" s="27"/>
      <c r="F33" s="13"/>
      <c r="G33" s="57">
        <v>0.6</v>
      </c>
      <c r="H33" s="10" t="s">
        <v>215</v>
      </c>
      <c r="I33" s="10"/>
      <c r="J33" s="4"/>
    </row>
    <row r="34" spans="2:10">
      <c r="B34" s="4">
        <v>31</v>
      </c>
      <c r="C34" s="11" t="s">
        <v>249</v>
      </c>
      <c r="D34" s="4"/>
      <c r="E34" s="27"/>
      <c r="F34" s="11"/>
      <c r="G34" s="57">
        <v>0.4</v>
      </c>
      <c r="H34" s="10" t="s">
        <v>243</v>
      </c>
      <c r="I34" s="10"/>
      <c r="J34" s="4"/>
    </row>
    <row r="35" spans="2:10">
      <c r="B35" s="4">
        <v>32</v>
      </c>
      <c r="C35" s="11" t="s">
        <v>205</v>
      </c>
      <c r="D35" s="4"/>
      <c r="E35" s="27"/>
      <c r="F35" s="7"/>
      <c r="G35" s="57">
        <v>0</v>
      </c>
      <c r="H35" s="10" t="s">
        <v>262</v>
      </c>
      <c r="I35" s="10" t="s">
        <v>241</v>
      </c>
      <c r="J35" s="4"/>
    </row>
    <row r="36" spans="2:10" ht="27">
      <c r="B36" s="4">
        <v>33</v>
      </c>
      <c r="C36" s="11" t="s">
        <v>272</v>
      </c>
      <c r="D36" s="4"/>
      <c r="E36" s="27"/>
      <c r="F36" s="7"/>
      <c r="G36" s="57">
        <v>0</v>
      </c>
      <c r="H36" s="10" t="s">
        <v>270</v>
      </c>
      <c r="I36" s="10" t="s">
        <v>271</v>
      </c>
      <c r="J36" s="4"/>
    </row>
    <row r="37" spans="2:10">
      <c r="B37" s="4">
        <v>34</v>
      </c>
      <c r="C37" s="11" t="s">
        <v>261</v>
      </c>
      <c r="D37" s="4"/>
      <c r="E37" s="27"/>
      <c r="F37" s="7"/>
      <c r="G37" s="57">
        <v>1</v>
      </c>
      <c r="H37" s="10" t="s">
        <v>213</v>
      </c>
      <c r="I37" s="10"/>
      <c r="J37" s="4"/>
    </row>
    <row r="38" spans="2:10">
      <c r="B38" s="4">
        <v>35</v>
      </c>
      <c r="C38" s="11" t="s">
        <v>263</v>
      </c>
      <c r="D38" s="4"/>
      <c r="E38" s="27"/>
      <c r="F38" s="7"/>
      <c r="G38" s="57">
        <v>0.8</v>
      </c>
      <c r="H38" s="10" t="s">
        <v>264</v>
      </c>
      <c r="I38" s="10" t="s">
        <v>254</v>
      </c>
      <c r="J38" s="4"/>
    </row>
    <row r="39" spans="2:10">
      <c r="B39" s="4">
        <v>36</v>
      </c>
      <c r="C39" s="11" t="s">
        <v>265</v>
      </c>
      <c r="D39" s="4"/>
      <c r="E39" s="27"/>
      <c r="F39" s="13"/>
      <c r="G39" s="57">
        <v>0</v>
      </c>
      <c r="H39" s="10" t="s">
        <v>266</v>
      </c>
      <c r="I39" s="10" t="s">
        <v>267</v>
      </c>
      <c r="J39" s="4"/>
    </row>
    <row r="40" spans="2:10">
      <c r="B40" s="4">
        <v>37</v>
      </c>
      <c r="C40" s="9"/>
      <c r="D40" s="4"/>
      <c r="E40" s="27"/>
      <c r="F40" s="7"/>
      <c r="G40" s="57"/>
      <c r="H40" s="10"/>
      <c r="I40" s="10"/>
      <c r="J40" s="4"/>
    </row>
    <row r="41" spans="2:10">
      <c r="B41" s="4">
        <v>38</v>
      </c>
      <c r="C41" s="9"/>
      <c r="D41" s="4"/>
      <c r="E41" s="27"/>
      <c r="F41" s="6"/>
      <c r="G41" s="57"/>
      <c r="H41" s="10"/>
      <c r="I41" s="10"/>
      <c r="J41" s="4"/>
    </row>
    <row r="42" spans="2:10">
      <c r="B42" s="4">
        <v>39</v>
      </c>
      <c r="C42" s="9"/>
      <c r="D42" s="4"/>
      <c r="E42" s="27"/>
      <c r="F42" s="7"/>
      <c r="G42" s="57"/>
      <c r="H42" s="10"/>
      <c r="I42" s="10"/>
      <c r="J42" s="4"/>
    </row>
    <row r="43" spans="2:10">
      <c r="B43" s="4">
        <v>40</v>
      </c>
      <c r="C43" s="9"/>
      <c r="D43" s="4"/>
      <c r="E43" s="27"/>
      <c r="F43" s="7"/>
      <c r="G43" s="57"/>
      <c r="H43" s="10"/>
      <c r="I43" s="10"/>
      <c r="J43" s="4"/>
    </row>
    <row r="44" spans="2:10">
      <c r="B44" s="4">
        <v>41</v>
      </c>
      <c r="C44" s="9"/>
      <c r="D44" s="4"/>
      <c r="E44" s="27"/>
      <c r="F44" s="7"/>
      <c r="G44" s="57"/>
      <c r="H44" s="10"/>
      <c r="I44" s="10"/>
      <c r="J44" s="4"/>
    </row>
    <row r="45" spans="2:10">
      <c r="B45" s="4">
        <v>42</v>
      </c>
      <c r="C45" s="9"/>
      <c r="D45" s="4"/>
      <c r="E45" s="27"/>
      <c r="F45" s="13"/>
      <c r="G45" s="57"/>
      <c r="H45" s="10"/>
      <c r="I45" s="10"/>
      <c r="J45" s="4"/>
    </row>
    <row r="46" spans="2:10">
      <c r="B46" s="4">
        <v>43</v>
      </c>
      <c r="C46" s="9"/>
      <c r="D46" s="4"/>
      <c r="E46" s="27"/>
      <c r="F46" s="13"/>
      <c r="G46" s="57"/>
      <c r="H46" s="10"/>
      <c r="I46" s="10"/>
      <c r="J46" s="4"/>
    </row>
    <row r="47" spans="2:10">
      <c r="B47" s="4">
        <v>44</v>
      </c>
      <c r="C47" s="9"/>
      <c r="D47" s="4"/>
      <c r="E47" s="27"/>
      <c r="F47" s="6"/>
      <c r="G47" s="57"/>
      <c r="H47" s="10"/>
      <c r="I47" s="10"/>
      <c r="J47" s="4"/>
    </row>
    <row r="48" spans="2:10">
      <c r="B48" s="4">
        <v>45</v>
      </c>
      <c r="C48" s="9"/>
      <c r="D48" s="4"/>
      <c r="E48" s="27"/>
      <c r="F48" s="11"/>
      <c r="G48" s="57"/>
      <c r="H48" s="10"/>
      <c r="I48" s="10"/>
      <c r="J48" s="4"/>
    </row>
    <row r="49" spans="2:10">
      <c r="B49" s="4">
        <v>46</v>
      </c>
      <c r="C49" s="9"/>
      <c r="D49" s="4"/>
      <c r="E49" s="27"/>
      <c r="F49" s="11"/>
      <c r="G49" s="57"/>
      <c r="H49" s="10"/>
      <c r="I49" s="10"/>
      <c r="J49" s="4"/>
    </row>
    <row r="50" spans="2:10">
      <c r="B50" s="4">
        <v>47</v>
      </c>
      <c r="C50" s="9"/>
      <c r="D50" s="4"/>
      <c r="E50" s="27"/>
      <c r="F50" s="11"/>
      <c r="G50" s="57"/>
      <c r="H50" s="10"/>
      <c r="I50" s="10"/>
      <c r="J50" s="4"/>
    </row>
    <row r="51" spans="2:10">
      <c r="B51" s="4">
        <v>48</v>
      </c>
      <c r="C51" s="9"/>
      <c r="D51" s="4"/>
      <c r="E51" s="27"/>
      <c r="F51" s="11"/>
      <c r="G51" s="57"/>
      <c r="H51" s="10"/>
      <c r="I51" s="10"/>
      <c r="J51" s="4"/>
    </row>
    <row r="52" spans="2:10">
      <c r="B52" s="4">
        <v>49</v>
      </c>
      <c r="C52" s="9"/>
      <c r="D52" s="4"/>
      <c r="E52" s="27"/>
      <c r="F52" s="11"/>
      <c r="G52" s="57"/>
      <c r="H52" s="10"/>
      <c r="I52" s="10"/>
      <c r="J5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workbookViewId="0">
      <selection activeCell="A30" sqref="A30"/>
    </sheetView>
  </sheetViews>
  <sheetFormatPr defaultRowHeight="13.5"/>
  <sheetData>
    <row r="2" spans="2:11">
      <c r="B2" s="17" t="s">
        <v>0</v>
      </c>
      <c r="C2" s="17" t="s">
        <v>18</v>
      </c>
      <c r="D2" s="17" t="s">
        <v>7</v>
      </c>
      <c r="E2" s="17" t="s">
        <v>35</v>
      </c>
      <c r="F2" s="17" t="s">
        <v>153</v>
      </c>
      <c r="G2" s="17" t="s">
        <v>154</v>
      </c>
      <c r="H2" s="17" t="s">
        <v>155</v>
      </c>
      <c r="I2" s="17" t="s">
        <v>36</v>
      </c>
      <c r="J2" s="17" t="s">
        <v>156</v>
      </c>
      <c r="K2" s="17" t="s">
        <v>64</v>
      </c>
    </row>
    <row r="3" spans="2:11">
      <c r="B3" s="18">
        <v>1</v>
      </c>
      <c r="C3" s="18" t="s">
        <v>74</v>
      </c>
      <c r="D3" s="43">
        <v>400</v>
      </c>
      <c r="E3" s="43">
        <v>15</v>
      </c>
      <c r="F3" s="43">
        <v>15</v>
      </c>
      <c r="G3" s="43"/>
      <c r="H3" s="43">
        <v>15</v>
      </c>
      <c r="I3" s="43"/>
      <c r="J3" s="43"/>
      <c r="K3" s="25">
        <f t="shared" ref="K3:K10" si="0">SUM(E3:J3)</f>
        <v>45</v>
      </c>
    </row>
    <row r="4" spans="2:11">
      <c r="B4" s="18">
        <v>2</v>
      </c>
      <c r="C4" s="18" t="s">
        <v>66</v>
      </c>
      <c r="D4" s="43">
        <v>450</v>
      </c>
      <c r="E4" s="43"/>
      <c r="F4" s="43">
        <v>15</v>
      </c>
      <c r="G4" s="43">
        <v>15</v>
      </c>
      <c r="H4" s="43"/>
      <c r="I4" s="43">
        <v>15</v>
      </c>
      <c r="J4" s="43"/>
      <c r="K4" s="25">
        <f t="shared" si="0"/>
        <v>45</v>
      </c>
    </row>
    <row r="5" spans="2:11">
      <c r="B5" s="18">
        <v>3</v>
      </c>
      <c r="C5" s="18" t="s">
        <v>24</v>
      </c>
      <c r="D5" s="43">
        <v>500</v>
      </c>
      <c r="E5" s="43"/>
      <c r="F5" s="43"/>
      <c r="G5" s="43"/>
      <c r="H5" s="43">
        <v>25</v>
      </c>
      <c r="I5" s="43"/>
      <c r="J5" s="43">
        <v>20</v>
      </c>
      <c r="K5" s="25">
        <f t="shared" si="0"/>
        <v>45</v>
      </c>
    </row>
    <row r="6" spans="2:11">
      <c r="B6" s="18">
        <v>4</v>
      </c>
      <c r="C6" s="18" t="s">
        <v>150</v>
      </c>
      <c r="D6" s="43">
        <v>450</v>
      </c>
      <c r="E6" s="43"/>
      <c r="F6" s="43"/>
      <c r="G6" s="43">
        <v>20</v>
      </c>
      <c r="H6" s="43">
        <v>25</v>
      </c>
      <c r="I6" s="43"/>
      <c r="J6" s="43"/>
      <c r="K6" s="25">
        <f t="shared" si="0"/>
        <v>45</v>
      </c>
    </row>
    <row r="7" spans="2:11">
      <c r="B7" s="18">
        <v>5</v>
      </c>
      <c r="C7" s="18" t="s">
        <v>151</v>
      </c>
      <c r="D7" s="43">
        <v>300</v>
      </c>
      <c r="E7" s="43">
        <v>10</v>
      </c>
      <c r="F7" s="43"/>
      <c r="G7" s="43"/>
      <c r="H7" s="43"/>
      <c r="I7" s="43">
        <v>25</v>
      </c>
      <c r="J7" s="43"/>
      <c r="K7" s="25">
        <f t="shared" si="0"/>
        <v>35</v>
      </c>
    </row>
    <row r="8" spans="2:11">
      <c r="B8" s="18">
        <v>6</v>
      </c>
      <c r="C8" s="18" t="s">
        <v>75</v>
      </c>
      <c r="D8" s="43">
        <v>350</v>
      </c>
      <c r="E8" s="43"/>
      <c r="F8" s="43">
        <v>5</v>
      </c>
      <c r="G8" s="43">
        <v>5</v>
      </c>
      <c r="H8" s="43"/>
      <c r="I8" s="43">
        <v>25</v>
      </c>
      <c r="J8" s="43"/>
      <c r="K8" s="25">
        <f t="shared" si="0"/>
        <v>35</v>
      </c>
    </row>
    <row r="9" spans="2:11">
      <c r="B9" s="18">
        <v>7</v>
      </c>
      <c r="C9" s="18" t="s">
        <v>152</v>
      </c>
      <c r="D9" s="43">
        <v>250</v>
      </c>
      <c r="E9" s="43"/>
      <c r="F9" s="43">
        <v>5</v>
      </c>
      <c r="G9" s="43"/>
      <c r="H9" s="43">
        <v>5</v>
      </c>
      <c r="I9" s="43">
        <v>15</v>
      </c>
      <c r="J9" s="43"/>
      <c r="K9" s="25">
        <f t="shared" si="0"/>
        <v>25</v>
      </c>
    </row>
    <row r="10" spans="2:11">
      <c r="B10" s="18">
        <v>8</v>
      </c>
      <c r="C10" s="18" t="s">
        <v>157</v>
      </c>
      <c r="D10" s="43">
        <v>200</v>
      </c>
      <c r="E10" s="43"/>
      <c r="F10" s="43"/>
      <c r="G10" s="43"/>
      <c r="H10" s="43"/>
      <c r="I10" s="43"/>
      <c r="J10" s="43">
        <v>25</v>
      </c>
      <c r="K10" s="25">
        <f t="shared" si="0"/>
        <v>25</v>
      </c>
    </row>
    <row r="11" spans="2:11">
      <c r="B11" s="18">
        <v>9</v>
      </c>
      <c r="C11" s="18" t="s">
        <v>19</v>
      </c>
      <c r="D11" s="43">
        <v>150</v>
      </c>
      <c r="E11" s="43">
        <v>15</v>
      </c>
      <c r="F11" s="43"/>
      <c r="G11" s="43"/>
      <c r="H11" s="43"/>
      <c r="I11" s="43"/>
      <c r="J11" s="43">
        <v>10</v>
      </c>
      <c r="K11" s="25">
        <f>SUM(E11:J11)</f>
        <v>25</v>
      </c>
    </row>
    <row r="12" spans="2:11">
      <c r="B12" s="18">
        <v>10</v>
      </c>
      <c r="C12" s="18" t="s">
        <v>158</v>
      </c>
      <c r="D12" s="43">
        <f t="shared" ref="D12:K12" si="1">SUM(D3:D11)</f>
        <v>3050</v>
      </c>
      <c r="E12" s="43">
        <f t="shared" si="1"/>
        <v>40</v>
      </c>
      <c r="F12" s="43">
        <f t="shared" si="1"/>
        <v>40</v>
      </c>
      <c r="G12" s="43">
        <f t="shared" si="1"/>
        <v>40</v>
      </c>
      <c r="H12" s="43">
        <f t="shared" si="1"/>
        <v>70</v>
      </c>
      <c r="I12" s="43">
        <f t="shared" si="1"/>
        <v>80</v>
      </c>
      <c r="J12" s="43">
        <f t="shared" si="1"/>
        <v>55</v>
      </c>
      <c r="K12" s="43">
        <f t="shared" si="1"/>
        <v>325</v>
      </c>
    </row>
  </sheetData>
  <autoFilter ref="B2:K11">
    <filterColumn colId="3"/>
    <sortState ref="B3:L17">
      <sortCondition ref="B2:B17"/>
    </sortState>
  </autoFilter>
  <phoneticPr fontId="1" type="noConversion"/>
  <dataValidations count="1">
    <dataValidation showInputMessage="1" showErrorMessage="1" sqref="C5:C12"/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I37"/>
  <sheetViews>
    <sheetView topLeftCell="A19" workbookViewId="0">
      <selection activeCell="F45" sqref="F45"/>
    </sheetView>
  </sheetViews>
  <sheetFormatPr defaultRowHeight="13.5"/>
  <cols>
    <col min="3" max="3" width="10.375" customWidth="1"/>
    <col min="5" max="5" width="9.75" bestFit="1" customWidth="1"/>
    <col min="6" max="6" width="38.375" customWidth="1"/>
    <col min="7" max="7" width="58.875" customWidth="1"/>
    <col min="9" max="9" width="9.75" bestFit="1" customWidth="1"/>
  </cols>
  <sheetData>
    <row r="2" spans="2:9">
      <c r="B2" s="3" t="s">
        <v>0</v>
      </c>
      <c r="C2" s="3" t="s">
        <v>8</v>
      </c>
      <c r="D2" s="3" t="s">
        <v>83</v>
      </c>
      <c r="E2" s="3" t="s">
        <v>103</v>
      </c>
      <c r="F2" s="3" t="s">
        <v>84</v>
      </c>
      <c r="G2" s="3" t="s">
        <v>88</v>
      </c>
      <c r="H2" s="3" t="s">
        <v>4</v>
      </c>
      <c r="I2" s="3" t="s">
        <v>104</v>
      </c>
    </row>
    <row r="3" spans="2:9">
      <c r="B3" s="4">
        <v>1</v>
      </c>
      <c r="C3" s="4" t="s">
        <v>86</v>
      </c>
      <c r="D3" s="4" t="s">
        <v>79</v>
      </c>
      <c r="E3" s="27">
        <v>8</v>
      </c>
      <c r="F3" s="35"/>
      <c r="G3" s="10" t="s">
        <v>92</v>
      </c>
      <c r="H3" s="4">
        <v>1</v>
      </c>
      <c r="I3" s="4">
        <f>E3*(10+H3)</f>
        <v>88</v>
      </c>
    </row>
    <row r="4" spans="2:9">
      <c r="B4" s="4">
        <v>2</v>
      </c>
      <c r="C4" s="4" t="s">
        <v>87</v>
      </c>
      <c r="D4" s="4" t="s">
        <v>79</v>
      </c>
      <c r="E4" s="27">
        <v>10</v>
      </c>
      <c r="F4" s="35"/>
      <c r="G4" s="10" t="s">
        <v>93</v>
      </c>
      <c r="H4" s="4">
        <v>1</v>
      </c>
      <c r="I4" s="4">
        <f t="shared" ref="I4:I37" si="0">E4*(10+H4)</f>
        <v>110</v>
      </c>
    </row>
    <row r="5" spans="2:9">
      <c r="B5" s="4">
        <v>3</v>
      </c>
      <c r="C5" s="4" t="s">
        <v>89</v>
      </c>
      <c r="D5" s="4" t="s">
        <v>79</v>
      </c>
      <c r="E5" s="27">
        <v>8</v>
      </c>
      <c r="F5" s="35"/>
      <c r="G5" s="10" t="s">
        <v>94</v>
      </c>
      <c r="H5" s="4">
        <v>1</v>
      </c>
      <c r="I5" s="4">
        <f t="shared" si="0"/>
        <v>88</v>
      </c>
    </row>
    <row r="6" spans="2:9">
      <c r="B6" s="4">
        <v>4</v>
      </c>
      <c r="C6" s="4" t="s">
        <v>90</v>
      </c>
      <c r="D6" s="4" t="s">
        <v>79</v>
      </c>
      <c r="E6" s="27">
        <v>8</v>
      </c>
      <c r="F6" s="35"/>
      <c r="G6" s="10" t="s">
        <v>95</v>
      </c>
      <c r="H6" s="4">
        <v>1</v>
      </c>
      <c r="I6" s="4">
        <f t="shared" si="0"/>
        <v>88</v>
      </c>
    </row>
    <row r="7" spans="2:9">
      <c r="B7" s="4">
        <v>5</v>
      </c>
      <c r="C7" s="4" t="s">
        <v>91</v>
      </c>
      <c r="D7" s="4" t="s">
        <v>79</v>
      </c>
      <c r="E7" s="27">
        <v>10</v>
      </c>
      <c r="F7" s="35"/>
      <c r="G7" s="10" t="s">
        <v>96</v>
      </c>
      <c r="H7" s="4">
        <v>1</v>
      </c>
      <c r="I7" s="4">
        <f t="shared" si="0"/>
        <v>110</v>
      </c>
    </row>
    <row r="8" spans="2:9">
      <c r="B8" s="4">
        <v>6</v>
      </c>
      <c r="C8" s="4" t="s">
        <v>102</v>
      </c>
      <c r="D8" s="4" t="s">
        <v>79</v>
      </c>
      <c r="E8" s="27">
        <v>8</v>
      </c>
      <c r="F8" s="35"/>
      <c r="G8" s="10" t="s">
        <v>97</v>
      </c>
      <c r="H8" s="4">
        <v>1</v>
      </c>
      <c r="I8" s="4">
        <f t="shared" si="0"/>
        <v>88</v>
      </c>
    </row>
    <row r="9" spans="2:9">
      <c r="B9" s="4">
        <v>7</v>
      </c>
      <c r="C9" s="4" t="s">
        <v>130</v>
      </c>
      <c r="D9" s="4" t="s">
        <v>79</v>
      </c>
      <c r="E9" s="27">
        <v>8</v>
      </c>
      <c r="F9" s="35"/>
      <c r="G9" s="10" t="s">
        <v>19</v>
      </c>
      <c r="H9" s="4">
        <v>1</v>
      </c>
      <c r="I9" s="4">
        <f t="shared" si="0"/>
        <v>88</v>
      </c>
    </row>
    <row r="10" spans="2:9">
      <c r="B10" s="4">
        <v>8</v>
      </c>
      <c r="C10" s="11" t="s">
        <v>105</v>
      </c>
      <c r="D10" s="11" t="s">
        <v>106</v>
      </c>
      <c r="E10" s="7">
        <v>10</v>
      </c>
      <c r="F10" s="35"/>
      <c r="G10" s="28" t="s">
        <v>107</v>
      </c>
      <c r="H10" s="11">
        <v>1</v>
      </c>
      <c r="I10" s="11">
        <f t="shared" si="0"/>
        <v>110</v>
      </c>
    </row>
    <row r="11" spans="2:9">
      <c r="B11" s="4">
        <v>9</v>
      </c>
      <c r="C11" s="11" t="s">
        <v>108</v>
      </c>
      <c r="D11" s="11" t="s">
        <v>106</v>
      </c>
      <c r="E11" s="7">
        <v>12</v>
      </c>
      <c r="F11" s="35"/>
      <c r="G11" s="28" t="s">
        <v>109</v>
      </c>
      <c r="H11" s="11">
        <v>1</v>
      </c>
      <c r="I11" s="11">
        <f t="shared" si="0"/>
        <v>132</v>
      </c>
    </row>
    <row r="12" spans="2:9">
      <c r="B12" s="4">
        <v>10</v>
      </c>
      <c r="C12" s="11" t="s">
        <v>110</v>
      </c>
      <c r="D12" s="11" t="s">
        <v>106</v>
      </c>
      <c r="E12" s="7">
        <v>10</v>
      </c>
      <c r="F12" s="35"/>
      <c r="G12" s="28" t="s">
        <v>111</v>
      </c>
      <c r="H12" s="11">
        <v>1</v>
      </c>
      <c r="I12" s="11">
        <f t="shared" si="0"/>
        <v>110</v>
      </c>
    </row>
    <row r="13" spans="2:9">
      <c r="B13" s="4">
        <v>11</v>
      </c>
      <c r="C13" s="11" t="s">
        <v>112</v>
      </c>
      <c r="D13" s="11" t="s">
        <v>106</v>
      </c>
      <c r="E13" s="7">
        <v>10</v>
      </c>
      <c r="F13" s="35"/>
      <c r="G13" s="28" t="s">
        <v>113</v>
      </c>
      <c r="H13" s="11">
        <v>1</v>
      </c>
      <c r="I13" s="11">
        <f t="shared" si="0"/>
        <v>110</v>
      </c>
    </row>
    <row r="14" spans="2:9">
      <c r="B14" s="4">
        <v>12</v>
      </c>
      <c r="C14" s="11" t="s">
        <v>114</v>
      </c>
      <c r="D14" s="11" t="s">
        <v>106</v>
      </c>
      <c r="E14" s="7">
        <v>12</v>
      </c>
      <c r="F14" s="35"/>
      <c r="G14" s="28" t="s">
        <v>115</v>
      </c>
      <c r="H14" s="11">
        <v>1</v>
      </c>
      <c r="I14" s="11">
        <f t="shared" si="0"/>
        <v>132</v>
      </c>
    </row>
    <row r="15" spans="2:9">
      <c r="B15" s="4">
        <v>13</v>
      </c>
      <c r="C15" s="11" t="s">
        <v>116</v>
      </c>
      <c r="D15" s="11" t="s">
        <v>106</v>
      </c>
      <c r="E15" s="7">
        <v>10</v>
      </c>
      <c r="F15" s="35"/>
      <c r="G15" s="28" t="s">
        <v>117</v>
      </c>
      <c r="H15" s="11">
        <v>1</v>
      </c>
      <c r="I15" s="11">
        <f t="shared" si="0"/>
        <v>110</v>
      </c>
    </row>
    <row r="16" spans="2:9">
      <c r="B16" s="4">
        <v>14</v>
      </c>
      <c r="C16" s="11" t="s">
        <v>131</v>
      </c>
      <c r="D16" s="11" t="s">
        <v>79</v>
      </c>
      <c r="E16" s="7">
        <v>10</v>
      </c>
      <c r="F16" s="35"/>
      <c r="G16" s="28" t="s">
        <v>19</v>
      </c>
      <c r="H16" s="11">
        <v>1</v>
      </c>
      <c r="I16" s="11">
        <f t="shared" si="0"/>
        <v>110</v>
      </c>
    </row>
    <row r="17" spans="2:9">
      <c r="B17" s="4">
        <v>15</v>
      </c>
      <c r="C17" s="9" t="s">
        <v>85</v>
      </c>
      <c r="D17" s="9" t="s">
        <v>106</v>
      </c>
      <c r="E17" s="29">
        <v>12</v>
      </c>
      <c r="F17" s="36"/>
      <c r="G17" s="30" t="s">
        <v>107</v>
      </c>
      <c r="H17" s="9">
        <v>1</v>
      </c>
      <c r="I17" s="9">
        <f t="shared" si="0"/>
        <v>132</v>
      </c>
    </row>
    <row r="18" spans="2:9">
      <c r="B18" s="4">
        <v>16</v>
      </c>
      <c r="C18" s="9" t="s">
        <v>118</v>
      </c>
      <c r="D18" s="9" t="s">
        <v>106</v>
      </c>
      <c r="E18" s="29">
        <v>14</v>
      </c>
      <c r="F18" s="36"/>
      <c r="G18" s="30" t="s">
        <v>109</v>
      </c>
      <c r="H18" s="9">
        <v>1</v>
      </c>
      <c r="I18" s="9">
        <f t="shared" si="0"/>
        <v>154</v>
      </c>
    </row>
    <row r="19" spans="2:9">
      <c r="B19" s="4">
        <v>17</v>
      </c>
      <c r="C19" s="9" t="s">
        <v>119</v>
      </c>
      <c r="D19" s="9" t="s">
        <v>106</v>
      </c>
      <c r="E19" s="29">
        <v>12</v>
      </c>
      <c r="F19" s="36"/>
      <c r="G19" s="30" t="s">
        <v>111</v>
      </c>
      <c r="H19" s="9">
        <v>1</v>
      </c>
      <c r="I19" s="9">
        <f t="shared" si="0"/>
        <v>132</v>
      </c>
    </row>
    <row r="20" spans="2:9">
      <c r="B20" s="4">
        <v>18</v>
      </c>
      <c r="C20" s="9" t="s">
        <v>120</v>
      </c>
      <c r="D20" s="9" t="s">
        <v>106</v>
      </c>
      <c r="E20" s="29">
        <v>12</v>
      </c>
      <c r="F20" s="36"/>
      <c r="G20" s="30" t="s">
        <v>113</v>
      </c>
      <c r="H20" s="9">
        <v>1</v>
      </c>
      <c r="I20" s="9">
        <f t="shared" si="0"/>
        <v>132</v>
      </c>
    </row>
    <row r="21" spans="2:9">
      <c r="B21" s="4">
        <v>19</v>
      </c>
      <c r="C21" s="9" t="s">
        <v>121</v>
      </c>
      <c r="D21" s="9" t="s">
        <v>106</v>
      </c>
      <c r="E21" s="29">
        <v>14</v>
      </c>
      <c r="F21" s="36"/>
      <c r="G21" s="30" t="s">
        <v>115</v>
      </c>
      <c r="H21" s="9">
        <v>1</v>
      </c>
      <c r="I21" s="9">
        <f t="shared" si="0"/>
        <v>154</v>
      </c>
    </row>
    <row r="22" spans="2:9">
      <c r="B22" s="4">
        <v>20</v>
      </c>
      <c r="C22" s="9" t="s">
        <v>122</v>
      </c>
      <c r="D22" s="9" t="s">
        <v>106</v>
      </c>
      <c r="E22" s="29">
        <v>12</v>
      </c>
      <c r="F22" s="36"/>
      <c r="G22" s="30" t="s">
        <v>117</v>
      </c>
      <c r="H22" s="9">
        <v>1</v>
      </c>
      <c r="I22" s="9">
        <f t="shared" si="0"/>
        <v>132</v>
      </c>
    </row>
    <row r="23" spans="2:9">
      <c r="B23" s="4">
        <v>21</v>
      </c>
      <c r="C23" s="9" t="s">
        <v>132</v>
      </c>
      <c r="D23" s="9" t="s">
        <v>106</v>
      </c>
      <c r="E23" s="29">
        <v>12</v>
      </c>
      <c r="F23" s="36"/>
      <c r="G23" s="30" t="s">
        <v>123</v>
      </c>
      <c r="H23" s="9">
        <v>1</v>
      </c>
      <c r="I23" s="9">
        <f t="shared" si="0"/>
        <v>132</v>
      </c>
    </row>
    <row r="24" spans="2:9">
      <c r="B24" s="4">
        <v>22</v>
      </c>
      <c r="C24" s="12" t="s">
        <v>124</v>
      </c>
      <c r="D24" s="12" t="s">
        <v>106</v>
      </c>
      <c r="E24" s="31">
        <v>15</v>
      </c>
      <c r="F24" s="37"/>
      <c r="G24" s="32" t="s">
        <v>107</v>
      </c>
      <c r="H24" s="12">
        <v>1</v>
      </c>
      <c r="I24" s="12">
        <f t="shared" si="0"/>
        <v>165</v>
      </c>
    </row>
    <row r="25" spans="2:9">
      <c r="B25" s="4">
        <v>23</v>
      </c>
      <c r="C25" s="12" t="s">
        <v>127</v>
      </c>
      <c r="D25" s="12" t="s">
        <v>106</v>
      </c>
      <c r="E25" s="31">
        <v>18</v>
      </c>
      <c r="F25" s="37"/>
      <c r="G25" s="32" t="s">
        <v>109</v>
      </c>
      <c r="H25" s="12">
        <v>1</v>
      </c>
      <c r="I25" s="12">
        <f t="shared" si="0"/>
        <v>198</v>
      </c>
    </row>
    <row r="26" spans="2:9">
      <c r="B26" s="4">
        <v>24</v>
      </c>
      <c r="C26" s="12" t="s">
        <v>125</v>
      </c>
      <c r="D26" s="12" t="s">
        <v>106</v>
      </c>
      <c r="E26" s="31">
        <v>15</v>
      </c>
      <c r="F26" s="37"/>
      <c r="G26" s="32" t="s">
        <v>111</v>
      </c>
      <c r="H26" s="12">
        <v>1</v>
      </c>
      <c r="I26" s="12">
        <f t="shared" si="0"/>
        <v>165</v>
      </c>
    </row>
    <row r="27" spans="2:9">
      <c r="B27" s="4">
        <v>25</v>
      </c>
      <c r="C27" s="12" t="s">
        <v>126</v>
      </c>
      <c r="D27" s="12" t="s">
        <v>106</v>
      </c>
      <c r="E27" s="31">
        <v>15</v>
      </c>
      <c r="F27" s="37"/>
      <c r="G27" s="32" t="s">
        <v>113</v>
      </c>
      <c r="H27" s="12">
        <v>1</v>
      </c>
      <c r="I27" s="12">
        <f t="shared" si="0"/>
        <v>165</v>
      </c>
    </row>
    <row r="28" spans="2:9">
      <c r="B28" s="4">
        <v>26</v>
      </c>
      <c r="C28" s="12" t="s">
        <v>128</v>
      </c>
      <c r="D28" s="12" t="s">
        <v>106</v>
      </c>
      <c r="E28" s="31">
        <v>18</v>
      </c>
      <c r="F28" s="37"/>
      <c r="G28" s="32" t="s">
        <v>115</v>
      </c>
      <c r="H28" s="12">
        <v>1</v>
      </c>
      <c r="I28" s="12">
        <f t="shared" si="0"/>
        <v>198</v>
      </c>
    </row>
    <row r="29" spans="2:9">
      <c r="B29" s="4">
        <v>27</v>
      </c>
      <c r="C29" s="12" t="s">
        <v>129</v>
      </c>
      <c r="D29" s="12" t="s">
        <v>106</v>
      </c>
      <c r="E29" s="31">
        <v>15</v>
      </c>
      <c r="F29" s="37"/>
      <c r="G29" s="32" t="s">
        <v>117</v>
      </c>
      <c r="H29" s="12">
        <v>1</v>
      </c>
      <c r="I29" s="12">
        <f t="shared" si="0"/>
        <v>165</v>
      </c>
    </row>
    <row r="30" spans="2:9">
      <c r="B30" s="4">
        <v>28</v>
      </c>
      <c r="C30" s="12" t="s">
        <v>133</v>
      </c>
      <c r="D30" s="12" t="s">
        <v>106</v>
      </c>
      <c r="E30" s="31">
        <v>15</v>
      </c>
      <c r="F30" s="37"/>
      <c r="G30" s="32" t="s">
        <v>123</v>
      </c>
      <c r="H30" s="12">
        <v>1</v>
      </c>
      <c r="I30" s="12">
        <f t="shared" si="0"/>
        <v>165</v>
      </c>
    </row>
    <row r="31" spans="2:9">
      <c r="B31" s="4">
        <v>29</v>
      </c>
      <c r="C31" s="5" t="s">
        <v>134</v>
      </c>
      <c r="D31" s="5" t="s">
        <v>79</v>
      </c>
      <c r="E31" s="33">
        <v>20</v>
      </c>
      <c r="F31" s="38" t="s">
        <v>140</v>
      </c>
      <c r="G31" s="34" t="s">
        <v>13</v>
      </c>
      <c r="H31" s="5">
        <v>1</v>
      </c>
      <c r="I31" s="5">
        <f t="shared" si="0"/>
        <v>220</v>
      </c>
    </row>
    <row r="32" spans="2:9">
      <c r="B32" s="4">
        <v>30</v>
      </c>
      <c r="C32" s="5" t="s">
        <v>135</v>
      </c>
      <c r="D32" s="5" t="s">
        <v>79</v>
      </c>
      <c r="E32" s="33">
        <v>22</v>
      </c>
      <c r="F32" s="38" t="s">
        <v>138</v>
      </c>
      <c r="G32" s="34" t="s">
        <v>11</v>
      </c>
      <c r="H32" s="5">
        <v>1</v>
      </c>
      <c r="I32" s="5">
        <f t="shared" si="0"/>
        <v>242</v>
      </c>
    </row>
    <row r="33" spans="2:9">
      <c r="B33" s="4">
        <v>31</v>
      </c>
      <c r="C33" s="5" t="s">
        <v>136</v>
      </c>
      <c r="D33" s="5" t="s">
        <v>79</v>
      </c>
      <c r="E33" s="33">
        <v>23</v>
      </c>
      <c r="F33" s="38" t="s">
        <v>141</v>
      </c>
      <c r="G33" s="34" t="s">
        <v>12</v>
      </c>
      <c r="H33" s="5">
        <v>1</v>
      </c>
      <c r="I33" s="5">
        <f t="shared" si="0"/>
        <v>253</v>
      </c>
    </row>
    <row r="34" spans="2:9">
      <c r="B34" s="4">
        <v>32</v>
      </c>
      <c r="C34" s="5" t="s">
        <v>137</v>
      </c>
      <c r="D34" s="5" t="s">
        <v>79</v>
      </c>
      <c r="E34" s="33">
        <v>25</v>
      </c>
      <c r="F34" s="38" t="s">
        <v>139</v>
      </c>
      <c r="G34" s="34" t="s">
        <v>17</v>
      </c>
      <c r="H34" s="5">
        <v>1</v>
      </c>
      <c r="I34" s="5">
        <f t="shared" si="0"/>
        <v>275</v>
      </c>
    </row>
    <row r="35" spans="2:9">
      <c r="B35" s="4">
        <v>101</v>
      </c>
      <c r="C35" s="4" t="s">
        <v>98</v>
      </c>
      <c r="D35" s="4" t="s">
        <v>80</v>
      </c>
      <c r="E35" s="27">
        <v>7</v>
      </c>
      <c r="F35" s="35"/>
      <c r="G35" s="10" t="s">
        <v>100</v>
      </c>
      <c r="H35" s="4">
        <v>1</v>
      </c>
      <c r="I35" s="4">
        <f t="shared" si="0"/>
        <v>77</v>
      </c>
    </row>
    <row r="36" spans="2:9">
      <c r="B36" s="4">
        <v>102</v>
      </c>
      <c r="C36" s="4" t="s">
        <v>99</v>
      </c>
      <c r="D36" s="4" t="s">
        <v>80</v>
      </c>
      <c r="E36" s="27">
        <v>6</v>
      </c>
      <c r="F36" s="35"/>
      <c r="G36" s="10" t="s">
        <v>101</v>
      </c>
      <c r="H36" s="4">
        <v>1</v>
      </c>
      <c r="I36" s="4">
        <f t="shared" si="0"/>
        <v>66</v>
      </c>
    </row>
    <row r="37" spans="2:9">
      <c r="B37" s="4">
        <v>103</v>
      </c>
      <c r="C37" s="4"/>
      <c r="D37" s="4"/>
      <c r="E37" s="27"/>
      <c r="F37" s="35"/>
      <c r="G37" s="10"/>
      <c r="H37" s="4">
        <v>1</v>
      </c>
      <c r="I37" s="4">
        <f t="shared" si="0"/>
        <v>0</v>
      </c>
    </row>
  </sheetData>
  <phoneticPr fontId="1" type="noConversion"/>
  <dataValidations count="1">
    <dataValidation type="whole" allowBlank="1" showInputMessage="1" showErrorMessage="1" sqref="H3:H37">
      <formula1>1</formula1>
      <formula2>100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R32"/>
  <sheetViews>
    <sheetView workbookViewId="0">
      <selection activeCell="I13" sqref="I13"/>
    </sheetView>
  </sheetViews>
  <sheetFormatPr defaultRowHeight="13.5"/>
  <cols>
    <col min="3" max="3" width="10" bestFit="1" customWidth="1"/>
  </cols>
  <sheetData>
    <row r="2" spans="2:18">
      <c r="B2" s="2" t="s">
        <v>28</v>
      </c>
      <c r="C2" s="2" t="s">
        <v>21</v>
      </c>
      <c r="D2" s="2" t="s">
        <v>82</v>
      </c>
      <c r="E2" s="2" t="s">
        <v>22</v>
      </c>
      <c r="F2" s="2" t="s">
        <v>18</v>
      </c>
      <c r="G2" s="2" t="s">
        <v>77</v>
      </c>
      <c r="H2" s="2" t="s">
        <v>78</v>
      </c>
      <c r="I2" s="2" t="s">
        <v>2</v>
      </c>
      <c r="J2" s="2" t="s">
        <v>7</v>
      </c>
      <c r="K2" s="2" t="s">
        <v>79</v>
      </c>
      <c r="L2" s="2" t="s">
        <v>80</v>
      </c>
      <c r="M2" s="2" t="s">
        <v>72</v>
      </c>
      <c r="N2" s="23" t="s">
        <v>53</v>
      </c>
      <c r="O2" s="23" t="s">
        <v>70</v>
      </c>
      <c r="P2" s="23" t="s">
        <v>71</v>
      </c>
      <c r="Q2" s="23" t="s">
        <v>81</v>
      </c>
      <c r="R2" s="23" t="s">
        <v>20</v>
      </c>
    </row>
    <row r="3" spans="2:18">
      <c r="B3" s="16" t="s">
        <v>26</v>
      </c>
      <c r="C3" s="21">
        <v>2</v>
      </c>
      <c r="D3" s="22">
        <v>3</v>
      </c>
      <c r="E3" s="14">
        <f>VLOOKUP(C3,武将!B:E,3,0)</f>
        <v>0</v>
      </c>
      <c r="F3" s="14" t="str">
        <f>VLOOKUP(C3,武将!B:F,4,0)</f>
        <v>樊哙</v>
      </c>
      <c r="G3" s="16">
        <f>VLOOKUP(C3,武将!B:J,9,0)</f>
        <v>11</v>
      </c>
      <c r="H3" s="14" t="e">
        <f>VLOOKUP(C3,武将!B:I,10,0)</f>
        <v>#REF!</v>
      </c>
      <c r="I3" s="16" t="e">
        <f>VLOOKUP(C3,武将!B:K,11,0)</f>
        <v>#REF!</v>
      </c>
      <c r="J3" s="14" t="e">
        <f>INT((N3+G3*2+H3*3)*(1+D3/10))</f>
        <v>#REF!</v>
      </c>
      <c r="K3" s="16">
        <f>INT(G3*O3*(1+D3/10))</f>
        <v>214</v>
      </c>
      <c r="L3" s="14" t="e">
        <f>INT(H3*P3*(1+D3/10))</f>
        <v>#REF!</v>
      </c>
      <c r="M3" s="16" t="e">
        <f>INT(I3*Q3*(1+D3/10))</f>
        <v>#REF!</v>
      </c>
      <c r="N3" s="40">
        <f>VLOOKUP(R3,兵种!B:D,3,0)</f>
        <v>400</v>
      </c>
      <c r="O3" s="40">
        <f>VLOOKUP(R3,兵种!B:F,5,0)</f>
        <v>15</v>
      </c>
      <c r="P3" s="40">
        <f>VLOOKUP(R3,兵种!B:G,6,0)</f>
        <v>0</v>
      </c>
      <c r="Q3" s="40">
        <f>VLOOKUP(R3,兵种!B:H,7,0)</f>
        <v>15</v>
      </c>
      <c r="R3" s="40">
        <f>VLOOKUP(C3,武将!B:C,2,0)</f>
        <v>1</v>
      </c>
    </row>
    <row r="4" spans="2:18">
      <c r="B4" s="16" t="s">
        <v>27</v>
      </c>
      <c r="C4" s="21">
        <v>120</v>
      </c>
      <c r="D4" s="21">
        <v>7</v>
      </c>
      <c r="E4" s="14">
        <f>VLOOKUP(C4,武将!B:E,3,0)</f>
        <v>0</v>
      </c>
      <c r="F4" s="14">
        <f>VLOOKUP(C4,武将!B:F,4,0)</f>
        <v>0</v>
      </c>
      <c r="G4" s="16">
        <f>VLOOKUP(C4,武将!B:J,9,0)</f>
        <v>0</v>
      </c>
      <c r="H4" s="14" t="e">
        <f>VLOOKUP(C4,武将!B:I,10,0)</f>
        <v>#REF!</v>
      </c>
      <c r="I4" s="16" t="e">
        <f>VLOOKUP(C4,武将!B:K,11,0)</f>
        <v>#REF!</v>
      </c>
      <c r="J4" s="14" t="e">
        <f>INT((N4+G4*2+H4*3)*(1+D4/10))</f>
        <v>#REF!</v>
      </c>
      <c r="K4" s="16">
        <f>INT(G4*O4*(1+D4/10))</f>
        <v>0</v>
      </c>
      <c r="L4" s="14" t="e">
        <f>INT(H4*P4*(1+D4/10))</f>
        <v>#REF!</v>
      </c>
      <c r="M4" s="16" t="e">
        <f>INT(I4*Q4*(1+D4/10))</f>
        <v>#REF!</v>
      </c>
      <c r="N4" s="40">
        <f>VLOOKUP(R4,兵种!B:D,3,0)</f>
        <v>400</v>
      </c>
      <c r="O4" s="40">
        <f>VLOOKUP(R4,兵种!B:F,5,0)</f>
        <v>15</v>
      </c>
      <c r="P4" s="40">
        <f>VLOOKUP(R4,兵种!B:G,6,0)</f>
        <v>0</v>
      </c>
      <c r="Q4" s="40">
        <f>VLOOKUP(R4,兵种!B:H,7,0)</f>
        <v>15</v>
      </c>
      <c r="R4" s="40">
        <f>VLOOKUP(C4,武将!B:C,2,0)</f>
        <v>1</v>
      </c>
    </row>
    <row r="6" spans="2:18">
      <c r="B6" s="2" t="s">
        <v>28</v>
      </c>
      <c r="C6" s="2" t="s">
        <v>142</v>
      </c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147</v>
      </c>
      <c r="I6" s="2" t="s">
        <v>148</v>
      </c>
      <c r="J6" s="2" t="s">
        <v>149</v>
      </c>
      <c r="K6" s="2" t="s">
        <v>26</v>
      </c>
      <c r="L6" s="2" t="s">
        <v>27</v>
      </c>
    </row>
    <row r="7" spans="2:18">
      <c r="B7" s="16" t="s">
        <v>26</v>
      </c>
      <c r="C7" s="21">
        <v>2</v>
      </c>
      <c r="D7" s="22">
        <v>1</v>
      </c>
      <c r="E7" s="14" t="str">
        <f>VLOOKUP(C7,装备!B:E,2,0)</f>
        <v>长枪</v>
      </c>
      <c r="F7" s="22">
        <v>101</v>
      </c>
      <c r="G7" s="39">
        <v>1</v>
      </c>
      <c r="H7" s="14" t="str">
        <f>VLOOKUP(F7,装备!B:E,2,0)</f>
        <v>皮铠</v>
      </c>
      <c r="I7" s="16">
        <f>(10+D7)*K7</f>
        <v>110</v>
      </c>
      <c r="J7" s="14">
        <f>(10+D7)*L7</f>
        <v>77</v>
      </c>
      <c r="K7" s="41">
        <f>VLOOKUP(C7,装备!B:E,4,0)</f>
        <v>10</v>
      </c>
      <c r="L7" s="41">
        <f>VLOOKUP(F7,装备!B:E,4,0)</f>
        <v>7</v>
      </c>
    </row>
    <row r="8" spans="2:18">
      <c r="B8" s="16" t="s">
        <v>27</v>
      </c>
      <c r="C8" s="21">
        <v>9</v>
      </c>
      <c r="D8" s="21">
        <v>1</v>
      </c>
      <c r="E8" s="14" t="str">
        <f>VLOOKUP(C8,装备!B:E,2,0)</f>
        <v>铁枪</v>
      </c>
      <c r="F8" s="21">
        <v>101</v>
      </c>
      <c r="G8" s="39">
        <v>1</v>
      </c>
      <c r="H8" s="14" t="str">
        <f>VLOOKUP(F8,装备!B:E,2,0)</f>
        <v>皮铠</v>
      </c>
      <c r="I8" s="16">
        <f>(10+D8)*K8</f>
        <v>132</v>
      </c>
      <c r="J8" s="14">
        <f>(10+D8)*L8</f>
        <v>77</v>
      </c>
      <c r="K8" s="41">
        <f>VLOOKUP(C8,装备!B:E,4,0)</f>
        <v>12</v>
      </c>
      <c r="L8" s="41">
        <f>VLOOKUP(F8,装备!B:E,4,0)</f>
        <v>7</v>
      </c>
    </row>
    <row r="10" spans="2:18">
      <c r="B10" s="2"/>
      <c r="C10" s="2"/>
      <c r="D10" s="51" t="s">
        <v>65</v>
      </c>
      <c r="E10" s="51"/>
      <c r="F10" s="51" t="s">
        <v>6</v>
      </c>
      <c r="G10" s="52"/>
    </row>
    <row r="11" spans="2:18">
      <c r="B11" s="2"/>
      <c r="C11" s="2"/>
      <c r="D11" s="2" t="s">
        <v>35</v>
      </c>
      <c r="E11" s="2" t="s">
        <v>36</v>
      </c>
      <c r="F11" s="2" t="s">
        <v>35</v>
      </c>
      <c r="G11" s="2" t="s">
        <v>36</v>
      </c>
    </row>
    <row r="12" spans="2:18">
      <c r="B12" s="50" t="s">
        <v>29</v>
      </c>
      <c r="C12" s="16" t="s">
        <v>31</v>
      </c>
      <c r="D12" s="19" t="e">
        <f>-MAX(K3-L4+I7-J8,1)</f>
        <v>#REF!</v>
      </c>
      <c r="E12" s="19" t="e">
        <f>INT(D12*1.5)</f>
        <v>#REF!</v>
      </c>
      <c r="F12" s="19" t="e">
        <f>-MAX(M3-M4,1)</f>
        <v>#REF!</v>
      </c>
      <c r="G12" s="19" t="e">
        <f>INT(F12*1.5)</f>
        <v>#REF!</v>
      </c>
    </row>
    <row r="13" spans="2:18">
      <c r="B13" s="50"/>
      <c r="C13" s="16" t="s">
        <v>32</v>
      </c>
      <c r="D13" s="20" t="e">
        <f>J4+D12</f>
        <v>#REF!</v>
      </c>
      <c r="E13" s="20" t="e">
        <f>J4+E12</f>
        <v>#REF!</v>
      </c>
      <c r="F13" s="20" t="e">
        <f>J4+F12</f>
        <v>#REF!</v>
      </c>
      <c r="G13" s="20" t="e">
        <f>J4+G12</f>
        <v>#REF!</v>
      </c>
    </row>
    <row r="14" spans="2:18">
      <c r="B14" s="50" t="s">
        <v>30</v>
      </c>
      <c r="C14" s="16" t="s">
        <v>33</v>
      </c>
      <c r="D14" s="19" t="e">
        <f>-MAX(K4-L3+I8-J7,1)</f>
        <v>#REF!</v>
      </c>
      <c r="E14" s="19" t="e">
        <f>INT(D14*1.5)</f>
        <v>#REF!</v>
      </c>
      <c r="F14" s="19" t="e">
        <f>-MAX(M4-M3,1)</f>
        <v>#REF!</v>
      </c>
      <c r="G14" s="19" t="e">
        <f>INT(F14*1.5)</f>
        <v>#REF!</v>
      </c>
    </row>
    <row r="15" spans="2:18">
      <c r="B15" s="50"/>
      <c r="C15" s="16" t="s">
        <v>34</v>
      </c>
      <c r="D15" s="20" t="e">
        <f>J3+D14</f>
        <v>#REF!</v>
      </c>
      <c r="E15" s="20" t="e">
        <f>J3+E14</f>
        <v>#REF!</v>
      </c>
      <c r="F15" s="20" t="e">
        <f>J3+F14</f>
        <v>#REF!</v>
      </c>
      <c r="G15" s="20" t="e">
        <f>J3+G14</f>
        <v>#REF!</v>
      </c>
    </row>
    <row r="17" spans="2:14">
      <c r="B17" s="2" t="s">
        <v>43</v>
      </c>
      <c r="C17" s="52" t="s">
        <v>39</v>
      </c>
      <c r="D17" s="53"/>
      <c r="E17" s="53"/>
      <c r="F17" s="53"/>
      <c r="G17" s="53"/>
      <c r="H17" s="53"/>
      <c r="I17" s="54"/>
      <c r="J17" s="2" t="s">
        <v>42</v>
      </c>
    </row>
    <row r="18" spans="2:14">
      <c r="B18" s="16" t="s">
        <v>48</v>
      </c>
      <c r="C18" s="47" t="s">
        <v>54</v>
      </c>
      <c r="D18" s="48"/>
      <c r="E18" s="48"/>
      <c r="F18" s="48"/>
      <c r="G18" s="48"/>
      <c r="H18" s="48"/>
      <c r="I18" s="49"/>
      <c r="J18" s="16">
        <v>1</v>
      </c>
      <c r="N18">
        <f>IF(R3=6,E3,E4)</f>
        <v>0</v>
      </c>
    </row>
    <row r="19" spans="2:14" ht="13.5" customHeight="1">
      <c r="B19" s="16" t="s">
        <v>51</v>
      </c>
      <c r="C19" s="47" t="s">
        <v>55</v>
      </c>
      <c r="D19" s="48"/>
      <c r="E19" s="48"/>
      <c r="F19" s="48"/>
      <c r="G19" s="48"/>
      <c r="H19" s="48"/>
      <c r="I19" s="49"/>
      <c r="J19" s="16">
        <v>1</v>
      </c>
    </row>
    <row r="20" spans="2:14" ht="13.5" customHeight="1">
      <c r="B20" s="16" t="s">
        <v>52</v>
      </c>
      <c r="C20" s="47" t="s">
        <v>56</v>
      </c>
      <c r="D20" s="48"/>
      <c r="E20" s="48"/>
      <c r="F20" s="48"/>
      <c r="G20" s="48"/>
      <c r="H20" s="48"/>
      <c r="I20" s="49"/>
      <c r="J20" s="16">
        <v>1</v>
      </c>
    </row>
    <row r="21" spans="2:14" ht="13.5" customHeight="1">
      <c r="B21" s="16" t="s">
        <v>44</v>
      </c>
      <c r="C21" s="47" t="s">
        <v>49</v>
      </c>
      <c r="D21" s="48"/>
      <c r="E21" s="48"/>
      <c r="F21" s="48"/>
      <c r="G21" s="48"/>
      <c r="H21" s="48"/>
      <c r="I21" s="49"/>
      <c r="J21" s="16">
        <v>1</v>
      </c>
    </row>
    <row r="22" spans="2:14">
      <c r="B22" s="16" t="s">
        <v>45</v>
      </c>
      <c r="C22" s="47" t="s">
        <v>57</v>
      </c>
      <c r="D22" s="48"/>
      <c r="E22" s="48"/>
      <c r="F22" s="48"/>
      <c r="G22" s="48"/>
      <c r="H22" s="48"/>
      <c r="I22" s="49"/>
      <c r="J22" s="16">
        <v>1</v>
      </c>
    </row>
    <row r="23" spans="2:14">
      <c r="B23" s="16" t="s">
        <v>46</v>
      </c>
      <c r="C23" s="47" t="s">
        <v>58</v>
      </c>
      <c r="D23" s="48"/>
      <c r="E23" s="48"/>
      <c r="F23" s="48"/>
      <c r="G23" s="48"/>
      <c r="H23" s="48"/>
      <c r="I23" s="49"/>
      <c r="J23" s="16">
        <v>1</v>
      </c>
    </row>
    <row r="24" spans="2:14">
      <c r="B24" s="16" t="s">
        <v>47</v>
      </c>
      <c r="C24" s="47" t="s">
        <v>59</v>
      </c>
      <c r="D24" s="48"/>
      <c r="E24" s="48"/>
      <c r="F24" s="48"/>
      <c r="G24" s="48"/>
      <c r="H24" s="48"/>
      <c r="I24" s="49"/>
      <c r="J24" s="16">
        <v>1</v>
      </c>
    </row>
    <row r="26" spans="2:14">
      <c r="B26" s="52" t="s">
        <v>38</v>
      </c>
      <c r="C26" s="54"/>
      <c r="D26" s="52" t="s">
        <v>39</v>
      </c>
      <c r="E26" s="53"/>
      <c r="F26" s="53"/>
      <c r="G26" s="53"/>
      <c r="H26" s="53"/>
      <c r="I26" s="53"/>
      <c r="J26" s="53"/>
      <c r="K26" s="54"/>
      <c r="L26" s="2" t="s">
        <v>42</v>
      </c>
    </row>
    <row r="27" spans="2:14" ht="13.5" customHeight="1">
      <c r="B27" s="55" t="s">
        <v>5</v>
      </c>
      <c r="C27" s="16" t="s">
        <v>40</v>
      </c>
      <c r="D27" s="47" t="s">
        <v>60</v>
      </c>
      <c r="E27" s="48"/>
      <c r="F27" s="48"/>
      <c r="G27" s="48"/>
      <c r="H27" s="48"/>
      <c r="I27" s="48"/>
      <c r="J27" s="48"/>
      <c r="K27" s="49"/>
      <c r="L27" s="16">
        <v>1</v>
      </c>
    </row>
    <row r="28" spans="2:14" ht="13.5" customHeight="1">
      <c r="B28" s="56"/>
      <c r="C28" s="16" t="s">
        <v>41</v>
      </c>
      <c r="D28" s="47" t="s">
        <v>61</v>
      </c>
      <c r="E28" s="48"/>
      <c r="F28" s="48"/>
      <c r="G28" s="48"/>
      <c r="H28" s="48"/>
      <c r="I28" s="48"/>
      <c r="J28" s="48"/>
      <c r="K28" s="49"/>
      <c r="L28" s="16">
        <v>1</v>
      </c>
    </row>
    <row r="29" spans="2:14" ht="13.5" customHeight="1">
      <c r="B29" s="55" t="s">
        <v>51</v>
      </c>
      <c r="C29" s="16" t="s">
        <v>40</v>
      </c>
      <c r="D29" s="47" t="s">
        <v>62</v>
      </c>
      <c r="E29" s="48"/>
      <c r="F29" s="48"/>
      <c r="G29" s="48"/>
      <c r="H29" s="48"/>
      <c r="I29" s="48"/>
      <c r="J29" s="48"/>
      <c r="K29" s="49"/>
      <c r="L29" s="16">
        <v>1</v>
      </c>
    </row>
    <row r="30" spans="2:14">
      <c r="B30" s="56"/>
      <c r="C30" s="16" t="s">
        <v>41</v>
      </c>
      <c r="D30" s="47" t="s">
        <v>63</v>
      </c>
      <c r="E30" s="48"/>
      <c r="F30" s="48"/>
      <c r="G30" s="48"/>
      <c r="H30" s="48"/>
      <c r="I30" s="48"/>
      <c r="J30" s="48"/>
      <c r="K30" s="49"/>
      <c r="L30" s="16">
        <v>1</v>
      </c>
    </row>
    <row r="32" spans="2:14">
      <c r="B32" s="46" t="s">
        <v>50</v>
      </c>
      <c r="C32" s="46"/>
      <c r="D32" s="46"/>
      <c r="E32" s="46"/>
      <c r="F32" s="46"/>
      <c r="G32" s="46"/>
      <c r="H32" s="46"/>
      <c r="I32" s="46"/>
      <c r="J32" s="46"/>
    </row>
  </sheetData>
  <sheetProtection selectLockedCells="1"/>
  <mergeCells count="21">
    <mergeCell ref="B32:J32"/>
    <mergeCell ref="C17:I17"/>
    <mergeCell ref="C19:I19"/>
    <mergeCell ref="C20:I20"/>
    <mergeCell ref="C21:I21"/>
    <mergeCell ref="C22:I22"/>
    <mergeCell ref="C23:I23"/>
    <mergeCell ref="C24:I24"/>
    <mergeCell ref="C18:I18"/>
    <mergeCell ref="B27:B28"/>
    <mergeCell ref="B29:B30"/>
    <mergeCell ref="B26:C26"/>
    <mergeCell ref="D26:K26"/>
    <mergeCell ref="D27:K27"/>
    <mergeCell ref="D28:K28"/>
    <mergeCell ref="D29:K29"/>
    <mergeCell ref="D30:K30"/>
    <mergeCell ref="B12:B13"/>
    <mergeCell ref="B14:B15"/>
    <mergeCell ref="D10:E10"/>
    <mergeCell ref="F10:G10"/>
  </mergeCells>
  <phoneticPr fontId="1" type="noConversion"/>
  <dataValidations count="3">
    <dataValidation type="whole" allowBlank="1" showInputMessage="1" showErrorMessage="1" sqref="C3:C4">
      <formula1>1</formula1>
      <formula2>900</formula2>
    </dataValidation>
    <dataValidation type="whole" allowBlank="1" showInputMessage="1" showErrorMessage="1" sqref="D3:D4 F7:F8 C7:C8">
      <formula1>1</formula1>
      <formula2>200</formula2>
    </dataValidation>
    <dataValidation type="whole" allowBlank="1" showInputMessage="1" showErrorMessage="1" sqref="G8 D7:D8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武将</vt:lpstr>
      <vt:lpstr>绝技</vt:lpstr>
      <vt:lpstr>兵种</vt:lpstr>
      <vt:lpstr>装备</vt:lpstr>
      <vt:lpstr>伤害模拟器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2013-02-13T02:48:23Z</dcterms:modified>
</cp:coreProperties>
</file>