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3"/>
  </bookViews>
  <sheets>
    <sheet name="仙侣" sheetId="1" r:id="rId1"/>
    <sheet name="绝技" sheetId="2" r:id="rId2"/>
    <sheet name="职业" sheetId="3" r:id="rId3"/>
    <sheet name="装备" sheetId="5" r:id="rId4"/>
    <sheet name="战魂" sheetId="7" r:id="rId5"/>
    <sheet name="伤害模拟" sheetId="8" r:id="rId6"/>
    <sheet name="BUFF" sheetId="6" r:id="rId7"/>
  </sheets>
  <definedNames>
    <definedName name="_xlnm._FilterDatabase" localSheetId="0" hidden="1">仙侣!$B$2:$T$2</definedName>
    <definedName name="_xlnm._FilterDatabase" localSheetId="2" hidden="1">职业!$B$2:$J$6</definedName>
    <definedName name="Eval">EVALUATE</definedName>
  </definedNames>
  <calcPr calcId="125725"/>
</workbook>
</file>

<file path=xl/calcChain.xml><?xml version="1.0" encoding="utf-8"?>
<calcChain xmlns="http://schemas.openxmlformats.org/spreadsheetml/2006/main">
  <c r="H4" i="7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3"/>
  <c r="K6" i="8"/>
  <c r="D6"/>
  <c r="A38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"/>
  <c r="G42" i="1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3"/>
  <c r="D14" i="8"/>
  <c r="D13"/>
  <c r="D9"/>
  <c r="D10" s="1"/>
  <c r="D7"/>
  <c r="D8" s="1"/>
  <c r="D5"/>
  <c r="O4" i="1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P68"/>
  <c r="Q68"/>
  <c r="R68"/>
  <c r="S68"/>
  <c r="T68"/>
  <c r="O69"/>
  <c r="P69"/>
  <c r="Q69"/>
  <c r="R69"/>
  <c r="S69"/>
  <c r="T69"/>
  <c r="O70"/>
  <c r="P70"/>
  <c r="Q70"/>
  <c r="R70"/>
  <c r="S70"/>
  <c r="T70"/>
  <c r="O71"/>
  <c r="P71"/>
  <c r="Q71"/>
  <c r="R71"/>
  <c r="S71"/>
  <c r="T71"/>
  <c r="O72"/>
  <c r="P72"/>
  <c r="Q72"/>
  <c r="R72"/>
  <c r="S72"/>
  <c r="T72"/>
  <c r="O73"/>
  <c r="P73"/>
  <c r="Q73"/>
  <c r="R73"/>
  <c r="S73"/>
  <c r="T73"/>
  <c r="O74"/>
  <c r="P74"/>
  <c r="Q74"/>
  <c r="R74"/>
  <c r="S74"/>
  <c r="T74"/>
  <c r="O75"/>
  <c r="P75"/>
  <c r="Q75"/>
  <c r="R75"/>
  <c r="S75"/>
  <c r="T75"/>
  <c r="O76"/>
  <c r="P76"/>
  <c r="Q76"/>
  <c r="R76"/>
  <c r="S76"/>
  <c r="T76"/>
  <c r="O77"/>
  <c r="P77"/>
  <c r="Q77"/>
  <c r="R77"/>
  <c r="S77"/>
  <c r="T77"/>
  <c r="O78"/>
  <c r="P78"/>
  <c r="Q78"/>
  <c r="R78"/>
  <c r="S78"/>
  <c r="T78"/>
  <c r="O79"/>
  <c r="P79"/>
  <c r="Q79"/>
  <c r="R79"/>
  <c r="S79"/>
  <c r="T79"/>
  <c r="O80"/>
  <c r="P80"/>
  <c r="Q80"/>
  <c r="R80"/>
  <c r="S80"/>
  <c r="T80"/>
  <c r="O81"/>
  <c r="P81"/>
  <c r="Q81"/>
  <c r="R81"/>
  <c r="S81"/>
  <c r="T81"/>
  <c r="O82"/>
  <c r="P82"/>
  <c r="Q82"/>
  <c r="R82"/>
  <c r="S82"/>
  <c r="T82"/>
  <c r="O83"/>
  <c r="P83"/>
  <c r="Q83"/>
  <c r="R83"/>
  <c r="S83"/>
  <c r="T83"/>
  <c r="O84"/>
  <c r="P84"/>
  <c r="Q84"/>
  <c r="R84"/>
  <c r="S84"/>
  <c r="T84"/>
  <c r="O85"/>
  <c r="P85"/>
  <c r="Q85"/>
  <c r="R85"/>
  <c r="S85"/>
  <c r="T85"/>
  <c r="O86"/>
  <c r="P86"/>
  <c r="Q86"/>
  <c r="R86"/>
  <c r="S86"/>
  <c r="T86"/>
  <c r="O87"/>
  <c r="P87"/>
  <c r="Q87"/>
  <c r="R87"/>
  <c r="S87"/>
  <c r="T87"/>
  <c r="O88"/>
  <c r="P88"/>
  <c r="Q88"/>
  <c r="R88"/>
  <c r="S88"/>
  <c r="T88"/>
  <c r="O89"/>
  <c r="P89"/>
  <c r="Q89"/>
  <c r="R89"/>
  <c r="S89"/>
  <c r="T89"/>
  <c r="O90"/>
  <c r="P90"/>
  <c r="Q90"/>
  <c r="R90"/>
  <c r="S90"/>
  <c r="T90"/>
  <c r="O91"/>
  <c r="P91"/>
  <c r="Q91"/>
  <c r="R91"/>
  <c r="S91"/>
  <c r="T91"/>
  <c r="O92"/>
  <c r="P92"/>
  <c r="Q92"/>
  <c r="R92"/>
  <c r="S92"/>
  <c r="T92"/>
  <c r="O93"/>
  <c r="P93"/>
  <c r="Q93"/>
  <c r="R93"/>
  <c r="S93"/>
  <c r="T93"/>
  <c r="O94"/>
  <c r="P94"/>
  <c r="Q94"/>
  <c r="R94"/>
  <c r="S94"/>
  <c r="T94"/>
  <c r="O95"/>
  <c r="P95"/>
  <c r="Q95"/>
  <c r="R95"/>
  <c r="S95"/>
  <c r="T95"/>
  <c r="O96"/>
  <c r="P96"/>
  <c r="Q96"/>
  <c r="R96"/>
  <c r="S96"/>
  <c r="T96"/>
  <c r="O97"/>
  <c r="P97"/>
  <c r="Q97"/>
  <c r="R97"/>
  <c r="S97"/>
  <c r="T97"/>
  <c r="O98"/>
  <c r="P98"/>
  <c r="Q98"/>
  <c r="R98"/>
  <c r="S98"/>
  <c r="T98"/>
  <c r="O99"/>
  <c r="P99"/>
  <c r="Q99"/>
  <c r="R99"/>
  <c r="S99"/>
  <c r="T99"/>
  <c r="O100"/>
  <c r="P100"/>
  <c r="Q100"/>
  <c r="R100"/>
  <c r="S100"/>
  <c r="T100"/>
  <c r="O101"/>
  <c r="P101"/>
  <c r="Q101"/>
  <c r="R101"/>
  <c r="S101"/>
  <c r="T101"/>
  <c r="O102"/>
  <c r="P102"/>
  <c r="Q102"/>
  <c r="R102"/>
  <c r="S102"/>
  <c r="T102"/>
  <c r="O103"/>
  <c r="P103"/>
  <c r="Q103"/>
  <c r="R103"/>
  <c r="S103"/>
  <c r="T103"/>
  <c r="O104"/>
  <c r="P104"/>
  <c r="Q104"/>
  <c r="R104"/>
  <c r="S104"/>
  <c r="T104"/>
  <c r="O105"/>
  <c r="P105"/>
  <c r="Q105"/>
  <c r="R105"/>
  <c r="S105"/>
  <c r="T105"/>
  <c r="O106"/>
  <c r="P106"/>
  <c r="Q106"/>
  <c r="R106"/>
  <c r="S106"/>
  <c r="T106"/>
  <c r="O107"/>
  <c r="P107"/>
  <c r="Q107"/>
  <c r="R107"/>
  <c r="S107"/>
  <c r="T107"/>
  <c r="O108"/>
  <c r="P108"/>
  <c r="Q108"/>
  <c r="R108"/>
  <c r="S108"/>
  <c r="T108"/>
  <c r="O109"/>
  <c r="P109"/>
  <c r="Q109"/>
  <c r="R109"/>
  <c r="S109"/>
  <c r="T109"/>
  <c r="O110"/>
  <c r="P110"/>
  <c r="Q110"/>
  <c r="R110"/>
  <c r="S110"/>
  <c r="T110"/>
  <c r="O111"/>
  <c r="P111"/>
  <c r="Q111"/>
  <c r="R111"/>
  <c r="S111"/>
  <c r="T111"/>
  <c r="O112"/>
  <c r="P112"/>
  <c r="Q112"/>
  <c r="R112"/>
  <c r="S112"/>
  <c r="T112"/>
  <c r="O113"/>
  <c r="P113"/>
  <c r="Q113"/>
  <c r="R113"/>
  <c r="S113"/>
  <c r="T113"/>
  <c r="O114"/>
  <c r="P114"/>
  <c r="Q114"/>
  <c r="R114"/>
  <c r="S114"/>
  <c r="T114"/>
  <c r="O115"/>
  <c r="P115"/>
  <c r="Q115"/>
  <c r="R115"/>
  <c r="S115"/>
  <c r="T115"/>
  <c r="O116"/>
  <c r="P116"/>
  <c r="Q116"/>
  <c r="R116"/>
  <c r="S116"/>
  <c r="T116"/>
  <c r="O117"/>
  <c r="P117"/>
  <c r="Q117"/>
  <c r="R117"/>
  <c r="S117"/>
  <c r="T117"/>
  <c r="O118"/>
  <c r="P118"/>
  <c r="Q118"/>
  <c r="R118"/>
  <c r="S118"/>
  <c r="T118"/>
  <c r="O119"/>
  <c r="P119"/>
  <c r="Q119"/>
  <c r="R119"/>
  <c r="S119"/>
  <c r="T119"/>
  <c r="O120"/>
  <c r="P120"/>
  <c r="Q120"/>
  <c r="R120"/>
  <c r="S120"/>
  <c r="T120"/>
  <c r="O121"/>
  <c r="P121"/>
  <c r="Q121"/>
  <c r="R121"/>
  <c r="S121"/>
  <c r="T121"/>
  <c r="O122"/>
  <c r="P122"/>
  <c r="Q122"/>
  <c r="R122"/>
  <c r="S122"/>
  <c r="T122"/>
  <c r="O123"/>
  <c r="P123"/>
  <c r="Q123"/>
  <c r="R123"/>
  <c r="S123"/>
  <c r="T123"/>
  <c r="O124"/>
  <c r="P124"/>
  <c r="Q124"/>
  <c r="R124"/>
  <c r="S124"/>
  <c r="T124"/>
  <c r="O125"/>
  <c r="P125"/>
  <c r="Q125"/>
  <c r="R125"/>
  <c r="S125"/>
  <c r="T125"/>
  <c r="O126"/>
  <c r="P126"/>
  <c r="Q126"/>
  <c r="R126"/>
  <c r="S126"/>
  <c r="T126"/>
  <c r="O127"/>
  <c r="P127"/>
  <c r="Q127"/>
  <c r="R127"/>
  <c r="S127"/>
  <c r="T127"/>
  <c r="O128"/>
  <c r="P128"/>
  <c r="Q128"/>
  <c r="R128"/>
  <c r="S128"/>
  <c r="T128"/>
  <c r="O129"/>
  <c r="P129"/>
  <c r="Q129"/>
  <c r="R129"/>
  <c r="S129"/>
  <c r="T129"/>
  <c r="O130"/>
  <c r="P130"/>
  <c r="Q130"/>
  <c r="R130"/>
  <c r="S130"/>
  <c r="T130"/>
  <c r="O131"/>
  <c r="P131"/>
  <c r="Q131"/>
  <c r="R131"/>
  <c r="S131"/>
  <c r="T131"/>
  <c r="O132"/>
  <c r="P132"/>
  <c r="Q132"/>
  <c r="R132"/>
  <c r="S132"/>
  <c r="T132"/>
  <c r="O133"/>
  <c r="P133"/>
  <c r="Q133"/>
  <c r="R133"/>
  <c r="S133"/>
  <c r="T133"/>
  <c r="O134"/>
  <c r="P134"/>
  <c r="Q134"/>
  <c r="R134"/>
  <c r="S134"/>
  <c r="T134"/>
  <c r="O135"/>
  <c r="P135"/>
  <c r="Q135"/>
  <c r="R135"/>
  <c r="S135"/>
  <c r="T135"/>
  <c r="O136"/>
  <c r="P136"/>
  <c r="Q136"/>
  <c r="R136"/>
  <c r="S136"/>
  <c r="T136"/>
  <c r="O137"/>
  <c r="P137"/>
  <c r="Q137"/>
  <c r="R137"/>
  <c r="S137"/>
  <c r="T137"/>
  <c r="O138"/>
  <c r="P138"/>
  <c r="Q138"/>
  <c r="R138"/>
  <c r="S138"/>
  <c r="T138"/>
  <c r="O139"/>
  <c r="P139"/>
  <c r="Q139"/>
  <c r="R139"/>
  <c r="S139"/>
  <c r="T139"/>
  <c r="O140"/>
  <c r="P140"/>
  <c r="Q140"/>
  <c r="R140"/>
  <c r="S140"/>
  <c r="T140"/>
  <c r="O141"/>
  <c r="P141"/>
  <c r="Q141"/>
  <c r="R141"/>
  <c r="S141"/>
  <c r="T141"/>
  <c r="O142"/>
  <c r="P142"/>
  <c r="Q142"/>
  <c r="R142"/>
  <c r="S142"/>
  <c r="T142"/>
  <c r="O143"/>
  <c r="P143"/>
  <c r="Q143"/>
  <c r="R143"/>
  <c r="S143"/>
  <c r="T143"/>
  <c r="O144"/>
  <c r="P144"/>
  <c r="Q144"/>
  <c r="R144"/>
  <c r="S144"/>
  <c r="T144"/>
  <c r="O145"/>
  <c r="P145"/>
  <c r="Q145"/>
  <c r="R145"/>
  <c r="S145"/>
  <c r="T145"/>
  <c r="O146"/>
  <c r="P146"/>
  <c r="Q146"/>
  <c r="R146"/>
  <c r="S146"/>
  <c r="T146"/>
  <c r="O147"/>
  <c r="P147"/>
  <c r="Q147"/>
  <c r="R147"/>
  <c r="S147"/>
  <c r="T147"/>
  <c r="O148"/>
  <c r="P148"/>
  <c r="Q148"/>
  <c r="R148"/>
  <c r="S148"/>
  <c r="T148"/>
  <c r="O149"/>
  <c r="P149"/>
  <c r="Q149"/>
  <c r="R149"/>
  <c r="S149"/>
  <c r="T149"/>
  <c r="O150"/>
  <c r="P150"/>
  <c r="Q150"/>
  <c r="R150"/>
  <c r="S150"/>
  <c r="T150"/>
  <c r="O151"/>
  <c r="P151"/>
  <c r="Q151"/>
  <c r="R151"/>
  <c r="S151"/>
  <c r="T151"/>
  <c r="O152"/>
  <c r="P152"/>
  <c r="Q152"/>
  <c r="R152"/>
  <c r="S152"/>
  <c r="T152"/>
  <c r="O153"/>
  <c r="P153"/>
  <c r="Q153"/>
  <c r="R153"/>
  <c r="S153"/>
  <c r="T153"/>
  <c r="O154"/>
  <c r="P154"/>
  <c r="Q154"/>
  <c r="R154"/>
  <c r="S154"/>
  <c r="T154"/>
  <c r="O155"/>
  <c r="P155"/>
  <c r="Q155"/>
  <c r="R155"/>
  <c r="S155"/>
  <c r="T155"/>
  <c r="O156"/>
  <c r="P156"/>
  <c r="Q156"/>
  <c r="R156"/>
  <c r="S156"/>
  <c r="T156"/>
  <c r="O157"/>
  <c r="P157"/>
  <c r="Q157"/>
  <c r="R157"/>
  <c r="S157"/>
  <c r="T157"/>
  <c r="O158"/>
  <c r="P158"/>
  <c r="Q158"/>
  <c r="R158"/>
  <c r="S158"/>
  <c r="T158"/>
  <c r="O159"/>
  <c r="P159"/>
  <c r="Q159"/>
  <c r="R159"/>
  <c r="S159"/>
  <c r="T159"/>
  <c r="O160"/>
  <c r="P160"/>
  <c r="Q160"/>
  <c r="R160"/>
  <c r="S160"/>
  <c r="T160"/>
  <c r="O161"/>
  <c r="P161"/>
  <c r="Q161"/>
  <c r="R161"/>
  <c r="S161"/>
  <c r="T161"/>
  <c r="O162"/>
  <c r="P162"/>
  <c r="Q162"/>
  <c r="R162"/>
  <c r="S162"/>
  <c r="T162"/>
  <c r="O163"/>
  <c r="P163"/>
  <c r="Q163"/>
  <c r="R163"/>
  <c r="S163"/>
  <c r="T163"/>
  <c r="O164"/>
  <c r="P164"/>
  <c r="Q164"/>
  <c r="R164"/>
  <c r="S164"/>
  <c r="T164"/>
  <c r="O165"/>
  <c r="P165"/>
  <c r="Q165"/>
  <c r="R165"/>
  <c r="S165"/>
  <c r="T165"/>
  <c r="O166"/>
  <c r="P166"/>
  <c r="Q166"/>
  <c r="R166"/>
  <c r="S166"/>
  <c r="T166"/>
  <c r="O167"/>
  <c r="P167"/>
  <c r="Q167"/>
  <c r="R167"/>
  <c r="S167"/>
  <c r="T167"/>
  <c r="O168"/>
  <c r="P168"/>
  <c r="Q168"/>
  <c r="R168"/>
  <c r="S168"/>
  <c r="T168"/>
  <c r="O169"/>
  <c r="P169"/>
  <c r="Q169"/>
  <c r="R169"/>
  <c r="S169"/>
  <c r="T169"/>
  <c r="O170"/>
  <c r="P170"/>
  <c r="Q170"/>
  <c r="R170"/>
  <c r="S170"/>
  <c r="T170"/>
  <c r="O171"/>
  <c r="P171"/>
  <c r="Q171"/>
  <c r="R171"/>
  <c r="S171"/>
  <c r="T171"/>
  <c r="O172"/>
  <c r="P172"/>
  <c r="Q172"/>
  <c r="R172"/>
  <c r="S172"/>
  <c r="T172"/>
  <c r="O173"/>
  <c r="P173"/>
  <c r="Q173"/>
  <c r="R173"/>
  <c r="S173"/>
  <c r="T173"/>
  <c r="T3"/>
  <c r="S3"/>
  <c r="R3"/>
  <c r="Q3"/>
  <c r="P3"/>
  <c r="O3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E32" i="5"/>
  <c r="G32" s="1"/>
  <c r="E33"/>
  <c r="D28" i="8" s="1"/>
  <c r="D29" s="1"/>
  <c r="E34" i="5"/>
  <c r="G34" s="1"/>
  <c r="E35"/>
  <c r="G35" s="1"/>
  <c r="E36"/>
  <c r="G36" s="1"/>
  <c r="E37"/>
  <c r="G37" s="1"/>
  <c r="E31"/>
  <c r="E25"/>
  <c r="E26"/>
  <c r="G26" s="1"/>
  <c r="E27"/>
  <c r="G27" s="1"/>
  <c r="E28"/>
  <c r="G28" s="1"/>
  <c r="E29"/>
  <c r="E30"/>
  <c r="G30" s="1"/>
  <c r="E24"/>
  <c r="G24" s="1"/>
  <c r="E18"/>
  <c r="G18" s="1"/>
  <c r="E19"/>
  <c r="E20"/>
  <c r="E21"/>
  <c r="G21" s="1"/>
  <c r="E22"/>
  <c r="E23"/>
  <c r="G23" s="1"/>
  <c r="E17"/>
  <c r="G17" s="1"/>
  <c r="E11"/>
  <c r="G11" s="1"/>
  <c r="E12"/>
  <c r="G12" s="1"/>
  <c r="E13"/>
  <c r="E14"/>
  <c r="G14" s="1"/>
  <c r="E15"/>
  <c r="G15" s="1"/>
  <c r="E16"/>
  <c r="E10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3"/>
  <c r="G165"/>
  <c r="G166"/>
  <c r="G167"/>
  <c r="G168"/>
  <c r="G169"/>
  <c r="G170"/>
  <c r="G171"/>
  <c r="G172"/>
  <c r="G173"/>
  <c r="G4"/>
  <c r="K12" i="8" s="1"/>
  <c r="G5" i="1"/>
  <c r="G6"/>
  <c r="G11"/>
  <c r="G12"/>
  <c r="G10"/>
  <c r="G13"/>
  <c r="G7"/>
  <c r="G9"/>
  <c r="G14"/>
  <c r="G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4"/>
  <c r="G36"/>
  <c r="G37"/>
  <c r="G38"/>
  <c r="G39"/>
  <c r="G40"/>
  <c r="G41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3"/>
  <c r="D12" i="8" s="1"/>
  <c r="G3" s="1"/>
  <c r="E7" i="3"/>
  <c r="F7"/>
  <c r="G7"/>
  <c r="H7"/>
  <c r="I7"/>
  <c r="D7"/>
  <c r="J3"/>
  <c r="J4"/>
  <c r="J5"/>
  <c r="J6"/>
  <c r="G33" i="5"/>
  <c r="G31"/>
  <c r="G4"/>
  <c r="G5"/>
  <c r="G6"/>
  <c r="G7"/>
  <c r="G8"/>
  <c r="G9"/>
  <c r="G10"/>
  <c r="G13"/>
  <c r="G16"/>
  <c r="G19"/>
  <c r="G20"/>
  <c r="G22"/>
  <c r="G25"/>
  <c r="G29"/>
  <c r="G3"/>
  <c r="D18" i="8" l="1"/>
  <c r="D19" s="1"/>
  <c r="G4" s="1"/>
  <c r="C31"/>
  <c r="K18"/>
  <c r="K19" s="1"/>
  <c r="N4" s="1"/>
  <c r="K28"/>
  <c r="K29" s="1"/>
  <c r="N3" s="1"/>
  <c r="N13"/>
  <c r="N14" s="1"/>
  <c r="N8" s="1"/>
  <c r="N18"/>
  <c r="N19" s="1"/>
  <c r="N7" s="1"/>
  <c r="N23"/>
  <c r="N24" s="1"/>
  <c r="N5" s="1"/>
  <c r="N28"/>
  <c r="N29" s="1"/>
  <c r="N9" s="1"/>
  <c r="G18"/>
  <c r="G19" s="1"/>
  <c r="G7" s="1"/>
  <c r="G23"/>
  <c r="G24" s="1"/>
  <c r="G5" s="1"/>
  <c r="G28"/>
  <c r="G29" s="1"/>
  <c r="G9" s="1"/>
  <c r="G13"/>
  <c r="G14" s="1"/>
  <c r="G8" s="1"/>
  <c r="J31"/>
  <c r="K10"/>
  <c r="G6"/>
  <c r="N6"/>
  <c r="D11"/>
  <c r="J7" i="3"/>
  <c r="E32" i="8" l="1"/>
  <c r="F32" s="1"/>
  <c r="L32"/>
  <c r="M32" s="1"/>
  <c r="L35"/>
  <c r="M35" s="1"/>
  <c r="E35"/>
  <c r="E37" s="1"/>
  <c r="F37" s="1"/>
  <c r="E33" l="1"/>
  <c r="F33" s="1"/>
  <c r="E34"/>
  <c r="F34" s="1"/>
  <c r="L33"/>
  <c r="M33" s="1"/>
  <c r="L34"/>
  <c r="M34" s="1"/>
  <c r="L37"/>
  <c r="M37" s="1"/>
  <c r="L36"/>
  <c r="M36" s="1"/>
  <c r="E36"/>
  <c r="F36" s="1"/>
  <c r="F35"/>
</calcChain>
</file>

<file path=xl/sharedStrings.xml><?xml version="1.0" encoding="utf-8"?>
<sst xmlns="http://schemas.openxmlformats.org/spreadsheetml/2006/main" count="730" uniqueCount="489">
  <si>
    <t>ID</t>
  </si>
  <si>
    <t>总和</t>
    <phoneticPr fontId="1" type="noConversion"/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</si>
  <si>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</si>
  <si>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</si>
  <si>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</si>
  <si>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</si>
  <si>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系数</t>
    <phoneticPr fontId="1" type="noConversion"/>
  </si>
  <si>
    <t>兵种</t>
    <phoneticPr fontId="1" type="noConversion"/>
  </si>
  <si>
    <t>武将ID</t>
    <phoneticPr fontId="1" type="noConversion"/>
  </si>
  <si>
    <t>无</t>
    <phoneticPr fontId="1" type="noConversion"/>
  </si>
  <si>
    <t>备注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</si>
  <si>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</si>
  <si>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</si>
  <si>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</si>
  <si>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绝技攻击</t>
    <phoneticPr fontId="1" type="noConversion"/>
  </si>
  <si>
    <t>绝技防御</t>
    <phoneticPr fontId="1" type="noConversion"/>
  </si>
  <si>
    <t>天赋总和</t>
    <phoneticPr fontId="1" type="noConversion"/>
  </si>
  <si>
    <t>物理攻击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</si>
  <si>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</si>
  <si>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</si>
  <si>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</si>
  <si>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闪避</t>
    <phoneticPr fontId="1" type="noConversion"/>
  </si>
  <si>
    <t>破击</t>
    <phoneticPr fontId="1" type="noConversion"/>
  </si>
  <si>
    <t>格挡</t>
    <phoneticPr fontId="1" type="noConversion"/>
  </si>
  <si>
    <t>韧性</t>
    <phoneticPr fontId="1" type="noConversion"/>
  </si>
  <si>
    <t>绝技ID</t>
    <phoneticPr fontId="1" type="noConversion"/>
  </si>
  <si>
    <t>绝技</t>
    <phoneticPr fontId="1" type="noConversion"/>
  </si>
  <si>
    <t>金箍乱舞</t>
    <phoneticPr fontId="1" type="noConversion"/>
  </si>
  <si>
    <t>代表人物</t>
    <phoneticPr fontId="1" type="noConversion"/>
  </si>
  <si>
    <t>武力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</si>
  <si>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</si>
  <si>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</si>
  <si>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</si>
  <si>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战神</t>
    <phoneticPr fontId="1" type="noConversion"/>
  </si>
  <si>
    <t>金刚</t>
    <phoneticPr fontId="1" type="noConversion"/>
  </si>
  <si>
    <t>飞将</t>
    <phoneticPr fontId="1" type="noConversion"/>
  </si>
  <si>
    <t>术士</t>
    <phoneticPr fontId="1" type="noConversion"/>
  </si>
  <si>
    <t>天地无用</t>
    <phoneticPr fontId="1" type="noConversion"/>
  </si>
  <si>
    <t>物理防御</t>
    <phoneticPr fontId="1" type="noConversion"/>
  </si>
  <si>
    <t>法术攻击</t>
    <phoneticPr fontId="1" type="noConversion"/>
  </si>
  <si>
    <t>法术防御</t>
    <phoneticPr fontId="1" type="noConversion"/>
  </si>
  <si>
    <t>命力</t>
    <phoneticPr fontId="1" type="noConversion"/>
  </si>
  <si>
    <t>法力</t>
    <phoneticPr fontId="1" type="noConversion"/>
  </si>
  <si>
    <t>六耳猕猴</t>
    <phoneticPr fontId="1" type="noConversion"/>
  </si>
  <si>
    <t>九灵元圣</t>
    <phoneticPr fontId="1" type="noConversion"/>
  </si>
  <si>
    <t>李天王</t>
    <phoneticPr fontId="1" type="noConversion"/>
  </si>
  <si>
    <t>雷震子</t>
    <phoneticPr fontId="1" type="noConversion"/>
  </si>
  <si>
    <t>后羿</t>
    <phoneticPr fontId="1" type="noConversion"/>
  </si>
  <si>
    <t>震天咆哮</t>
    <phoneticPr fontId="1" type="noConversion"/>
  </si>
  <si>
    <t>天雷空破</t>
    <phoneticPr fontId="1" type="noConversion"/>
  </si>
  <si>
    <t>恸天贯日</t>
    <phoneticPr fontId="1" type="noConversion"/>
  </si>
  <si>
    <t>日月无光</t>
    <phoneticPr fontId="1" type="noConversion"/>
  </si>
  <si>
    <t>混沌镇压</t>
    <phoneticPr fontId="1" type="noConversion"/>
  </si>
  <si>
    <t>神鬼乱舞</t>
    <phoneticPr fontId="1" type="noConversion"/>
  </si>
  <si>
    <t>眩晕概率：50%</t>
    <phoneticPr fontId="1" type="noConversion"/>
  </si>
  <si>
    <t>钟馗</t>
    <phoneticPr fontId="1" type="noConversion"/>
  </si>
  <si>
    <t>嫦娥</t>
    <phoneticPr fontId="1" type="noConversion"/>
  </si>
  <si>
    <t>吕洞宾</t>
    <phoneticPr fontId="1" type="noConversion"/>
  </si>
  <si>
    <t>木吒</t>
    <phoneticPr fontId="1" type="noConversion"/>
  </si>
  <si>
    <t>黄飞虎</t>
    <phoneticPr fontId="1" type="noConversion"/>
  </si>
  <si>
    <t>三昧真火</t>
    <phoneticPr fontId="1" type="noConversion"/>
  </si>
  <si>
    <t>天神守护</t>
    <phoneticPr fontId="1" type="noConversion"/>
  </si>
  <si>
    <t>倒打一耙</t>
    <phoneticPr fontId="1" type="noConversion"/>
  </si>
  <si>
    <t>固若金汤</t>
    <phoneticPr fontId="1" type="noConversion"/>
  </si>
  <si>
    <t>流星火雨</t>
    <phoneticPr fontId="1" type="noConversion"/>
  </si>
  <si>
    <t>千钧怒击</t>
    <phoneticPr fontId="1" type="noConversion"/>
  </si>
  <si>
    <t>千丝万缕</t>
    <phoneticPr fontId="1" type="noConversion"/>
  </si>
  <si>
    <t>妖魂冲霄</t>
    <phoneticPr fontId="1" type="noConversion"/>
  </si>
  <si>
    <t>麒麟冲破</t>
    <phoneticPr fontId="1" type="noConversion"/>
  </si>
  <si>
    <t>风卷残云</t>
    <phoneticPr fontId="1" type="noConversion"/>
  </si>
  <si>
    <t>五气连波</t>
    <phoneticPr fontId="1" type="noConversion"/>
  </si>
  <si>
    <t>醉生梦死</t>
    <phoneticPr fontId="1" type="noConversion"/>
  </si>
  <si>
    <t>沉香</t>
    <phoneticPr fontId="1" type="noConversion"/>
  </si>
  <si>
    <t>孙悟空</t>
    <phoneticPr fontId="1" type="noConversion"/>
  </si>
  <si>
    <t>杨戬</t>
    <phoneticPr fontId="1" type="noConversion"/>
  </si>
  <si>
    <t>哪咤</t>
    <phoneticPr fontId="1" type="noConversion"/>
  </si>
  <si>
    <t>唐三藏</t>
    <phoneticPr fontId="1" type="noConversion"/>
  </si>
  <si>
    <t>牛魔王</t>
    <phoneticPr fontId="1" type="noConversion"/>
  </si>
  <si>
    <t>红孩儿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</si>
  <si>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</si>
  <si>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</si>
  <si>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</si>
  <si>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</si>
  <si>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</si>
  <si>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蝎子女王</t>
    <phoneticPr fontId="1" type="noConversion"/>
  </si>
  <si>
    <t>万妖女皇</t>
    <phoneticPr fontId="1" type="noConversion"/>
  </si>
  <si>
    <t>九天玄女</t>
    <phoneticPr fontId="1" type="noConversion"/>
  </si>
  <si>
    <t>铁扇公主</t>
    <phoneticPr fontId="1" type="noConversion"/>
  </si>
  <si>
    <t>水木天华</t>
    <phoneticPr fontId="1" type="noConversion"/>
  </si>
  <si>
    <t>守护状态：期间不获得气势</t>
    <phoneticPr fontId="1" type="noConversion"/>
  </si>
  <si>
    <t>进入守护状态，所受伤害均为1，持续2回合</t>
    <phoneticPr fontId="1" type="noConversion"/>
  </si>
  <si>
    <t>全体攻击，敌中毒，每回合损失生命，持续3回合</t>
    <phoneticPr fontId="1" type="noConversion"/>
  </si>
  <si>
    <t>纵向攻击，保留100气势</t>
    <phoneticPr fontId="1" type="noConversion"/>
  </si>
  <si>
    <t>单体攻击，降低敌方气势为0</t>
    <phoneticPr fontId="1" type="noConversion"/>
  </si>
  <si>
    <t>ID</t>
    <phoneticPr fontId="1" type="noConversion"/>
  </si>
  <si>
    <t>HeroHpPlus</t>
  </si>
  <si>
    <t>HeroXpPlus</t>
  </si>
  <si>
    <t>HeroPhysicAttackPlus</t>
  </si>
  <si>
    <t>HeroMagicAttackPlus</t>
  </si>
  <si>
    <t>HeroMagicDefencePlus</t>
  </si>
  <si>
    <t>HeroSkillAttackPlus</t>
  </si>
  <si>
    <t>HeroPhysicDefencePlus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</si>
  <si>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</si>
  <si>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</si>
  <si>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</si>
  <si>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</si>
  <si>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</si>
  <si>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</si>
  <si>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</si>
  <si>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</si>
  <si>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</si>
  <si>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</si>
  <si>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</si>
  <si>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</si>
  <si>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</si>
  <si>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BattlePhysicAttackPlus</t>
  </si>
  <si>
    <t>BattlePhysicAttackMinus</t>
  </si>
  <si>
    <t>BattlePhysicDefencePlus</t>
  </si>
  <si>
    <t>BattlePhysicDefenceMinus</t>
  </si>
  <si>
    <t>BattleMagicAttackPlus</t>
  </si>
  <si>
    <t>BattleMagicAttackMinus</t>
  </si>
  <si>
    <t>BattleMagicDefencePlus</t>
  </si>
  <si>
    <t>BattleMagicDefenceMinus</t>
  </si>
  <si>
    <t>BattleSkillAttackPlus</t>
  </si>
  <si>
    <t>BattleSkillAttackMinus</t>
  </si>
  <si>
    <t>BattleSkillDefencePlus</t>
  </si>
  <si>
    <t>BattleSkillDefenceMinus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</si>
  <si>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</si>
  <si>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</si>
  <si>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</si>
  <si>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</si>
  <si>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</si>
  <si>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</si>
  <si>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</si>
  <si>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</si>
  <si>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</si>
  <si>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</si>
  <si>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</si>
  <si>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</si>
  <si>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</si>
  <si>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</si>
  <si>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描述</t>
    <phoneticPr fontId="1" type="noConversion"/>
  </si>
  <si>
    <t>场景</t>
    <phoneticPr fontId="1" type="noConversion"/>
  </si>
  <si>
    <t>常驻</t>
    <phoneticPr fontId="1" type="noConversion"/>
  </si>
  <si>
    <t>战斗</t>
    <phoneticPr fontId="1" type="noConversion"/>
  </si>
  <si>
    <t>提升生命上限</t>
    <phoneticPr fontId="1" type="noConversion"/>
  </si>
  <si>
    <t>提升初始气势</t>
    <phoneticPr fontId="1" type="noConversion"/>
  </si>
  <si>
    <t>提升物理攻击</t>
    <phoneticPr fontId="1" type="noConversion"/>
  </si>
  <si>
    <t>提升物理防御</t>
    <phoneticPr fontId="1" type="noConversion"/>
  </si>
  <si>
    <t>提升法术攻击</t>
    <phoneticPr fontId="1" type="noConversion"/>
  </si>
  <si>
    <t>提升法术防御</t>
    <phoneticPr fontId="1" type="noConversion"/>
  </si>
  <si>
    <t>提升绝技攻击</t>
    <phoneticPr fontId="1" type="noConversion"/>
  </si>
  <si>
    <t>提升绝技防御</t>
    <phoneticPr fontId="1" type="noConversion"/>
  </si>
  <si>
    <t>数值</t>
    <phoneticPr fontId="1" type="noConversion"/>
  </si>
  <si>
    <t>绝对值</t>
    <phoneticPr fontId="1" type="noConversion"/>
  </si>
  <si>
    <t>百分比</t>
    <phoneticPr fontId="1" type="noConversion"/>
  </si>
  <si>
    <t>通用伤害计算</t>
    <phoneticPr fontId="1" type="noConversion"/>
  </si>
  <si>
    <t>通用治疗计算</t>
    <phoneticPr fontId="1" type="noConversion"/>
  </si>
  <si>
    <t>无</t>
    <phoneticPr fontId="1" type="noConversion"/>
  </si>
  <si>
    <t>提升气势</t>
    <phoneticPr fontId="1" type="noConversion"/>
  </si>
  <si>
    <t>降低气势</t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</si>
  <si>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100</t>
    </r>
    <phoneticPr fontId="1" type="noConversion"/>
  </si>
  <si>
    <r>
      <t>气势=</t>
    </r>
    <r>
      <rPr>
        <sz val="11"/>
        <color indexed="8"/>
        <rFont val="宋体"/>
        <family val="3"/>
        <charset val="134"/>
      </rPr>
      <t>0</t>
    </r>
    <phoneticPr fontId="1" type="noConversion"/>
  </si>
  <si>
    <t>降低物理攻击</t>
    <phoneticPr fontId="1" type="noConversion"/>
  </si>
  <si>
    <t>降低物理防御</t>
    <phoneticPr fontId="1" type="noConversion"/>
  </si>
  <si>
    <t>降低法术攻击</t>
    <phoneticPr fontId="1" type="noConversion"/>
  </si>
  <si>
    <t>降低法术防御</t>
    <phoneticPr fontId="1" type="noConversion"/>
  </si>
  <si>
    <t>降低绝技攻击</t>
    <phoneticPr fontId="1" type="noConversion"/>
  </si>
  <si>
    <t>降低绝技防御</t>
    <phoneticPr fontId="1" type="noConversion"/>
  </si>
  <si>
    <t>概率眩晕</t>
    <phoneticPr fontId="1" type="noConversion"/>
  </si>
  <si>
    <t>概率连击</t>
    <phoneticPr fontId="1" type="noConversion"/>
  </si>
  <si>
    <t>紫霞</t>
    <phoneticPr fontId="1" type="noConversion"/>
  </si>
  <si>
    <t>青霞</t>
    <phoneticPr fontId="1" type="noConversion"/>
  </si>
  <si>
    <t>绝技系数</t>
    <phoneticPr fontId="1" type="noConversion"/>
  </si>
  <si>
    <t>伏魔护符</t>
    <phoneticPr fontId="1" type="noConversion"/>
  </si>
  <si>
    <t>伏魔法冠</t>
    <phoneticPr fontId="1" type="noConversion"/>
  </si>
  <si>
    <t>伏魔法袍</t>
    <phoneticPr fontId="1" type="noConversion"/>
  </si>
  <si>
    <t>伏魔战靴</t>
    <phoneticPr fontId="1" type="noConversion"/>
  </si>
  <si>
    <t>伏魔法宝</t>
    <phoneticPr fontId="1" type="noConversion"/>
  </si>
  <si>
    <t>碧血护符</t>
    <phoneticPr fontId="1" type="noConversion"/>
  </si>
  <si>
    <t>碧血法冠</t>
    <phoneticPr fontId="1" type="noConversion"/>
  </si>
  <si>
    <t>碧血法袍</t>
    <phoneticPr fontId="1" type="noConversion"/>
  </si>
  <si>
    <t>碧血战靴</t>
    <phoneticPr fontId="1" type="noConversion"/>
  </si>
  <si>
    <t>碧血法宝</t>
    <phoneticPr fontId="1" type="noConversion"/>
  </si>
  <si>
    <t>青龙护符</t>
    <phoneticPr fontId="1" type="noConversion"/>
  </si>
  <si>
    <t>青龙法冠</t>
    <phoneticPr fontId="1" type="noConversion"/>
  </si>
  <si>
    <t>青龙法袍</t>
    <phoneticPr fontId="1" type="noConversion"/>
  </si>
  <si>
    <t>青龙战靴</t>
    <phoneticPr fontId="1" type="noConversion"/>
  </si>
  <si>
    <t>青龙法宝</t>
    <phoneticPr fontId="1" type="noConversion"/>
  </si>
  <si>
    <t>赤霄护符</t>
    <phoneticPr fontId="1" type="noConversion"/>
  </si>
  <si>
    <t>赤霄法冠</t>
    <phoneticPr fontId="1" type="noConversion"/>
  </si>
  <si>
    <t>赤霄法袍</t>
    <phoneticPr fontId="1" type="noConversion"/>
  </si>
  <si>
    <t>赤霄战靴</t>
    <phoneticPr fontId="1" type="noConversion"/>
  </si>
  <si>
    <t>赤霄法宝</t>
    <phoneticPr fontId="1" type="noConversion"/>
  </si>
  <si>
    <t>乾坤护符</t>
    <phoneticPr fontId="1" type="noConversion"/>
  </si>
  <si>
    <t>乾坤法冠</t>
    <phoneticPr fontId="1" type="noConversion"/>
  </si>
  <si>
    <t>乾坤法袍</t>
    <phoneticPr fontId="1" type="noConversion"/>
  </si>
  <si>
    <t>乾坤战靴</t>
    <phoneticPr fontId="1" type="noConversion"/>
  </si>
  <si>
    <t>乾坤法宝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</si>
  <si>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</si>
  <si>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</si>
  <si>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</si>
  <si>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</si>
  <si>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</si>
  <si>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</si>
  <si>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</si>
  <si>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</si>
  <si>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</si>
  <si>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</si>
  <si>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</si>
  <si>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</si>
  <si>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</si>
  <si>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</si>
  <si>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</si>
  <si>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</si>
  <si>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</si>
  <si>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</si>
  <si>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</si>
  <si>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</si>
  <si>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</si>
  <si>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</si>
  <si>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</si>
  <si>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</si>
  <si>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</si>
  <si>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</si>
  <si>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</si>
  <si>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</si>
  <si>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</si>
  <si>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</si>
  <si>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</si>
  <si>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</si>
  <si>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</si>
  <si>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</si>
  <si>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</si>
  <si>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</si>
  <si>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</si>
  <si>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统计</t>
    <phoneticPr fontId="1" type="noConversion"/>
  </si>
  <si>
    <t>伏魔法杖</t>
    <phoneticPr fontId="1" type="noConversion"/>
  </si>
  <si>
    <t>碧血法杖</t>
    <phoneticPr fontId="1" type="noConversion"/>
  </si>
  <si>
    <t>青龙法杖</t>
    <phoneticPr fontId="1" type="noConversion"/>
  </si>
  <si>
    <t>赤霄法杖</t>
    <phoneticPr fontId="1" type="noConversion"/>
  </si>
  <si>
    <t>伏魔宝刀</t>
    <phoneticPr fontId="1" type="noConversion"/>
  </si>
  <si>
    <t>乾坤法杖</t>
    <phoneticPr fontId="1" type="noConversion"/>
  </si>
  <si>
    <t>乾坤宝刀</t>
    <phoneticPr fontId="1" type="noConversion"/>
  </si>
  <si>
    <t>赤霄宝刀</t>
    <phoneticPr fontId="1" type="noConversion"/>
  </si>
  <si>
    <t>青龙宝刀</t>
    <phoneticPr fontId="1" type="noConversion"/>
  </si>
  <si>
    <t>碧血宝刀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</si>
  <si>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</si>
  <si>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</si>
  <si>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</si>
  <si>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</si>
  <si>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</si>
  <si>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</si>
  <si>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</si>
  <si>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</si>
  <si>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</si>
  <si>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</si>
  <si>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</si>
  <si>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</si>
  <si>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</si>
  <si>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</si>
  <si>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</si>
  <si>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</si>
  <si>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</si>
  <si>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</si>
  <si>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</si>
  <si>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</si>
  <si>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命中概率 = 命中 * 0.6%</t>
    <phoneticPr fontId="1" type="noConversion"/>
  </si>
  <si>
    <t>闪避概率 = 闪避 * 0.6%</t>
    <phoneticPr fontId="1" type="noConversion"/>
  </si>
  <si>
    <t>破击概率 = 破击 * 0.8%</t>
    <phoneticPr fontId="1" type="noConversion"/>
  </si>
  <si>
    <t>格挡概率 = 格挡 * 0.8%</t>
    <phoneticPr fontId="1" type="noConversion"/>
  </si>
  <si>
    <t>暴击概率 = 暴击 * 1.0%</t>
    <phoneticPr fontId="1" type="noConversion"/>
  </si>
  <si>
    <t>韧性概率 = 韧性 * 1.0%</t>
    <phoneticPr fontId="1" type="noConversion"/>
  </si>
  <si>
    <t>乾坤无极</t>
    <phoneticPr fontId="1" type="noConversion"/>
  </si>
  <si>
    <t>单体攻击，提升命中和暴击，保留100气势</t>
    <phoneticPr fontId="1" type="noConversion"/>
  </si>
  <si>
    <t>全体攻击，提升暴击，附加额外伤害，保留100气势</t>
    <phoneticPr fontId="1" type="noConversion"/>
  </si>
  <si>
    <t>横向攻击，提升破击和暴击，概率眩晕，保留50气势</t>
    <phoneticPr fontId="1" type="noConversion"/>
  </si>
  <si>
    <t>风火燎原</t>
    <phoneticPr fontId="1" type="noConversion"/>
  </si>
  <si>
    <t>全体攻击，提升暴击，附加额外伤害，保留50气势</t>
    <phoneticPr fontId="1" type="noConversion"/>
  </si>
  <si>
    <t>提升命中</t>
    <phoneticPr fontId="1" type="noConversion"/>
  </si>
  <si>
    <t>提升闪避</t>
    <phoneticPr fontId="1" type="noConversion"/>
  </si>
  <si>
    <t>提升破击</t>
    <phoneticPr fontId="1" type="noConversion"/>
  </si>
  <si>
    <t>提升格挡</t>
    <phoneticPr fontId="1" type="noConversion"/>
  </si>
  <si>
    <t>提升暴击</t>
    <phoneticPr fontId="1" type="noConversion"/>
  </si>
  <si>
    <t>提升韧性</t>
    <phoneticPr fontId="1" type="noConversion"/>
  </si>
  <si>
    <t>降低命中</t>
    <phoneticPr fontId="1" type="noConversion"/>
  </si>
  <si>
    <t>降低闪避</t>
    <phoneticPr fontId="1" type="noConversion"/>
  </si>
  <si>
    <t>降低破击</t>
    <phoneticPr fontId="1" type="noConversion"/>
  </si>
  <si>
    <t>降低格挡</t>
    <phoneticPr fontId="1" type="noConversion"/>
  </si>
  <si>
    <t>降低韧性</t>
    <phoneticPr fontId="1" type="noConversion"/>
  </si>
  <si>
    <t>提升命中：50
提升暴击：50</t>
  </si>
  <si>
    <t>额外伤害：系数提升至0.6
提升暴击：50</t>
  </si>
  <si>
    <t>提升格挡：50
提升韧性：50</t>
  </si>
  <si>
    <t>提升破击：50
提升暴击：50
眩晕概率：30%</t>
  </si>
  <si>
    <t>单体攻击，提升格挡和暴击，保留50气势</t>
  </si>
  <si>
    <t>提升格挡：50
提升暴击：50</t>
  </si>
  <si>
    <t>攻击最后一人，提升破击和暴击，概率眩晕</t>
  </si>
  <si>
    <t>提升破击：50
提升暴击：50
眩晕概率：50%</t>
  </si>
  <si>
    <t>纵向攻击，提升暴击，保留100气势</t>
  </si>
  <si>
    <t>提升暴击：50%</t>
  </si>
  <si>
    <t>横向攻击，提升命中和破击</t>
  </si>
  <si>
    <t>单体攻击，提升破击，保留50气势</t>
  </si>
  <si>
    <t>单体攻击，提升格挡和韧性</t>
  </si>
  <si>
    <t>攻击最后一人，提升格挡，概率眩晕</t>
  </si>
  <si>
    <t>单体攻击，提升破击和暴击</t>
  </si>
  <si>
    <t>霞光万道</t>
    <phoneticPr fontId="1" type="noConversion"/>
  </si>
  <si>
    <t>横冲直撞</t>
    <phoneticPr fontId="1" type="noConversion"/>
  </si>
  <si>
    <t>十字攻击，提升暴击，概率眩晕</t>
    <phoneticPr fontId="1" type="noConversion"/>
  </si>
  <si>
    <t>提升暴击：50
眩晕概率：30%</t>
    <phoneticPr fontId="1" type="noConversion"/>
  </si>
  <si>
    <t>提升命中：50
提升破击：50</t>
    <phoneticPr fontId="1" type="noConversion"/>
  </si>
  <si>
    <t>提升破击：50</t>
    <phoneticPr fontId="1" type="noConversion"/>
  </si>
  <si>
    <t>力劈华山</t>
  </si>
  <si>
    <t>提升格挡：50
提升韧性：50</t>
    <phoneticPr fontId="1" type="noConversion"/>
  </si>
  <si>
    <t>提升破击：50
提升暴击：50</t>
    <phoneticPr fontId="1" type="noConversion"/>
  </si>
  <si>
    <t>损失生命：最大生命*10%</t>
    <phoneticPr fontId="1" type="noConversion"/>
  </si>
  <si>
    <t>吸收伤害：40%</t>
    <phoneticPr fontId="1" type="noConversion"/>
  </si>
  <si>
    <t>全体守护，吸收伤害，持续2回合</t>
    <phoneticPr fontId="1" type="noConversion"/>
  </si>
  <si>
    <t>攻击最高气势者，眩晕并降低敌方气势为0，同时恢复己方全体生命</t>
    <phoneticPr fontId="1" type="noConversion"/>
  </si>
  <si>
    <t>单体攻击，眩晕并降低敌方气势为0，同时恢复自身生命</t>
    <phoneticPr fontId="1" type="noConversion"/>
  </si>
  <si>
    <t>提升闪避：50</t>
    <phoneticPr fontId="1" type="noConversion"/>
  </si>
  <si>
    <t>黄眉老祖</t>
    <phoneticPr fontId="1" type="noConversion"/>
  </si>
  <si>
    <t>孙悟空</t>
    <phoneticPr fontId="1" type="noConversion"/>
  </si>
  <si>
    <t>杨戬</t>
    <phoneticPr fontId="1" type="noConversion"/>
  </si>
  <si>
    <t>哪咤</t>
    <phoneticPr fontId="1" type="noConversion"/>
  </si>
  <si>
    <t>唐三藏</t>
    <phoneticPr fontId="1" type="noConversion"/>
  </si>
  <si>
    <t>六耳猕猴</t>
    <phoneticPr fontId="1" type="noConversion"/>
  </si>
  <si>
    <t>钟馗</t>
    <phoneticPr fontId="1" type="noConversion"/>
  </si>
  <si>
    <t>九灵元圣</t>
    <phoneticPr fontId="1" type="noConversion"/>
  </si>
  <si>
    <t>李天王</t>
    <phoneticPr fontId="1" type="noConversion"/>
  </si>
  <si>
    <t>雷震子</t>
    <phoneticPr fontId="1" type="noConversion"/>
  </si>
  <si>
    <t>后羿</t>
    <phoneticPr fontId="1" type="noConversion"/>
  </si>
  <si>
    <t>嫦娥</t>
    <phoneticPr fontId="1" type="noConversion"/>
  </si>
  <si>
    <t>紫霞</t>
    <phoneticPr fontId="1" type="noConversion"/>
  </si>
  <si>
    <t>红孩儿</t>
    <phoneticPr fontId="1" type="noConversion"/>
  </si>
  <si>
    <t>木吒</t>
    <phoneticPr fontId="1" type="noConversion"/>
  </si>
  <si>
    <t>沉香</t>
    <phoneticPr fontId="1" type="noConversion"/>
  </si>
  <si>
    <t>巨灵神</t>
    <phoneticPr fontId="1" type="noConversion"/>
  </si>
  <si>
    <t>猪八戒</t>
    <phoneticPr fontId="1" type="noConversion"/>
  </si>
  <si>
    <t>金吒</t>
    <phoneticPr fontId="1" type="noConversion"/>
  </si>
  <si>
    <t>龟丞相</t>
    <phoneticPr fontId="1" type="noConversion"/>
  </si>
  <si>
    <t>赛太岁</t>
    <phoneticPr fontId="1" type="noConversion"/>
  </si>
  <si>
    <t>万妖女皇</t>
    <phoneticPr fontId="1" type="noConversion"/>
  </si>
  <si>
    <t>青霞</t>
    <phoneticPr fontId="1" type="noConversion"/>
  </si>
  <si>
    <t>九天玄女</t>
    <phoneticPr fontId="1" type="noConversion"/>
  </si>
  <si>
    <t>铁扇公主</t>
    <phoneticPr fontId="1" type="noConversion"/>
  </si>
  <si>
    <t>黄飞虎</t>
    <phoneticPr fontId="1" type="noConversion"/>
  </si>
  <si>
    <t>吕洞宾</t>
    <phoneticPr fontId="1" type="noConversion"/>
  </si>
  <si>
    <t>黄眉老祖</t>
    <phoneticPr fontId="1" type="noConversion"/>
  </si>
  <si>
    <t>金角大王</t>
    <phoneticPr fontId="1" type="noConversion"/>
  </si>
  <si>
    <t>土行孙</t>
    <phoneticPr fontId="1" type="noConversion"/>
  </si>
  <si>
    <t>沙僧</t>
    <phoneticPr fontId="1" type="noConversion"/>
  </si>
  <si>
    <t>黑熊王</t>
    <phoneticPr fontId="1" type="noConversion"/>
  </si>
  <si>
    <t>银角大王</t>
    <phoneticPr fontId="1" type="noConversion"/>
  </si>
  <si>
    <t>白晶晶</t>
    <phoneticPr fontId="1" type="noConversion"/>
  </si>
  <si>
    <t>飞卫</t>
    <phoneticPr fontId="1" type="noConversion"/>
  </si>
  <si>
    <t>春三十娘</t>
    <phoneticPr fontId="1" type="noConversion"/>
  </si>
  <si>
    <t>百眼魔君</t>
    <phoneticPr fontId="1" type="noConversion"/>
  </si>
  <si>
    <t>何仙姑</t>
    <phoneticPr fontId="1" type="noConversion"/>
  </si>
  <si>
    <t>牡丹仙子</t>
    <phoneticPr fontId="1" type="noConversion"/>
  </si>
  <si>
    <t>小龙女</t>
    <phoneticPr fontId="1" type="noConversion"/>
  </si>
  <si>
    <t>遁地之术</t>
    <phoneticPr fontId="1" type="noConversion"/>
  </si>
  <si>
    <t>土行孙</t>
    <phoneticPr fontId="1" type="noConversion"/>
  </si>
  <si>
    <t>全体攻击，附加额外伤害</t>
    <phoneticPr fontId="1" type="noConversion"/>
  </si>
  <si>
    <t>额外伤害：系数提升至0.6</t>
    <phoneticPr fontId="1" type="noConversion"/>
  </si>
  <si>
    <t>金角大王</t>
    <phoneticPr fontId="1" type="noConversion"/>
  </si>
  <si>
    <t>侵略如火</t>
    <phoneticPr fontId="1" type="noConversion"/>
  </si>
  <si>
    <t>枪棒乱舞</t>
    <phoneticPr fontId="1" type="noConversion"/>
  </si>
  <si>
    <t>攻击最后一人，提升闪避</t>
    <phoneticPr fontId="1" type="noConversion"/>
  </si>
  <si>
    <t>提升格挡：50
眩晕概率：50%</t>
    <phoneticPr fontId="1" type="noConversion"/>
  </si>
  <si>
    <t>单体攻击，提升命中</t>
    <phoneticPr fontId="1" type="noConversion"/>
  </si>
  <si>
    <t>提升命中：50</t>
    <phoneticPr fontId="1" type="noConversion"/>
  </si>
  <si>
    <t>伏魔杖法</t>
    <phoneticPr fontId="1" type="noConversion"/>
  </si>
  <si>
    <t>横向攻击，降低敌方25气势</t>
    <phoneticPr fontId="1" type="noConversion"/>
  </si>
  <si>
    <t>沙僧</t>
    <phoneticPr fontId="1" type="noConversion"/>
  </si>
  <si>
    <t>不动如山</t>
    <phoneticPr fontId="1" type="noConversion"/>
  </si>
  <si>
    <t>黑色旋风</t>
    <phoneticPr fontId="1" type="noConversion"/>
  </si>
  <si>
    <t>黑熊王</t>
    <phoneticPr fontId="1" type="noConversion"/>
  </si>
  <si>
    <t>单体攻击，提升破击</t>
    <phoneticPr fontId="1" type="noConversion"/>
  </si>
  <si>
    <t>单体攻击，提升韧性</t>
    <phoneticPr fontId="1" type="noConversion"/>
  </si>
  <si>
    <t>提升韧性：50</t>
    <phoneticPr fontId="1" type="noConversion"/>
  </si>
  <si>
    <t>银角大王</t>
    <phoneticPr fontId="1" type="noConversion"/>
  </si>
  <si>
    <t>骷髅法阵</t>
    <phoneticPr fontId="1" type="noConversion"/>
  </si>
  <si>
    <t>进入守护状态，所受伤害均为1</t>
    <phoneticPr fontId="1" type="noConversion"/>
  </si>
  <si>
    <t>白晶晶</t>
    <phoneticPr fontId="1" type="noConversion"/>
  </si>
  <si>
    <t>不射之射</t>
    <phoneticPr fontId="1" type="noConversion"/>
  </si>
  <si>
    <t>飞卫</t>
    <phoneticPr fontId="1" type="noConversion"/>
  </si>
  <si>
    <t>梦魔</t>
    <phoneticPr fontId="1" type="noConversion"/>
  </si>
  <si>
    <t>白虎王</t>
    <phoneticPr fontId="1" type="noConversion"/>
  </si>
  <si>
    <t>虎虎生威</t>
    <phoneticPr fontId="1" type="noConversion"/>
  </si>
  <si>
    <t>单体攻击，提升暴击</t>
    <phoneticPr fontId="1" type="noConversion"/>
  </si>
  <si>
    <t>单体攻击，提升格挡</t>
    <phoneticPr fontId="1" type="noConversion"/>
  </si>
  <si>
    <t>提升暴击：50</t>
    <phoneticPr fontId="1" type="noConversion"/>
  </si>
  <si>
    <t>提升格挡：50</t>
    <phoneticPr fontId="1" type="noConversion"/>
  </si>
  <si>
    <t>寸草不生</t>
    <phoneticPr fontId="1" type="noConversion"/>
  </si>
  <si>
    <t>提升破击：50</t>
    <phoneticPr fontId="1" type="noConversion"/>
  </si>
  <si>
    <t>春三十娘</t>
    <phoneticPr fontId="1" type="noConversion"/>
  </si>
  <si>
    <t>纵向攻击，提升破击</t>
    <phoneticPr fontId="1" type="noConversion"/>
  </si>
  <si>
    <t>单体攻击，保留50气势</t>
    <phoneticPr fontId="1" type="noConversion"/>
  </si>
  <si>
    <t>梦断魂劳</t>
    <phoneticPr fontId="1" type="noConversion"/>
  </si>
  <si>
    <t>金钹猛击</t>
    <phoneticPr fontId="1" type="noConversion"/>
  </si>
  <si>
    <t>单体攻击，概率眩晕</t>
    <phoneticPr fontId="1" type="noConversion"/>
  </si>
  <si>
    <t>单体攻击，降低敌方50气势</t>
    <phoneticPr fontId="1" type="noConversion"/>
  </si>
  <si>
    <t>剧毒魔眼</t>
    <phoneticPr fontId="1" type="noConversion"/>
  </si>
  <si>
    <t>寒毒穿心</t>
    <phoneticPr fontId="1" type="noConversion"/>
  </si>
  <si>
    <t>单体攻击，敌中毒，每回合损失生命，持续3回合</t>
    <phoneticPr fontId="1" type="noConversion"/>
  </si>
  <si>
    <t>损失生命：最大生命*20%</t>
    <phoneticPr fontId="1" type="noConversion"/>
  </si>
  <si>
    <t>一刀两断</t>
    <phoneticPr fontId="1" type="noConversion"/>
  </si>
  <si>
    <t>清莲雨润</t>
    <phoneticPr fontId="1" type="noConversion"/>
  </si>
  <si>
    <t>守护状态：期间不获得气势</t>
    <phoneticPr fontId="1" type="noConversion"/>
  </si>
  <si>
    <t>全体增益，治疗并解除所有不良状态</t>
    <phoneticPr fontId="1" type="noConversion"/>
  </si>
  <si>
    <t>国色天香</t>
    <phoneticPr fontId="1" type="noConversion"/>
  </si>
  <si>
    <t>梦魔</t>
    <phoneticPr fontId="1" type="noConversion"/>
  </si>
  <si>
    <t>蝎子女王</t>
    <phoneticPr fontId="1" type="noConversion"/>
  </si>
  <si>
    <t>何仙姑</t>
    <phoneticPr fontId="1" type="noConversion"/>
  </si>
  <si>
    <t>牡丹仙子</t>
    <phoneticPr fontId="1" type="noConversion"/>
  </si>
  <si>
    <t>魅惑，敌方下一回合攻击己方</t>
    <phoneticPr fontId="1" type="noConversion"/>
  </si>
  <si>
    <t>小龙女</t>
    <phoneticPr fontId="1" type="noConversion"/>
  </si>
  <si>
    <t>玉面狐</t>
    <phoneticPr fontId="1" type="noConversion"/>
  </si>
  <si>
    <t>玉面狐</t>
    <phoneticPr fontId="1" type="noConversion"/>
  </si>
  <si>
    <t>九头虫</t>
    <phoneticPr fontId="1" type="noConversion"/>
  </si>
  <si>
    <t>九头虫</t>
    <phoneticPr fontId="1" type="noConversion"/>
  </si>
  <si>
    <t>九死一生</t>
    <phoneticPr fontId="1" type="noConversion"/>
  </si>
  <si>
    <t>惊天狂雷</t>
    <phoneticPr fontId="1" type="noConversion"/>
  </si>
  <si>
    <t>眩晕概率：50%</t>
    <phoneticPr fontId="1" type="noConversion"/>
  </si>
  <si>
    <t>单体防护，免疫绝技，保留100气势</t>
    <phoneticPr fontId="1" type="noConversion"/>
  </si>
  <si>
    <t>免疫绝技：绝技攻击必定闪避</t>
    <phoneticPr fontId="1" type="noConversion"/>
  </si>
  <si>
    <t>轻舞妖媚</t>
    <phoneticPr fontId="1" type="noConversion"/>
  </si>
  <si>
    <t>品质</t>
    <phoneticPr fontId="1" type="noConversion"/>
  </si>
  <si>
    <t>提升全体25气势，降低敌方全体25气势</t>
    <phoneticPr fontId="1" type="noConversion"/>
  </si>
  <si>
    <t>奋力一击</t>
    <phoneticPr fontId="1" type="noConversion"/>
  </si>
  <si>
    <t>横扫千军</t>
    <phoneticPr fontId="1" type="noConversion"/>
  </si>
  <si>
    <t>长驱直入</t>
    <phoneticPr fontId="1" type="noConversion"/>
  </si>
  <si>
    <t>十方皆杀</t>
    <phoneticPr fontId="1" type="noConversion"/>
  </si>
  <si>
    <t>单体攻击</t>
    <phoneticPr fontId="1" type="noConversion"/>
  </si>
  <si>
    <t>横向攻击</t>
    <phoneticPr fontId="1" type="noConversion"/>
  </si>
  <si>
    <t>纵向攻击</t>
    <phoneticPr fontId="1" type="noConversion"/>
  </si>
  <si>
    <t>全体攻击</t>
    <phoneticPr fontId="1" type="noConversion"/>
  </si>
  <si>
    <t>纵横驰骋</t>
    <phoneticPr fontId="1" type="noConversion"/>
  </si>
  <si>
    <t>十字攻击</t>
    <phoneticPr fontId="1" type="noConversion"/>
  </si>
  <si>
    <t>敖烈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</si>
  <si>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</si>
  <si>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</si>
  <si>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</si>
  <si>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</si>
  <si>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</si>
  <si>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</si>
  <si>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金翅大鹏</t>
    <phoneticPr fontId="1" type="noConversion"/>
  </si>
  <si>
    <t>牛魔王</t>
    <phoneticPr fontId="1" type="noConversion"/>
  </si>
  <si>
    <t>青牛精</t>
    <phoneticPr fontId="1" type="noConversion"/>
  </si>
  <si>
    <t>青牛精</t>
    <phoneticPr fontId="1" type="noConversion"/>
  </si>
  <si>
    <t>大鹏金翅</t>
    <phoneticPr fontId="1" type="noConversion"/>
  </si>
  <si>
    <t>牛气冲天</t>
    <phoneticPr fontId="1" type="noConversion"/>
  </si>
  <si>
    <t>大鹏展翅</t>
    <phoneticPr fontId="1" type="noConversion"/>
  </si>
  <si>
    <t>单体攻击，概率眩晕并降低敌方50气势，保留50气势</t>
    <phoneticPr fontId="1" type="noConversion"/>
  </si>
  <si>
    <t>全体攻击，降低敌方50气势</t>
    <phoneticPr fontId="1" type="noConversion"/>
  </si>
  <si>
    <t>全体攻击，大概率眩晕</t>
    <phoneticPr fontId="1" type="noConversion"/>
  </si>
  <si>
    <t>眩晕概率：40%</t>
    <phoneticPr fontId="1" type="noConversion"/>
  </si>
  <si>
    <t>横向攻击，保留100气势</t>
    <phoneticPr fontId="1" type="noConversion"/>
  </si>
  <si>
    <t>吴刚</t>
    <phoneticPr fontId="1" type="noConversion"/>
  </si>
  <si>
    <t>吴刚</t>
    <phoneticPr fontId="1" type="noConversion"/>
  </si>
  <si>
    <t>镇元子</t>
    <phoneticPr fontId="1" type="noConversion"/>
  </si>
  <si>
    <t>镇元子</t>
    <phoneticPr fontId="1" type="noConversion"/>
  </si>
  <si>
    <t>单体攻击，降低敌方50气势，同时提升格挡和韧性，保留50气势</t>
    <phoneticPr fontId="1" type="noConversion"/>
  </si>
  <si>
    <t>佛光普度</t>
    <phoneticPr fontId="1" type="noConversion"/>
  </si>
  <si>
    <t>全体增益，治疗并提升50气势</t>
    <phoneticPr fontId="1" type="noConversion"/>
  </si>
  <si>
    <t>眩晕概率：100%
恢复生命：绝技攻击*40%</t>
    <phoneticPr fontId="1" type="noConversion"/>
  </si>
  <si>
    <t>斩妖除魔</t>
    <phoneticPr fontId="1" type="noConversion"/>
  </si>
  <si>
    <t>单体攻击，提升命中和暴击，保留50气势</t>
    <phoneticPr fontId="1" type="noConversion"/>
  </si>
  <si>
    <t>提升命中：50
提升暴击：50</t>
    <phoneticPr fontId="1" type="noConversion"/>
  </si>
  <si>
    <t>单体攻击，提升格挡和韧性，保留50气势</t>
    <phoneticPr fontId="1" type="noConversion"/>
  </si>
  <si>
    <t>眩晕概率：50%</t>
    <phoneticPr fontId="1" type="noConversion"/>
  </si>
  <si>
    <t>横向攻击，提升破击和暴击，概率眩晕</t>
    <phoneticPr fontId="1" type="noConversion"/>
  </si>
  <si>
    <t>睡眠概率：50%</t>
    <phoneticPr fontId="1" type="noConversion"/>
  </si>
  <si>
    <t>单体攻击，概率睡眠并降低敌方气势为0</t>
    <phoneticPr fontId="1" type="noConversion"/>
  </si>
  <si>
    <t>单体攻击，封印敌方绝技</t>
    <phoneticPr fontId="1" type="noConversion"/>
  </si>
  <si>
    <t>封印绝技：一回合无法施放绝技</t>
    <phoneticPr fontId="1" type="noConversion"/>
  </si>
  <si>
    <t>治疗生命：绝技攻击*40%</t>
    <phoneticPr fontId="1" type="noConversion"/>
  </si>
  <si>
    <t>眩晕概率：100%
恢复生命：绝技攻击*100%</t>
    <phoneticPr fontId="1" type="noConversion"/>
  </si>
  <si>
    <t>治疗生命：绝技攻击*40%</t>
    <phoneticPr fontId="1" type="noConversion"/>
  </si>
  <si>
    <t>全体增益，治疗并提升韧性</t>
    <phoneticPr fontId="1" type="noConversion"/>
  </si>
  <si>
    <t>治疗生命：绝技攻击*40%
提升韧性：50</t>
    <phoneticPr fontId="1" type="noConversion"/>
  </si>
  <si>
    <t>火麒麟</t>
    <phoneticPr fontId="1" type="noConversion"/>
  </si>
  <si>
    <t>火麒麟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</si>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</sst>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_ 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rgb="FF47CFFF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96">
    <xf numFmtId="0" fontId="0" fillId="0" borderId="0" xfId="0">
      <alignment vertical="center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wrapText="1"/>
    </xf>
    <xf numFmtId="0" fontId="12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center" wrapText="1"/>
    </xf>
    <xf numFmtId="177" fontId="13" fillId="6" borderId="3" xfId="1" applyNumberFormat="1" applyFont="1" applyFill="1" applyBorder="1" applyAlignment="1">
      <alignment horizontal="center" vertical="center" wrapText="1"/>
    </xf>
    <xf numFmtId="178" fontId="10" fillId="4" borderId="2" xfId="1" applyNumberFormat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/>
    </xf>
    <xf numFmtId="0" fontId="9" fillId="5" borderId="12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10" fillId="4" borderId="12" xfId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4" fillId="3" borderId="16" xfId="1" applyFont="1" applyFill="1" applyBorder="1" applyAlignment="1" applyProtection="1">
      <alignment horizontal="center"/>
      <protection locked="0"/>
    </xf>
    <xf numFmtId="0" fontId="2" fillId="2" borderId="16" xfId="1" applyFont="1" applyFill="1" applyBorder="1" applyAlignment="1">
      <alignment horizontal="center" wrapText="1"/>
    </xf>
    <xf numFmtId="0" fontId="2" fillId="7" borderId="16" xfId="1" applyFont="1" applyFill="1" applyBorder="1" applyAlignment="1" applyProtection="1">
      <alignment horizontal="center" wrapText="1"/>
      <protection locked="0"/>
    </xf>
    <xf numFmtId="0" fontId="5" fillId="2" borderId="16" xfId="1" applyFont="1" applyFill="1" applyBorder="1" applyAlignment="1">
      <alignment horizontal="center" vertical="center" wrapText="1"/>
    </xf>
    <xf numFmtId="176" fontId="15" fillId="8" borderId="16" xfId="1" applyNumberFormat="1" applyFont="1" applyFill="1" applyBorder="1" applyAlignment="1" applyProtection="1">
      <alignment horizontal="center" wrapText="1"/>
      <protection locked="0"/>
    </xf>
    <xf numFmtId="0" fontId="5" fillId="2" borderId="16" xfId="1" applyFont="1" applyFill="1" applyBorder="1" applyAlignment="1">
      <alignment horizontal="right" wrapText="1"/>
    </xf>
    <xf numFmtId="0" fontId="2" fillId="2" borderId="16" xfId="1" applyFont="1" applyFill="1" applyBorder="1" applyAlignment="1">
      <alignment horizontal="right" wrapText="1"/>
    </xf>
    <xf numFmtId="0" fontId="12" fillId="13" borderId="16" xfId="1" applyFont="1" applyFill="1" applyBorder="1" applyAlignment="1" applyProtection="1">
      <alignment horizontal="center" vertical="center" wrapText="1"/>
      <protection locked="0"/>
    </xf>
    <xf numFmtId="0" fontId="5" fillId="13" borderId="16" xfId="1" applyFont="1" applyFill="1" applyBorder="1" applyAlignment="1" applyProtection="1">
      <alignment horizontal="center" vertical="center" wrapText="1"/>
      <protection locked="0"/>
    </xf>
    <xf numFmtId="0" fontId="7" fillId="13" borderId="16" xfId="1" applyFont="1" applyFill="1" applyBorder="1" applyAlignment="1" applyProtection="1">
      <alignment horizontal="center" vertical="center" wrapText="1"/>
      <protection locked="0"/>
    </xf>
    <xf numFmtId="0" fontId="6" fillId="4" borderId="2" xfId="1" applyNumberFormat="1" applyFont="1" applyFill="1" applyBorder="1" applyAlignment="1">
      <alignment horizontal="center" vertical="center" wrapText="1"/>
    </xf>
    <xf numFmtId="0" fontId="8" fillId="4" borderId="2" xfId="1" applyNumberFormat="1" applyFont="1" applyFill="1" applyBorder="1" applyAlignment="1">
      <alignment horizontal="center" vertical="center" wrapText="1"/>
    </xf>
    <xf numFmtId="0" fontId="11" fillId="4" borderId="2" xfId="1" applyNumberFormat="1" applyFont="1" applyFill="1" applyBorder="1" applyAlignment="1">
      <alignment horizontal="center" vertical="center" wrapText="1"/>
    </xf>
    <xf numFmtId="0" fontId="16" fillId="4" borderId="2" xfId="1" applyNumberFormat="1" applyFont="1" applyFill="1" applyBorder="1" applyAlignment="1">
      <alignment horizontal="center" vertical="center" wrapText="1"/>
    </xf>
    <xf numFmtId="0" fontId="7" fillId="4" borderId="2" xfId="1" applyNumberFormat="1" applyFont="1" applyFill="1" applyBorder="1" applyAlignment="1">
      <alignment horizontal="center" vertical="center" wrapText="1"/>
    </xf>
    <xf numFmtId="0" fontId="10" fillId="4" borderId="2" xfId="1" applyNumberFormat="1" applyFont="1" applyFill="1" applyBorder="1" applyAlignment="1">
      <alignment horizontal="center" vertical="center" wrapText="1"/>
    </xf>
    <xf numFmtId="0" fontId="8" fillId="13" borderId="16" xfId="1" applyFont="1" applyFill="1" applyBorder="1" applyAlignment="1" applyProtection="1">
      <alignment horizontal="center" vertical="center" wrapText="1"/>
      <protection locked="0"/>
    </xf>
    <xf numFmtId="0" fontId="11" fillId="13" borderId="16" xfId="1" applyFont="1" applyFill="1" applyBorder="1" applyAlignment="1" applyProtection="1">
      <alignment horizontal="center" vertical="center" wrapText="1"/>
      <protection locked="0"/>
    </xf>
    <xf numFmtId="0" fontId="12" fillId="4" borderId="16" xfId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7" fillId="12" borderId="19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47CFFF"/>
      <color rgb="FFFF00FF"/>
      <color rgb="FF7FB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177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8" sqref="I8"/>
    </sheetView>
  </sheetViews>
  <sheetFormatPr defaultRowHeight="13.5"/>
  <cols>
    <col min="1" max="1" width="2.5" customWidth="1"/>
    <col min="2" max="2" width="12" style="11" bestFit="1" customWidth="1"/>
    <col min="3" max="4" width="12" style="11" customWidth="1"/>
    <col min="5" max="7" width="9.75" customWidth="1"/>
    <col min="8" max="10" width="9.75" style="11" bestFit="1" customWidth="1"/>
    <col min="11" max="11" width="9.75" bestFit="1" customWidth="1"/>
    <col min="12" max="12" width="9.75" customWidth="1"/>
    <col min="13" max="14" width="9.75" bestFit="1" customWidth="1"/>
    <col min="15" max="16" width="13.75" bestFit="1" customWidth="1"/>
    <col min="17" max="18" width="13.75" customWidth="1"/>
    <col min="19" max="20" width="13.75" bestFit="1" customWidth="1"/>
  </cols>
  <sheetData>
    <row r="2" spans="2:20">
      <c r="B2" s="52" t="s">
        <v>8</v>
      </c>
      <c r="C2" s="52" t="s">
        <v>32</v>
      </c>
      <c r="D2" s="52" t="s">
        <v>25</v>
      </c>
      <c r="E2" s="52" t="s">
        <v>31</v>
      </c>
      <c r="F2" s="52" t="s">
        <v>30</v>
      </c>
      <c r="G2" s="52" t="s">
        <v>26</v>
      </c>
      <c r="H2" s="52" t="s">
        <v>41</v>
      </c>
      <c r="I2" s="52" t="s">
        <v>29</v>
      </c>
      <c r="J2" s="52" t="s">
        <v>42</v>
      </c>
      <c r="K2" s="52" t="s">
        <v>236</v>
      </c>
      <c r="L2" s="52" t="s">
        <v>427</v>
      </c>
      <c r="M2" s="52" t="s">
        <v>2</v>
      </c>
      <c r="N2" s="52" t="s">
        <v>4</v>
      </c>
      <c r="O2" s="52" t="s">
        <v>17</v>
      </c>
      <c r="P2" s="52" t="s">
        <v>38</v>
      </c>
      <c r="Q2" s="52" t="s">
        <v>39</v>
      </c>
      <c r="R2" s="52" t="s">
        <v>40</v>
      </c>
      <c r="S2" s="52" t="s">
        <v>14</v>
      </c>
      <c r="T2" s="52" t="s">
        <v>15</v>
      </c>
    </row>
    <row r="3" spans="2:20">
      <c r="B3" s="53">
        <v>1</v>
      </c>
      <c r="C3" s="54">
        <v>1</v>
      </c>
      <c r="D3" s="54">
        <v>1</v>
      </c>
      <c r="E3" s="68" t="s">
        <v>321</v>
      </c>
      <c r="F3" s="55" t="str">
        <f>VLOOKUP(C3,职业!B:C,2,0)</f>
        <v>战神</v>
      </c>
      <c r="G3" s="55" t="str">
        <f>VLOOKUP(D3,绝技!B:C,2,0)</f>
        <v>金箍乱舞</v>
      </c>
      <c r="H3" s="54">
        <v>98</v>
      </c>
      <c r="I3" s="54">
        <v>100</v>
      </c>
      <c r="J3" s="54">
        <v>68</v>
      </c>
      <c r="K3" s="53">
        <f>IF(C3&lt;&gt;4,H3+I3,H3+J3)</f>
        <v>198</v>
      </c>
      <c r="L3" s="54">
        <v>5</v>
      </c>
      <c r="M3" s="56">
        <v>1</v>
      </c>
      <c r="N3" s="57">
        <f>INT((100+H3*(5+L3)) * (10+M3)*0.1)</f>
        <v>1188</v>
      </c>
      <c r="O3" s="57">
        <f>INT(I3*(10+M3)*0.1)</f>
        <v>110</v>
      </c>
      <c r="P3" s="58">
        <f>INT(I3*(M3+10)*0.07)</f>
        <v>77</v>
      </c>
      <c r="Q3" s="58">
        <f>INT(J3*(M3+10)*0.1)</f>
        <v>74</v>
      </c>
      <c r="R3" s="58">
        <f>INT(J3*(M3+10)*0.07)</f>
        <v>52</v>
      </c>
      <c r="S3" s="58">
        <f>INT(H3*(M3+10)*0.1)</f>
        <v>107</v>
      </c>
      <c r="T3" s="58">
        <f>INT(H3*(M3+10)*0.07)</f>
        <v>75</v>
      </c>
    </row>
    <row r="4" spans="2:20">
      <c r="B4" s="53">
        <v>2</v>
      </c>
      <c r="C4" s="54">
        <v>1</v>
      </c>
      <c r="D4" s="54">
        <v>2</v>
      </c>
      <c r="E4" s="68" t="s">
        <v>322</v>
      </c>
      <c r="F4" s="55" t="str">
        <f>VLOOKUP(C4,职业!B:C,2,0)</f>
        <v>战神</v>
      </c>
      <c r="G4" s="55" t="str">
        <f>VLOOKUP(D4,绝技!B:C,2,0)</f>
        <v>乾坤无极</v>
      </c>
      <c r="H4" s="54">
        <v>97</v>
      </c>
      <c r="I4" s="54">
        <v>99</v>
      </c>
      <c r="J4" s="54">
        <v>76</v>
      </c>
      <c r="K4" s="53">
        <f>IF(C4&lt;&gt;4,H4+I4,H4+J4)</f>
        <v>196</v>
      </c>
      <c r="L4" s="54">
        <v>5</v>
      </c>
      <c r="M4" s="56">
        <v>1</v>
      </c>
      <c r="N4" s="57">
        <f>INT((100+H4*(5+L4)) * (10+M4)*0.1)</f>
        <v>1177</v>
      </c>
      <c r="O4" s="57">
        <f>INT(I4*(10+M4)*0.1)</f>
        <v>108</v>
      </c>
      <c r="P4" s="58">
        <f>INT(I4*(M4+10)*0.07)</f>
        <v>76</v>
      </c>
      <c r="Q4" s="58">
        <f>INT(J4*(M4+10)*0.1)</f>
        <v>83</v>
      </c>
      <c r="R4" s="58">
        <f>INT(J4*(M4+10)*0.07)</f>
        <v>58</v>
      </c>
      <c r="S4" s="58">
        <f>INT(H4*(M4+10)*0.1)</f>
        <v>106</v>
      </c>
      <c r="T4" s="58">
        <f>INT(H4*(M4+10)*0.07)</f>
        <v>74</v>
      </c>
    </row>
    <row r="5" spans="2:20">
      <c r="B5" s="53">
        <v>3</v>
      </c>
      <c r="C5" s="54">
        <v>2</v>
      </c>
      <c r="D5" s="54">
        <v>3</v>
      </c>
      <c r="E5" s="68" t="s">
        <v>460</v>
      </c>
      <c r="F5" s="55" t="str">
        <f>VLOOKUP(C5,职业!B:C,2,0)</f>
        <v>金刚</v>
      </c>
      <c r="G5" s="55" t="str">
        <f>VLOOKUP(D5,绝技!B:C,2,0)</f>
        <v>天地无用</v>
      </c>
      <c r="H5" s="54">
        <v>100</v>
      </c>
      <c r="I5" s="54">
        <v>90</v>
      </c>
      <c r="J5" s="54">
        <v>85</v>
      </c>
      <c r="K5" s="53">
        <f>IF(C5&lt;&gt;4,H5+I5,H5+J5)</f>
        <v>190</v>
      </c>
      <c r="L5" s="54">
        <v>5</v>
      </c>
      <c r="M5" s="56">
        <v>1</v>
      </c>
      <c r="N5" s="57">
        <f>INT((100+H5*(5+L5)) * (10+M5)*0.1)</f>
        <v>1210</v>
      </c>
      <c r="O5" s="57">
        <f>INT(I5*(10+M5)*0.1)</f>
        <v>99</v>
      </c>
      <c r="P5" s="58">
        <f>INT(I5*(M5+10)*0.07)</f>
        <v>69</v>
      </c>
      <c r="Q5" s="58">
        <f>INT(J5*(M5+10)*0.1)</f>
        <v>93</v>
      </c>
      <c r="R5" s="58">
        <f>INT(J5*(M5+10)*0.07)</f>
        <v>65</v>
      </c>
      <c r="S5" s="58">
        <f>INT(H5*(M5+10)*0.1)</f>
        <v>110</v>
      </c>
      <c r="T5" s="58">
        <f>INT(H5*(M5+10)*0.07)</f>
        <v>77</v>
      </c>
    </row>
    <row r="6" spans="2:20">
      <c r="B6" s="53">
        <v>4</v>
      </c>
      <c r="C6" s="54">
        <v>3</v>
      </c>
      <c r="D6" s="54">
        <v>4</v>
      </c>
      <c r="E6" s="68" t="s">
        <v>323</v>
      </c>
      <c r="F6" s="55" t="str">
        <f>VLOOKUP(C6,职业!B:C,2,0)</f>
        <v>飞将</v>
      </c>
      <c r="G6" s="55" t="str">
        <f>VLOOKUP(D6,绝技!B:C,2,0)</f>
        <v>风火燎原</v>
      </c>
      <c r="H6" s="54">
        <v>96</v>
      </c>
      <c r="I6" s="54">
        <v>95</v>
      </c>
      <c r="J6" s="54">
        <v>63</v>
      </c>
      <c r="K6" s="53">
        <f>IF(C6&lt;&gt;4,H6+I6,H6+J6)</f>
        <v>191</v>
      </c>
      <c r="L6" s="54">
        <v>5</v>
      </c>
      <c r="M6" s="56">
        <v>1</v>
      </c>
      <c r="N6" s="57">
        <f>INT((100+H6*(5+L6)) * (10+M6)*0.1)</f>
        <v>1166</v>
      </c>
      <c r="O6" s="57">
        <f>INT(I6*(10+M6)*0.1)</f>
        <v>104</v>
      </c>
      <c r="P6" s="58">
        <f>INT(I6*(M6+10)*0.07)</f>
        <v>73</v>
      </c>
      <c r="Q6" s="58">
        <f>INT(J6*(M6+10)*0.1)</f>
        <v>69</v>
      </c>
      <c r="R6" s="58">
        <f>INT(J6*(M6+10)*0.07)</f>
        <v>48</v>
      </c>
      <c r="S6" s="58">
        <f>INT(H6*(M6+10)*0.1)</f>
        <v>105</v>
      </c>
      <c r="T6" s="58">
        <f>INT(H6*(M6+10)*0.07)</f>
        <v>73</v>
      </c>
    </row>
    <row r="7" spans="2:20">
      <c r="B7" s="53">
        <v>5</v>
      </c>
      <c r="C7" s="54">
        <v>4</v>
      </c>
      <c r="D7" s="54">
        <v>5</v>
      </c>
      <c r="E7" s="68" t="s">
        <v>324</v>
      </c>
      <c r="F7" s="55" t="str">
        <f>VLOOKUP(C7,职业!B:C,2,0)</f>
        <v>术士</v>
      </c>
      <c r="G7" s="55" t="str">
        <f>VLOOKUP(D7,绝技!B:C,2,0)</f>
        <v>佛光普度</v>
      </c>
      <c r="H7" s="54">
        <v>90</v>
      </c>
      <c r="I7" s="54">
        <v>23</v>
      </c>
      <c r="J7" s="54">
        <v>100</v>
      </c>
      <c r="K7" s="53">
        <f>IF(C7&lt;&gt;4,H7+I7,H7+J7)</f>
        <v>190</v>
      </c>
      <c r="L7" s="54">
        <v>5</v>
      </c>
      <c r="M7" s="56">
        <v>1</v>
      </c>
      <c r="N7" s="57">
        <f>INT((100+H7*(5+L7)) * (10+M7)*0.1)</f>
        <v>1100</v>
      </c>
      <c r="O7" s="57">
        <f>INT(I7*(10+M7)*0.1)</f>
        <v>25</v>
      </c>
      <c r="P7" s="58">
        <f>INT(I7*(M7+10)*0.07)</f>
        <v>17</v>
      </c>
      <c r="Q7" s="58">
        <f>INT(J7*(M7+10)*0.1)</f>
        <v>110</v>
      </c>
      <c r="R7" s="58">
        <f>INT(J7*(M7+10)*0.07)</f>
        <v>77</v>
      </c>
      <c r="S7" s="58">
        <f>INT(H7*(M7+10)*0.1)</f>
        <v>99</v>
      </c>
      <c r="T7" s="58">
        <f>INT(H7*(M7+10)*0.07)</f>
        <v>69</v>
      </c>
    </row>
    <row r="8" spans="2:20">
      <c r="B8" s="53">
        <v>6</v>
      </c>
      <c r="C8" s="54">
        <v>1</v>
      </c>
      <c r="D8" s="54">
        <v>6</v>
      </c>
      <c r="E8" s="69" t="s">
        <v>325</v>
      </c>
      <c r="F8" s="55" t="str">
        <f>VLOOKUP(C8,职业!B:C,2,0)</f>
        <v>战神</v>
      </c>
      <c r="G8" s="55" t="str">
        <f>VLOOKUP(D8,绝技!B:C,2,0)</f>
        <v>神鬼乱舞</v>
      </c>
      <c r="H8" s="54">
        <v>86</v>
      </c>
      <c r="I8" s="54">
        <v>93</v>
      </c>
      <c r="J8" s="54">
        <v>44</v>
      </c>
      <c r="K8" s="53">
        <f>IF(C8&lt;&gt;4,H8+I8,H8+J8)</f>
        <v>179</v>
      </c>
      <c r="L8" s="54">
        <v>4</v>
      </c>
      <c r="M8" s="56">
        <v>1</v>
      </c>
      <c r="N8" s="57">
        <f>INT((100+H8*(5+L8)) * (10+M8)*0.1)</f>
        <v>961</v>
      </c>
      <c r="O8" s="57">
        <f>INT(I8*(10+M8)*0.1)</f>
        <v>102</v>
      </c>
      <c r="P8" s="58">
        <f>INT(I8*(M8+10)*0.07)</f>
        <v>71</v>
      </c>
      <c r="Q8" s="58">
        <f>INT(J8*(M8+10)*0.1)</f>
        <v>48</v>
      </c>
      <c r="R8" s="58">
        <f>INT(J8*(M8+10)*0.07)</f>
        <v>33</v>
      </c>
      <c r="S8" s="58">
        <f>INT(H8*(M8+10)*0.1)</f>
        <v>94</v>
      </c>
      <c r="T8" s="58">
        <f>INT(H8*(M8+10)*0.07)</f>
        <v>66</v>
      </c>
    </row>
    <row r="9" spans="2:20">
      <c r="B9" s="53">
        <v>7</v>
      </c>
      <c r="C9" s="54">
        <v>1</v>
      </c>
      <c r="D9" s="54">
        <v>7</v>
      </c>
      <c r="E9" s="69" t="s">
        <v>447</v>
      </c>
      <c r="F9" s="55" t="str">
        <f>VLOOKUP(C9,职业!B:C,2,0)</f>
        <v>战神</v>
      </c>
      <c r="G9" s="55" t="str">
        <f>VLOOKUP(D9,绝技!B:C,2,0)</f>
        <v>牛气冲天</v>
      </c>
      <c r="H9" s="54">
        <v>92</v>
      </c>
      <c r="I9" s="54">
        <v>86</v>
      </c>
      <c r="J9" s="54">
        <v>60</v>
      </c>
      <c r="K9" s="53">
        <f>IF(C9&lt;&gt;4,H9+I9,H9+J9)</f>
        <v>178</v>
      </c>
      <c r="L9" s="54">
        <v>4</v>
      </c>
      <c r="M9" s="56">
        <v>1</v>
      </c>
      <c r="N9" s="57">
        <f>INT((100+H9*(5+L9)) * (10+M9)*0.1)</f>
        <v>1020</v>
      </c>
      <c r="O9" s="57">
        <f>INT(I9*(10+M9)*0.1)</f>
        <v>94</v>
      </c>
      <c r="P9" s="58">
        <f>INT(I9*(M9+10)*0.07)</f>
        <v>66</v>
      </c>
      <c r="Q9" s="58">
        <f>INT(J9*(M9+10)*0.1)</f>
        <v>66</v>
      </c>
      <c r="R9" s="58">
        <f>INT(J9*(M9+10)*0.07)</f>
        <v>46</v>
      </c>
      <c r="S9" s="58">
        <f>INT(H9*(M9+10)*0.1)</f>
        <v>101</v>
      </c>
      <c r="T9" s="58">
        <f>INT(H9*(M9+10)*0.07)</f>
        <v>70</v>
      </c>
    </row>
    <row r="10" spans="2:20">
      <c r="B10" s="53">
        <v>8</v>
      </c>
      <c r="C10" s="54">
        <v>2</v>
      </c>
      <c r="D10" s="54">
        <v>8</v>
      </c>
      <c r="E10" s="69" t="s">
        <v>326</v>
      </c>
      <c r="F10" s="55" t="str">
        <f>VLOOKUP(C10,职业!B:C,2,0)</f>
        <v>金刚</v>
      </c>
      <c r="G10" s="55" t="str">
        <f>VLOOKUP(D10,绝技!B:C,2,0)</f>
        <v>斩妖除魔</v>
      </c>
      <c r="H10" s="54">
        <v>94</v>
      </c>
      <c r="I10" s="54">
        <v>89</v>
      </c>
      <c r="J10" s="54">
        <v>74</v>
      </c>
      <c r="K10" s="53">
        <f>IF(C10&lt;&gt;4,H10+I10,H10+J10)</f>
        <v>183</v>
      </c>
      <c r="L10" s="54">
        <v>4</v>
      </c>
      <c r="M10" s="56">
        <v>1</v>
      </c>
      <c r="N10" s="57">
        <f>INT((100+H10*(5+L10)) * (10+M10)*0.1)</f>
        <v>1040</v>
      </c>
      <c r="O10" s="57">
        <f>INT(I10*(10+M10)*0.1)</f>
        <v>97</v>
      </c>
      <c r="P10" s="58">
        <f>INT(I10*(M10+10)*0.07)</f>
        <v>68</v>
      </c>
      <c r="Q10" s="58">
        <f>INT(J10*(M10+10)*0.1)</f>
        <v>81</v>
      </c>
      <c r="R10" s="58">
        <f>INT(J10*(M10+10)*0.07)</f>
        <v>56</v>
      </c>
      <c r="S10" s="58">
        <f>INT(H10*(M10+10)*0.1)</f>
        <v>103</v>
      </c>
      <c r="T10" s="58">
        <f>INT(H10*(M10+10)*0.07)</f>
        <v>72</v>
      </c>
    </row>
    <row r="11" spans="2:20">
      <c r="B11" s="53">
        <v>9</v>
      </c>
      <c r="C11" s="54">
        <v>2</v>
      </c>
      <c r="D11" s="54">
        <v>9</v>
      </c>
      <c r="E11" s="69" t="s">
        <v>327</v>
      </c>
      <c r="F11" s="55" t="str">
        <f>VLOOKUP(C11,职业!B:C,2,0)</f>
        <v>金刚</v>
      </c>
      <c r="G11" s="55" t="str">
        <f>VLOOKUP(D11,绝技!B:C,2,0)</f>
        <v>震天咆哮</v>
      </c>
      <c r="H11" s="54">
        <v>94</v>
      </c>
      <c r="I11" s="54">
        <v>92</v>
      </c>
      <c r="J11" s="54">
        <v>39</v>
      </c>
      <c r="K11" s="53">
        <f>IF(C11&lt;&gt;4,H11+I11,H11+J11)</f>
        <v>186</v>
      </c>
      <c r="L11" s="54">
        <v>4</v>
      </c>
      <c r="M11" s="56">
        <v>1</v>
      </c>
      <c r="N11" s="57">
        <f>INT((100+H11*(5+L11)) * (10+M11)*0.1)</f>
        <v>1040</v>
      </c>
      <c r="O11" s="57">
        <f>INT(I11*(10+M11)*0.1)</f>
        <v>101</v>
      </c>
      <c r="P11" s="58">
        <f>INT(I11*(M11+10)*0.07)</f>
        <v>70</v>
      </c>
      <c r="Q11" s="58">
        <f>INT(J11*(M11+10)*0.1)</f>
        <v>42</v>
      </c>
      <c r="R11" s="58">
        <f>INT(J11*(M11+10)*0.07)</f>
        <v>30</v>
      </c>
      <c r="S11" s="58">
        <f>INT(H11*(M11+10)*0.1)</f>
        <v>103</v>
      </c>
      <c r="T11" s="58">
        <f>INT(H11*(M11+10)*0.07)</f>
        <v>72</v>
      </c>
    </row>
    <row r="12" spans="2:20">
      <c r="B12" s="53">
        <v>10</v>
      </c>
      <c r="C12" s="54">
        <v>2</v>
      </c>
      <c r="D12" s="54">
        <v>10</v>
      </c>
      <c r="E12" s="69" t="s">
        <v>328</v>
      </c>
      <c r="F12" s="55" t="str">
        <f>VLOOKUP(C12,职业!B:C,2,0)</f>
        <v>金刚</v>
      </c>
      <c r="G12" s="55" t="str">
        <f>VLOOKUP(D12,绝技!B:C,2,0)</f>
        <v>混沌镇压</v>
      </c>
      <c r="H12" s="54">
        <v>98</v>
      </c>
      <c r="I12" s="54">
        <v>85</v>
      </c>
      <c r="J12" s="54">
        <v>72</v>
      </c>
      <c r="K12" s="53">
        <f>IF(C12&lt;&gt;4,H12+I12,H12+J12)</f>
        <v>183</v>
      </c>
      <c r="L12" s="54">
        <v>4</v>
      </c>
      <c r="M12" s="56">
        <v>1</v>
      </c>
      <c r="N12" s="57">
        <f>INT((100+H12*(5+L12)) * (10+M12)*0.1)</f>
        <v>1080</v>
      </c>
      <c r="O12" s="57">
        <f>INT(I12*(10+M12)*0.1)</f>
        <v>93</v>
      </c>
      <c r="P12" s="58">
        <f>INT(I12*(M12+10)*0.07)</f>
        <v>65</v>
      </c>
      <c r="Q12" s="58">
        <f>INT(J12*(M12+10)*0.1)</f>
        <v>79</v>
      </c>
      <c r="R12" s="58">
        <f>INT(J12*(M12+10)*0.07)</f>
        <v>55</v>
      </c>
      <c r="S12" s="58">
        <f>INT(H12*(M12+10)*0.1)</f>
        <v>107</v>
      </c>
      <c r="T12" s="58">
        <f>INT(H12*(M12+10)*0.07)</f>
        <v>75</v>
      </c>
    </row>
    <row r="13" spans="2:20">
      <c r="B13" s="53">
        <v>11</v>
      </c>
      <c r="C13" s="54">
        <v>3</v>
      </c>
      <c r="D13" s="54">
        <v>11</v>
      </c>
      <c r="E13" s="69" t="s">
        <v>329</v>
      </c>
      <c r="F13" s="55" t="str">
        <f>VLOOKUP(C13,职业!B:C,2,0)</f>
        <v>飞将</v>
      </c>
      <c r="G13" s="55" t="str">
        <f>VLOOKUP(D13,绝技!B:C,2,0)</f>
        <v>天雷空破</v>
      </c>
      <c r="H13" s="54">
        <v>82</v>
      </c>
      <c r="I13" s="54">
        <v>90</v>
      </c>
      <c r="J13" s="54">
        <v>56</v>
      </c>
      <c r="K13" s="53">
        <f>IF(C13&lt;&gt;4,H13+I13,H13+J13)</f>
        <v>172</v>
      </c>
      <c r="L13" s="54">
        <v>4</v>
      </c>
      <c r="M13" s="56">
        <v>1</v>
      </c>
      <c r="N13" s="57">
        <f>INT((100+H13*(5+L13)) * (10+M13)*0.1)</f>
        <v>921</v>
      </c>
      <c r="O13" s="57">
        <f>INT(I13*(10+M13)*0.1)</f>
        <v>99</v>
      </c>
      <c r="P13" s="58">
        <f>INT(I13*(M13+10)*0.07)</f>
        <v>69</v>
      </c>
      <c r="Q13" s="58">
        <f>INT(J13*(M13+10)*0.1)</f>
        <v>61</v>
      </c>
      <c r="R13" s="58">
        <f>INT(J13*(M13+10)*0.07)</f>
        <v>43</v>
      </c>
      <c r="S13" s="58">
        <f>INT(H13*(M13+10)*0.1)</f>
        <v>90</v>
      </c>
      <c r="T13" s="58">
        <f>INT(H13*(M13+10)*0.07)</f>
        <v>63</v>
      </c>
    </row>
    <row r="14" spans="2:20">
      <c r="B14" s="53">
        <v>12</v>
      </c>
      <c r="C14" s="54">
        <v>3</v>
      </c>
      <c r="D14" s="54">
        <v>12</v>
      </c>
      <c r="E14" s="69" t="s">
        <v>446</v>
      </c>
      <c r="F14" s="55" t="str">
        <f>VLOOKUP(C14,职业!B:C,2,0)</f>
        <v>飞将</v>
      </c>
      <c r="G14" s="55" t="str">
        <f>VLOOKUP(D14,绝技!B:C,2,0)</f>
        <v>大鹏展翅</v>
      </c>
      <c r="H14" s="54">
        <v>87</v>
      </c>
      <c r="I14" s="54">
        <v>91</v>
      </c>
      <c r="J14" s="54">
        <v>59</v>
      </c>
      <c r="K14" s="53">
        <f>IF(C14&lt;&gt;4,H14+I14,H14+J14)</f>
        <v>178</v>
      </c>
      <c r="L14" s="54">
        <v>4</v>
      </c>
      <c r="M14" s="56">
        <v>1</v>
      </c>
      <c r="N14" s="57">
        <f>INT((100+H14*(5+L14)) * (10+M14)*0.1)</f>
        <v>971</v>
      </c>
      <c r="O14" s="57">
        <f>INT(I14*(10+M14)*0.1)</f>
        <v>100</v>
      </c>
      <c r="P14" s="58">
        <f>INT(I14*(M14+10)*0.07)</f>
        <v>70</v>
      </c>
      <c r="Q14" s="58">
        <f>INT(J14*(M14+10)*0.1)</f>
        <v>64</v>
      </c>
      <c r="R14" s="58">
        <f>INT(J14*(M14+10)*0.07)</f>
        <v>45</v>
      </c>
      <c r="S14" s="58">
        <f>INT(H14*(M14+10)*0.1)</f>
        <v>95</v>
      </c>
      <c r="T14" s="58">
        <f>INT(H14*(M14+10)*0.07)</f>
        <v>66</v>
      </c>
    </row>
    <row r="15" spans="2:20">
      <c r="B15" s="53">
        <v>13</v>
      </c>
      <c r="C15" s="54">
        <v>3</v>
      </c>
      <c r="D15" s="54">
        <v>13</v>
      </c>
      <c r="E15" s="69" t="s">
        <v>330</v>
      </c>
      <c r="F15" s="55" t="str">
        <f>VLOOKUP(C15,职业!B:C,2,0)</f>
        <v>飞将</v>
      </c>
      <c r="G15" s="55" t="str">
        <f>VLOOKUP(D15,绝技!B:C,2,0)</f>
        <v>恸天贯日</v>
      </c>
      <c r="H15" s="54">
        <v>89</v>
      </c>
      <c r="I15" s="54">
        <v>90</v>
      </c>
      <c r="J15" s="54">
        <v>61</v>
      </c>
      <c r="K15" s="53">
        <f>IF(C15&lt;&gt;4,H15+I15,H15+J15)</f>
        <v>179</v>
      </c>
      <c r="L15" s="54">
        <v>4</v>
      </c>
      <c r="M15" s="56">
        <v>1</v>
      </c>
      <c r="N15" s="57">
        <f>INT((100+H15*(5+L15)) * (10+M15)*0.1)</f>
        <v>991</v>
      </c>
      <c r="O15" s="57">
        <f>INT(I15*(10+M15)*0.1)</f>
        <v>99</v>
      </c>
      <c r="P15" s="58">
        <f>INT(I15*(M15+10)*0.07)</f>
        <v>69</v>
      </c>
      <c r="Q15" s="58">
        <f>INT(J15*(M15+10)*0.1)</f>
        <v>67</v>
      </c>
      <c r="R15" s="58">
        <f>INT(J15*(M15+10)*0.07)</f>
        <v>46</v>
      </c>
      <c r="S15" s="58">
        <f>INT(H15*(M15+10)*0.1)</f>
        <v>97</v>
      </c>
      <c r="T15" s="58">
        <f>INT(H15*(M15+10)*0.07)</f>
        <v>68</v>
      </c>
    </row>
    <row r="16" spans="2:20">
      <c r="B16" s="53">
        <v>14</v>
      </c>
      <c r="C16" s="54">
        <v>4</v>
      </c>
      <c r="D16" s="54">
        <v>14</v>
      </c>
      <c r="E16" s="69" t="s">
        <v>331</v>
      </c>
      <c r="F16" s="55" t="str">
        <f>VLOOKUP(C16,职业!B:C,2,0)</f>
        <v>术士</v>
      </c>
      <c r="G16" s="55" t="str">
        <f>VLOOKUP(D16,绝技!B:C,2,0)</f>
        <v>日月无光</v>
      </c>
      <c r="H16" s="54">
        <v>73</v>
      </c>
      <c r="I16" s="54">
        <v>26</v>
      </c>
      <c r="J16" s="54">
        <v>98</v>
      </c>
      <c r="K16" s="53">
        <f>IF(C16&lt;&gt;4,H16+I16,H16+J16)</f>
        <v>171</v>
      </c>
      <c r="L16" s="54">
        <v>4</v>
      </c>
      <c r="M16" s="56">
        <v>1</v>
      </c>
      <c r="N16" s="57">
        <f>INT((100+H16*(5+L16)) * (10+M16)*0.1)</f>
        <v>832</v>
      </c>
      <c r="O16" s="57">
        <f>INT(I16*(10+M16)*0.1)</f>
        <v>28</v>
      </c>
      <c r="P16" s="58">
        <f>INT(I16*(M16+10)*0.07)</f>
        <v>20</v>
      </c>
      <c r="Q16" s="58">
        <f>INT(J16*(M16+10)*0.1)</f>
        <v>107</v>
      </c>
      <c r="R16" s="58">
        <f>INT(J16*(M16+10)*0.07)</f>
        <v>75</v>
      </c>
      <c r="S16" s="58">
        <f>INT(H16*(M16+10)*0.1)</f>
        <v>80</v>
      </c>
      <c r="T16" s="58">
        <f>INT(H16*(M16+10)*0.07)</f>
        <v>56</v>
      </c>
    </row>
    <row r="17" spans="2:20">
      <c r="B17" s="53">
        <v>15</v>
      </c>
      <c r="C17" s="54">
        <v>4</v>
      </c>
      <c r="D17" s="54">
        <v>15</v>
      </c>
      <c r="E17" s="69" t="s">
        <v>332</v>
      </c>
      <c r="F17" s="55" t="str">
        <f>VLOOKUP(C17,职业!B:C,2,0)</f>
        <v>术士</v>
      </c>
      <c r="G17" s="55" t="str">
        <f>VLOOKUP(D17,绝技!B:C,2,0)</f>
        <v>霞光万道</v>
      </c>
      <c r="H17" s="54">
        <v>77</v>
      </c>
      <c r="I17" s="54">
        <v>45</v>
      </c>
      <c r="J17" s="54">
        <v>93</v>
      </c>
      <c r="K17" s="53">
        <f>IF(C17&lt;&gt;4,H17+I17,H17+J17)</f>
        <v>170</v>
      </c>
      <c r="L17" s="54">
        <v>4</v>
      </c>
      <c r="M17" s="56">
        <v>1</v>
      </c>
      <c r="N17" s="57">
        <f>INT((100+H17*(5+L17)) * (10+M17)*0.1)</f>
        <v>872</v>
      </c>
      <c r="O17" s="57">
        <f>INT(I17*(10+M17)*0.1)</f>
        <v>49</v>
      </c>
      <c r="P17" s="58">
        <f>INT(I17*(M17+10)*0.07)</f>
        <v>34</v>
      </c>
      <c r="Q17" s="58">
        <f>INT(J17*(M17+10)*0.1)</f>
        <v>102</v>
      </c>
      <c r="R17" s="58">
        <f>INT(J17*(M17+10)*0.07)</f>
        <v>71</v>
      </c>
      <c r="S17" s="58">
        <f>INT(H17*(M17+10)*0.1)</f>
        <v>84</v>
      </c>
      <c r="T17" s="58">
        <f>INT(H17*(M17+10)*0.07)</f>
        <v>59</v>
      </c>
    </row>
    <row r="18" spans="2:20">
      <c r="B18" s="53">
        <v>16</v>
      </c>
      <c r="C18" s="54">
        <v>1</v>
      </c>
      <c r="D18" s="54">
        <v>16</v>
      </c>
      <c r="E18" s="70" t="s">
        <v>448</v>
      </c>
      <c r="F18" s="55" t="str">
        <f>VLOOKUP(C18,职业!B:C,2,0)</f>
        <v>战神</v>
      </c>
      <c r="G18" s="55" t="str">
        <f>VLOOKUP(D18,绝技!B:C,2,0)</f>
        <v>横冲直撞</v>
      </c>
      <c r="H18" s="54">
        <v>76</v>
      </c>
      <c r="I18" s="54">
        <v>88</v>
      </c>
      <c r="J18" s="54">
        <v>61</v>
      </c>
      <c r="K18" s="53">
        <f>IF(C18&lt;&gt;4,H18+I18,H18+J18)</f>
        <v>164</v>
      </c>
      <c r="L18" s="54">
        <v>3</v>
      </c>
      <c r="M18" s="56">
        <v>1</v>
      </c>
      <c r="N18" s="57">
        <f>INT((100+H18*(5+L18)) * (10+M18)*0.1)</f>
        <v>778</v>
      </c>
      <c r="O18" s="57">
        <f>INT(I18*(10+M18)*0.1)</f>
        <v>96</v>
      </c>
      <c r="P18" s="58">
        <f>INT(I18*(M18+10)*0.07)</f>
        <v>67</v>
      </c>
      <c r="Q18" s="58">
        <f>INT(J18*(M18+10)*0.1)</f>
        <v>67</v>
      </c>
      <c r="R18" s="58">
        <f>INT(J18*(M18+10)*0.07)</f>
        <v>46</v>
      </c>
      <c r="S18" s="58">
        <f>INT(H18*(M18+10)*0.1)</f>
        <v>83</v>
      </c>
      <c r="T18" s="58">
        <f>INT(H18*(M18+10)*0.07)</f>
        <v>58</v>
      </c>
    </row>
    <row r="19" spans="2:20">
      <c r="B19" s="53">
        <v>17</v>
      </c>
      <c r="C19" s="54">
        <v>1</v>
      </c>
      <c r="D19" s="54">
        <v>17</v>
      </c>
      <c r="E19" s="59" t="s">
        <v>333</v>
      </c>
      <c r="F19" s="55" t="str">
        <f>VLOOKUP(C19,职业!B:C,2,0)</f>
        <v>战神</v>
      </c>
      <c r="G19" s="55" t="str">
        <f>VLOOKUP(D19,绝技!B:C,2,0)</f>
        <v>三昧真火</v>
      </c>
      <c r="H19" s="54">
        <v>75</v>
      </c>
      <c r="I19" s="54">
        <v>90</v>
      </c>
      <c r="J19" s="54">
        <v>43</v>
      </c>
      <c r="K19" s="53">
        <f>IF(C19&lt;&gt;4,H19+I19,H19+J19)</f>
        <v>165</v>
      </c>
      <c r="L19" s="54">
        <v>3</v>
      </c>
      <c r="M19" s="56">
        <v>1</v>
      </c>
      <c r="N19" s="57">
        <f>INT((100+H19*(5+L19)) * (10+M19)*0.1)</f>
        <v>770</v>
      </c>
      <c r="O19" s="57">
        <f>INT(I19*(10+M19)*0.1)</f>
        <v>99</v>
      </c>
      <c r="P19" s="58">
        <f>INT(I19*(M19+10)*0.07)</f>
        <v>69</v>
      </c>
      <c r="Q19" s="58">
        <f>INT(J19*(M19+10)*0.1)</f>
        <v>47</v>
      </c>
      <c r="R19" s="58">
        <f>INT(J19*(M19+10)*0.07)</f>
        <v>33</v>
      </c>
      <c r="S19" s="58">
        <f>INT(H19*(M19+10)*0.1)</f>
        <v>82</v>
      </c>
      <c r="T19" s="58">
        <f>INT(H19*(M19+10)*0.07)</f>
        <v>57</v>
      </c>
    </row>
    <row r="20" spans="2:20">
      <c r="B20" s="53">
        <v>18</v>
      </c>
      <c r="C20" s="54">
        <v>1</v>
      </c>
      <c r="D20" s="54">
        <v>18</v>
      </c>
      <c r="E20" s="59" t="s">
        <v>334</v>
      </c>
      <c r="F20" s="55" t="str">
        <f>VLOOKUP(C20,职业!B:C,2,0)</f>
        <v>战神</v>
      </c>
      <c r="G20" s="55" t="str">
        <f>VLOOKUP(D20,绝技!B:C,2,0)</f>
        <v>水木天华</v>
      </c>
      <c r="H20" s="54">
        <v>77</v>
      </c>
      <c r="I20" s="54">
        <v>79</v>
      </c>
      <c r="J20" s="54">
        <v>66</v>
      </c>
      <c r="K20" s="53">
        <f>IF(C20&lt;&gt;4,H20+I20,H20+J20)</f>
        <v>156</v>
      </c>
      <c r="L20" s="54">
        <v>3</v>
      </c>
      <c r="M20" s="56">
        <v>1</v>
      </c>
      <c r="N20" s="57">
        <f>INT((100+H20*(5+L20)) * (10+M20)*0.1)</f>
        <v>787</v>
      </c>
      <c r="O20" s="57">
        <f>INT(I20*(10+M20)*0.1)</f>
        <v>86</v>
      </c>
      <c r="P20" s="58">
        <f>INT(I20*(M20+10)*0.07)</f>
        <v>60</v>
      </c>
      <c r="Q20" s="58">
        <f>INT(J20*(M20+10)*0.1)</f>
        <v>72</v>
      </c>
      <c r="R20" s="58">
        <f>INT(J20*(M20+10)*0.07)</f>
        <v>50</v>
      </c>
      <c r="S20" s="58">
        <f>INT(H20*(M20+10)*0.1)</f>
        <v>84</v>
      </c>
      <c r="T20" s="58">
        <f>INT(H20*(M20+10)*0.07)</f>
        <v>59</v>
      </c>
    </row>
    <row r="21" spans="2:20">
      <c r="B21" s="53">
        <v>19</v>
      </c>
      <c r="C21" s="54">
        <v>1</v>
      </c>
      <c r="D21" s="54">
        <v>19</v>
      </c>
      <c r="E21" s="59" t="s">
        <v>335</v>
      </c>
      <c r="F21" s="55" t="str">
        <f>VLOOKUP(C21,职业!B:C,2,0)</f>
        <v>战神</v>
      </c>
      <c r="G21" s="55" t="str">
        <f>VLOOKUP(D21,绝技!B:C,2,0)</f>
        <v>力劈华山</v>
      </c>
      <c r="H21" s="54">
        <v>95</v>
      </c>
      <c r="I21" s="54">
        <v>62</v>
      </c>
      <c r="J21" s="54">
        <v>87</v>
      </c>
      <c r="K21" s="53">
        <f>IF(C21&lt;&gt;4,H21+I21,H21+J21)</f>
        <v>157</v>
      </c>
      <c r="L21" s="54">
        <v>3</v>
      </c>
      <c r="M21" s="56">
        <v>1</v>
      </c>
      <c r="N21" s="57">
        <f>INT((100+H21*(5+L21)) * (10+M21)*0.1)</f>
        <v>946</v>
      </c>
      <c r="O21" s="57">
        <f>INT(I21*(10+M21)*0.1)</f>
        <v>68</v>
      </c>
      <c r="P21" s="58">
        <f>INT(I21*(M21+10)*0.07)</f>
        <v>47</v>
      </c>
      <c r="Q21" s="58">
        <f>INT(J21*(M21+10)*0.1)</f>
        <v>95</v>
      </c>
      <c r="R21" s="58">
        <f>INT(J21*(M21+10)*0.07)</f>
        <v>66</v>
      </c>
      <c r="S21" s="58">
        <f>INT(H21*(M21+10)*0.1)</f>
        <v>104</v>
      </c>
      <c r="T21" s="58">
        <f>INT(H21*(M21+10)*0.07)</f>
        <v>73</v>
      </c>
    </row>
    <row r="22" spans="2:20">
      <c r="B22" s="53">
        <v>20</v>
      </c>
      <c r="C22" s="54">
        <v>2</v>
      </c>
      <c r="D22" s="54">
        <v>20</v>
      </c>
      <c r="E22" s="59" t="s">
        <v>336</v>
      </c>
      <c r="F22" s="55" t="str">
        <f>VLOOKUP(C22,职业!B:C,2,0)</f>
        <v>金刚</v>
      </c>
      <c r="G22" s="55" t="str">
        <f>VLOOKUP(D22,绝技!B:C,2,0)</f>
        <v>天神守护</v>
      </c>
      <c r="H22" s="54">
        <v>88</v>
      </c>
      <c r="I22" s="54">
        <v>72</v>
      </c>
      <c r="J22" s="54">
        <v>35</v>
      </c>
      <c r="K22" s="53">
        <f>IF(C22&lt;&gt;4,H22+I22,H22+J22)</f>
        <v>160</v>
      </c>
      <c r="L22" s="54">
        <v>3</v>
      </c>
      <c r="M22" s="56">
        <v>1</v>
      </c>
      <c r="N22" s="57">
        <f>INT((100+H22*(5+L22)) * (10+M22)*0.1)</f>
        <v>884</v>
      </c>
      <c r="O22" s="57">
        <f>INT(I22*(10+M22)*0.1)</f>
        <v>79</v>
      </c>
      <c r="P22" s="58">
        <f>INT(I22*(M22+10)*0.07)</f>
        <v>55</v>
      </c>
      <c r="Q22" s="58">
        <f>INT(J22*(M22+10)*0.1)</f>
        <v>38</v>
      </c>
      <c r="R22" s="58">
        <f>INT(J22*(M22+10)*0.07)</f>
        <v>26</v>
      </c>
      <c r="S22" s="58">
        <f>INT(H22*(M22+10)*0.1)</f>
        <v>96</v>
      </c>
      <c r="T22" s="58">
        <f>INT(H22*(M22+10)*0.07)</f>
        <v>67</v>
      </c>
    </row>
    <row r="23" spans="2:20">
      <c r="B23" s="53">
        <v>21</v>
      </c>
      <c r="C23" s="54">
        <v>2</v>
      </c>
      <c r="D23" s="54">
        <v>21</v>
      </c>
      <c r="E23" s="59" t="s">
        <v>337</v>
      </c>
      <c r="F23" s="55" t="str">
        <f>VLOOKUP(C23,职业!B:C,2,0)</f>
        <v>金刚</v>
      </c>
      <c r="G23" s="55" t="str">
        <f>VLOOKUP(D23,绝技!B:C,2,0)</f>
        <v>倒打一耙</v>
      </c>
      <c r="H23" s="54">
        <v>80</v>
      </c>
      <c r="I23" s="54">
        <v>84</v>
      </c>
      <c r="J23" s="54">
        <v>55</v>
      </c>
      <c r="K23" s="53">
        <f>IF(C23&lt;&gt;4,H23+I23,H23+J23)</f>
        <v>164</v>
      </c>
      <c r="L23" s="54">
        <v>3</v>
      </c>
      <c r="M23" s="56">
        <v>1</v>
      </c>
      <c r="N23" s="57">
        <f>INT((100+H23*(5+L23)) * (10+M23)*0.1)</f>
        <v>814</v>
      </c>
      <c r="O23" s="57">
        <f>INT(I23*(10+M23)*0.1)</f>
        <v>92</v>
      </c>
      <c r="P23" s="58">
        <f>INT(I23*(M23+10)*0.07)</f>
        <v>64</v>
      </c>
      <c r="Q23" s="58">
        <f>INT(J23*(M23+10)*0.1)</f>
        <v>60</v>
      </c>
      <c r="R23" s="58">
        <f>INT(J23*(M23+10)*0.07)</f>
        <v>42</v>
      </c>
      <c r="S23" s="58">
        <f>INT(H23*(M23+10)*0.1)</f>
        <v>88</v>
      </c>
      <c r="T23" s="58">
        <f>INT(H23*(M23+10)*0.07)</f>
        <v>61</v>
      </c>
    </row>
    <row r="24" spans="2:20">
      <c r="B24" s="53">
        <v>22</v>
      </c>
      <c r="C24" s="54">
        <v>2</v>
      </c>
      <c r="D24" s="54">
        <v>22</v>
      </c>
      <c r="E24" s="59" t="s">
        <v>338</v>
      </c>
      <c r="F24" s="55" t="str">
        <f>VLOOKUP(C24,职业!B:C,2,0)</f>
        <v>金刚</v>
      </c>
      <c r="G24" s="55" t="str">
        <f>VLOOKUP(D24,绝技!B:C,2,0)</f>
        <v>千钧怒击</v>
      </c>
      <c r="H24" s="54">
        <v>81</v>
      </c>
      <c r="I24" s="54">
        <v>74</v>
      </c>
      <c r="J24" s="54">
        <v>67</v>
      </c>
      <c r="K24" s="53">
        <f>IF(C24&lt;&gt;4,H24+I24,H24+J24)</f>
        <v>155</v>
      </c>
      <c r="L24" s="54">
        <v>3</v>
      </c>
      <c r="M24" s="56">
        <v>1</v>
      </c>
      <c r="N24" s="57">
        <f>INT((100+H24*(5+L24)) * (10+M24)*0.1)</f>
        <v>822</v>
      </c>
      <c r="O24" s="57">
        <f>INT(I24*(10+M24)*0.1)</f>
        <v>81</v>
      </c>
      <c r="P24" s="58">
        <f>INT(I24*(M24+10)*0.07)</f>
        <v>56</v>
      </c>
      <c r="Q24" s="58">
        <f>INT(J24*(M24+10)*0.1)</f>
        <v>73</v>
      </c>
      <c r="R24" s="58">
        <f>INT(J24*(M24+10)*0.07)</f>
        <v>51</v>
      </c>
      <c r="S24" s="58">
        <f>INT(H24*(M24+10)*0.1)</f>
        <v>89</v>
      </c>
      <c r="T24" s="58">
        <f>INT(H24*(M24+10)*0.07)</f>
        <v>62</v>
      </c>
    </row>
    <row r="25" spans="2:20">
      <c r="B25" s="53">
        <v>23</v>
      </c>
      <c r="C25" s="54">
        <v>2</v>
      </c>
      <c r="D25" s="54">
        <v>23</v>
      </c>
      <c r="E25" s="59" t="s">
        <v>339</v>
      </c>
      <c r="F25" s="55" t="str">
        <f>VLOOKUP(C25,职业!B:C,2,0)</f>
        <v>金刚</v>
      </c>
      <c r="G25" s="55" t="str">
        <f>VLOOKUP(D25,绝技!B:C,2,0)</f>
        <v>固若金汤</v>
      </c>
      <c r="H25" s="54">
        <v>98</v>
      </c>
      <c r="I25" s="54">
        <v>53</v>
      </c>
      <c r="J25" s="54">
        <v>75</v>
      </c>
      <c r="K25" s="53">
        <f>IF(C25&lt;&gt;4,H25+I25,H25+J25)</f>
        <v>151</v>
      </c>
      <c r="L25" s="54">
        <v>3</v>
      </c>
      <c r="M25" s="56">
        <v>1</v>
      </c>
      <c r="N25" s="57">
        <f>INT((100+H25*(5+L25)) * (10+M25)*0.1)</f>
        <v>972</v>
      </c>
      <c r="O25" s="57">
        <f>INT(I25*(10+M25)*0.1)</f>
        <v>58</v>
      </c>
      <c r="P25" s="58">
        <f>INT(I25*(M25+10)*0.07)</f>
        <v>40</v>
      </c>
      <c r="Q25" s="58">
        <f>INT(J25*(M25+10)*0.1)</f>
        <v>82</v>
      </c>
      <c r="R25" s="58">
        <f>INT(J25*(M25+10)*0.07)</f>
        <v>57</v>
      </c>
      <c r="S25" s="58">
        <f>INT(H25*(M25+10)*0.1)</f>
        <v>107</v>
      </c>
      <c r="T25" s="58">
        <f>INT(H25*(M25+10)*0.07)</f>
        <v>75</v>
      </c>
    </row>
    <row r="26" spans="2:20">
      <c r="B26" s="53">
        <v>24</v>
      </c>
      <c r="C26" s="54">
        <v>3</v>
      </c>
      <c r="D26" s="54">
        <v>24</v>
      </c>
      <c r="E26" s="59" t="s">
        <v>340</v>
      </c>
      <c r="F26" s="55" t="str">
        <f>VLOOKUP(C26,职业!B:C,2,0)</f>
        <v>飞将</v>
      </c>
      <c r="G26" s="55" t="str">
        <f>VLOOKUP(D26,绝技!B:C,2,0)</f>
        <v>流星火雨</v>
      </c>
      <c r="H26" s="54">
        <v>76</v>
      </c>
      <c r="I26" s="54">
        <v>81</v>
      </c>
      <c r="J26" s="54">
        <v>26</v>
      </c>
      <c r="K26" s="53">
        <f>IF(C26&lt;&gt;4,H26+I26,H26+J26)</f>
        <v>157</v>
      </c>
      <c r="L26" s="54">
        <v>3</v>
      </c>
      <c r="M26" s="56">
        <v>1</v>
      </c>
      <c r="N26" s="57">
        <f>INT((100+H26*(5+L26)) * (10+M26)*0.1)</f>
        <v>778</v>
      </c>
      <c r="O26" s="57">
        <f>INT(I26*(10+M26)*0.1)</f>
        <v>89</v>
      </c>
      <c r="P26" s="58">
        <f>INT(I26*(M26+10)*0.07)</f>
        <v>62</v>
      </c>
      <c r="Q26" s="58">
        <f>INT(J26*(M26+10)*0.1)</f>
        <v>28</v>
      </c>
      <c r="R26" s="58">
        <f>INT(J26*(M26+10)*0.07)</f>
        <v>20</v>
      </c>
      <c r="S26" s="58">
        <f>INT(H26*(M26+10)*0.1)</f>
        <v>83</v>
      </c>
      <c r="T26" s="58">
        <f>INT(H26*(M26+10)*0.07)</f>
        <v>58</v>
      </c>
    </row>
    <row r="27" spans="2:20">
      <c r="B27" s="53">
        <v>25</v>
      </c>
      <c r="C27" s="54">
        <v>3</v>
      </c>
      <c r="D27" s="54">
        <v>25</v>
      </c>
      <c r="E27" s="59" t="s">
        <v>356</v>
      </c>
      <c r="F27" s="55" t="str">
        <f>VLOOKUP(C27,职业!B:C,2,0)</f>
        <v>飞将</v>
      </c>
      <c r="G27" s="55" t="str">
        <f>VLOOKUP(D27,绝技!B:C,2,0)</f>
        <v>剧毒魔眼</v>
      </c>
      <c r="H27" s="54">
        <v>73</v>
      </c>
      <c r="I27" s="54">
        <v>82</v>
      </c>
      <c r="J27" s="54">
        <v>54</v>
      </c>
      <c r="K27" s="53">
        <f>IF(C27&lt;&gt;4,H27+I27,H27+J27)</f>
        <v>155</v>
      </c>
      <c r="L27" s="54">
        <v>3</v>
      </c>
      <c r="M27" s="56">
        <v>1</v>
      </c>
      <c r="N27" s="57">
        <f>INT((100+H27*(5+L27)) * (10+M27)*0.1)</f>
        <v>752</v>
      </c>
      <c r="O27" s="57">
        <f>INT(I27*(10+M27)*0.1)</f>
        <v>90</v>
      </c>
      <c r="P27" s="58">
        <f>INT(I27*(M27+10)*0.07)</f>
        <v>63</v>
      </c>
      <c r="Q27" s="58">
        <f>INT(J27*(M27+10)*0.1)</f>
        <v>59</v>
      </c>
      <c r="R27" s="58">
        <f>INT(J27*(M27+10)*0.07)</f>
        <v>41</v>
      </c>
      <c r="S27" s="58">
        <f>INT(H27*(M27+10)*0.1)</f>
        <v>80</v>
      </c>
      <c r="T27" s="58">
        <f>INT(H27*(M27+10)*0.07)</f>
        <v>56</v>
      </c>
    </row>
    <row r="28" spans="2:20">
      <c r="B28" s="53">
        <v>26</v>
      </c>
      <c r="C28" s="54">
        <v>3</v>
      </c>
      <c r="D28" s="54">
        <v>26</v>
      </c>
      <c r="E28" s="59" t="s">
        <v>482</v>
      </c>
      <c r="F28" s="55" t="str">
        <f>VLOOKUP(C28,职业!B:C,2,0)</f>
        <v>飞将</v>
      </c>
      <c r="G28" s="55" t="str">
        <f>VLOOKUP(D28,绝技!B:C,2,0)</f>
        <v>麒麟冲破</v>
      </c>
      <c r="H28" s="54">
        <v>84</v>
      </c>
      <c r="I28" s="54">
        <v>77</v>
      </c>
      <c r="J28" s="54">
        <v>48</v>
      </c>
      <c r="K28" s="53">
        <f>IF(C28&lt;&gt;4,H28+I28,H28+J28)</f>
        <v>161</v>
      </c>
      <c r="L28" s="54">
        <v>3</v>
      </c>
      <c r="M28" s="56">
        <v>1</v>
      </c>
      <c r="N28" s="57">
        <f>INT((100+H28*(5+L28)) * (10+M28)*0.1)</f>
        <v>849</v>
      </c>
      <c r="O28" s="57">
        <f>INT(I28*(10+M28)*0.1)</f>
        <v>84</v>
      </c>
      <c r="P28" s="58">
        <f>INT(I28*(M28+10)*0.07)</f>
        <v>59</v>
      </c>
      <c r="Q28" s="58">
        <f>INT(J28*(M28+10)*0.1)</f>
        <v>52</v>
      </c>
      <c r="R28" s="58">
        <f>INT(J28*(M28+10)*0.07)</f>
        <v>36</v>
      </c>
      <c r="S28" s="58">
        <f>INT(H28*(M28+10)*0.1)</f>
        <v>92</v>
      </c>
      <c r="T28" s="58">
        <f>INT(H28*(M28+10)*0.07)</f>
        <v>64</v>
      </c>
    </row>
    <row r="29" spans="2:20">
      <c r="B29" s="53">
        <v>27</v>
      </c>
      <c r="C29" s="54">
        <v>4</v>
      </c>
      <c r="D29" s="54">
        <v>27</v>
      </c>
      <c r="E29" s="59" t="s">
        <v>341</v>
      </c>
      <c r="F29" s="55" t="str">
        <f>VLOOKUP(C29,职业!B:C,2,0)</f>
        <v>术士</v>
      </c>
      <c r="G29" s="55" t="str">
        <f>VLOOKUP(D29,绝技!B:C,2,0)</f>
        <v>妖魂冲霄</v>
      </c>
      <c r="H29" s="54">
        <v>67</v>
      </c>
      <c r="I29" s="54">
        <v>56</v>
      </c>
      <c r="J29" s="54">
        <v>92</v>
      </c>
      <c r="K29" s="53">
        <f>IF(C29&lt;&gt;4,H29+I29,H29+J29)</f>
        <v>159</v>
      </c>
      <c r="L29" s="54">
        <v>3</v>
      </c>
      <c r="M29" s="56">
        <v>1</v>
      </c>
      <c r="N29" s="57">
        <f>INT((100+H29*(5+L29)) * (10+M29)*0.1)</f>
        <v>699</v>
      </c>
      <c r="O29" s="57">
        <f>INT(I29*(10+M29)*0.1)</f>
        <v>61</v>
      </c>
      <c r="P29" s="58">
        <f>INT(I29*(M29+10)*0.07)</f>
        <v>43</v>
      </c>
      <c r="Q29" s="58">
        <f>INT(J29*(M29+10)*0.1)</f>
        <v>101</v>
      </c>
      <c r="R29" s="58">
        <f>INT(J29*(M29+10)*0.07)</f>
        <v>70</v>
      </c>
      <c r="S29" s="58">
        <f>INT(H29*(M29+10)*0.1)</f>
        <v>73</v>
      </c>
      <c r="T29" s="58">
        <f>INT(H29*(M29+10)*0.07)</f>
        <v>51</v>
      </c>
    </row>
    <row r="30" spans="2:20">
      <c r="B30" s="53">
        <v>28</v>
      </c>
      <c r="C30" s="54">
        <v>4</v>
      </c>
      <c r="D30" s="54">
        <v>28</v>
      </c>
      <c r="E30" s="59" t="s">
        <v>342</v>
      </c>
      <c r="F30" s="55" t="str">
        <f>VLOOKUP(C30,职业!B:C,2,0)</f>
        <v>术士</v>
      </c>
      <c r="G30" s="55" t="str">
        <f>VLOOKUP(D30,绝技!B:C,2,0)</f>
        <v>千丝万缕</v>
      </c>
      <c r="H30" s="54">
        <v>77</v>
      </c>
      <c r="I30" s="54">
        <v>49</v>
      </c>
      <c r="J30" s="54">
        <v>84</v>
      </c>
      <c r="K30" s="53">
        <f>IF(C30&lt;&gt;4,H30+I30,H30+J30)</f>
        <v>161</v>
      </c>
      <c r="L30" s="54">
        <v>3</v>
      </c>
      <c r="M30" s="56">
        <v>1</v>
      </c>
      <c r="N30" s="57">
        <f>INT((100+H30*(5+L30)) * (10+M30)*0.1)</f>
        <v>787</v>
      </c>
      <c r="O30" s="57">
        <f>INT(I30*(10+M30)*0.1)</f>
        <v>53</v>
      </c>
      <c r="P30" s="58">
        <f>INT(I30*(M30+10)*0.07)</f>
        <v>37</v>
      </c>
      <c r="Q30" s="58">
        <f>INT(J30*(M30+10)*0.1)</f>
        <v>92</v>
      </c>
      <c r="R30" s="58">
        <f>INT(J30*(M30+10)*0.07)</f>
        <v>64</v>
      </c>
      <c r="S30" s="58">
        <f>INT(H30*(M30+10)*0.1)</f>
        <v>84</v>
      </c>
      <c r="T30" s="58">
        <f>INT(H30*(M30+10)*0.07)</f>
        <v>59</v>
      </c>
    </row>
    <row r="31" spans="2:20">
      <c r="B31" s="53">
        <v>29</v>
      </c>
      <c r="C31" s="54">
        <v>4</v>
      </c>
      <c r="D31" s="54">
        <v>29</v>
      </c>
      <c r="E31" s="59" t="s">
        <v>343</v>
      </c>
      <c r="F31" s="55" t="str">
        <f>VLOOKUP(C31,职业!B:C,2,0)</f>
        <v>术士</v>
      </c>
      <c r="G31" s="55" t="str">
        <f>VLOOKUP(D31,绝技!B:C,2,0)</f>
        <v>五气连波</v>
      </c>
      <c r="H31" s="54">
        <v>79</v>
      </c>
      <c r="I31" s="54">
        <v>26</v>
      </c>
      <c r="J31" s="54">
        <v>82</v>
      </c>
      <c r="K31" s="53">
        <f>IF(C31&lt;&gt;4,H31+I31,H31+J31)</f>
        <v>161</v>
      </c>
      <c r="L31" s="54">
        <v>3</v>
      </c>
      <c r="M31" s="56">
        <v>1</v>
      </c>
      <c r="N31" s="57">
        <f>INT((100+H31*(5+L31)) * (10+M31)*0.1)</f>
        <v>805</v>
      </c>
      <c r="O31" s="57">
        <f>INT(I31*(10+M31)*0.1)</f>
        <v>28</v>
      </c>
      <c r="P31" s="58">
        <f>INT(I31*(M31+10)*0.07)</f>
        <v>20</v>
      </c>
      <c r="Q31" s="58">
        <f>INT(J31*(M31+10)*0.1)</f>
        <v>90</v>
      </c>
      <c r="R31" s="58">
        <f>INT(J31*(M31+10)*0.07)</f>
        <v>63</v>
      </c>
      <c r="S31" s="58">
        <f>INT(H31*(M31+10)*0.1)</f>
        <v>86</v>
      </c>
      <c r="T31" s="58">
        <f>INT(H31*(M31+10)*0.07)</f>
        <v>60</v>
      </c>
    </row>
    <row r="32" spans="2:20">
      <c r="B32" s="53">
        <v>30</v>
      </c>
      <c r="C32" s="54">
        <v>4</v>
      </c>
      <c r="D32" s="54">
        <v>30</v>
      </c>
      <c r="E32" s="59" t="s">
        <v>344</v>
      </c>
      <c r="F32" s="55" t="str">
        <f>VLOOKUP(C32,职业!B:C,2,0)</f>
        <v>术士</v>
      </c>
      <c r="G32" s="55" t="str">
        <f>VLOOKUP(D32,绝技!B:C,2,0)</f>
        <v>风卷残云</v>
      </c>
      <c r="H32" s="54">
        <v>78</v>
      </c>
      <c r="I32" s="54">
        <v>73</v>
      </c>
      <c r="J32" s="54">
        <v>77</v>
      </c>
      <c r="K32" s="53">
        <f>IF(C32&lt;&gt;4,H32+I32,H32+J32)</f>
        <v>155</v>
      </c>
      <c r="L32" s="54">
        <v>3</v>
      </c>
      <c r="M32" s="56">
        <v>1</v>
      </c>
      <c r="N32" s="57">
        <f>INT((100+H32*(5+L32)) * (10+M32)*0.1)</f>
        <v>796</v>
      </c>
      <c r="O32" s="57">
        <f>INT(I32*(10+M32)*0.1)</f>
        <v>80</v>
      </c>
      <c r="P32" s="58">
        <f>INT(I32*(M32+10)*0.07)</f>
        <v>56</v>
      </c>
      <c r="Q32" s="58">
        <f>INT(J32*(M32+10)*0.1)</f>
        <v>84</v>
      </c>
      <c r="R32" s="58">
        <f>INT(J32*(M32+10)*0.07)</f>
        <v>59</v>
      </c>
      <c r="S32" s="58">
        <f>INT(H32*(M32+10)*0.1)</f>
        <v>85</v>
      </c>
      <c r="T32" s="58">
        <f>INT(H32*(M32+10)*0.07)</f>
        <v>60</v>
      </c>
    </row>
    <row r="33" spans="2:20">
      <c r="B33" s="53">
        <v>31</v>
      </c>
      <c r="C33" s="54">
        <v>1</v>
      </c>
      <c r="D33" s="54">
        <v>31</v>
      </c>
      <c r="E33" s="61" t="s">
        <v>345</v>
      </c>
      <c r="F33" s="55" t="str">
        <f>VLOOKUP(C33,职业!B:C,2,0)</f>
        <v>战神</v>
      </c>
      <c r="G33" s="55" t="str">
        <f>VLOOKUP(D33,绝技!B:C,2,0)</f>
        <v>枪棒乱舞</v>
      </c>
      <c r="H33" s="54">
        <v>80</v>
      </c>
      <c r="I33" s="54">
        <v>64</v>
      </c>
      <c r="J33" s="54">
        <v>56</v>
      </c>
      <c r="K33" s="53">
        <f>IF(C33&lt;&gt;4,H33+I33,H33+J33)</f>
        <v>144</v>
      </c>
      <c r="L33" s="54">
        <v>2</v>
      </c>
      <c r="M33" s="56">
        <v>1</v>
      </c>
      <c r="N33" s="57">
        <f>INT((100+H33*(5+L33)) * (10+M33)*0.1)</f>
        <v>726</v>
      </c>
      <c r="O33" s="57">
        <f>INT(I33*(10+M33)*0.1)</f>
        <v>70</v>
      </c>
      <c r="P33" s="58">
        <f>INT(I33*(M33+10)*0.07)</f>
        <v>49</v>
      </c>
      <c r="Q33" s="58">
        <f>INT(J33*(M33+10)*0.1)</f>
        <v>61</v>
      </c>
      <c r="R33" s="58">
        <f>INT(J33*(M33+10)*0.07)</f>
        <v>43</v>
      </c>
      <c r="S33" s="58">
        <f>INT(H33*(M33+10)*0.1)</f>
        <v>88</v>
      </c>
      <c r="T33" s="58">
        <f>INT(H33*(M33+10)*0.07)</f>
        <v>61</v>
      </c>
    </row>
    <row r="34" spans="2:20">
      <c r="B34" s="53">
        <v>32</v>
      </c>
      <c r="C34" s="54">
        <v>1</v>
      </c>
      <c r="D34" s="54">
        <v>32</v>
      </c>
      <c r="E34" s="61" t="s">
        <v>346</v>
      </c>
      <c r="F34" s="55" t="str">
        <f>VLOOKUP(C34,职业!B:C,2,0)</f>
        <v>战神</v>
      </c>
      <c r="G34" s="55" t="str">
        <f>VLOOKUP(D34,绝技!B:C,2,0)</f>
        <v>醉生梦死</v>
      </c>
      <c r="H34" s="54">
        <v>62</v>
      </c>
      <c r="I34" s="54">
        <v>83</v>
      </c>
      <c r="J34" s="54">
        <v>69</v>
      </c>
      <c r="K34" s="53">
        <f>IF(C34&lt;&gt;4,H34+I34,H34+J34)</f>
        <v>145</v>
      </c>
      <c r="L34" s="54">
        <v>2</v>
      </c>
      <c r="M34" s="56">
        <v>1</v>
      </c>
      <c r="N34" s="57">
        <f>INT((100+H34*(5+L34)) * (10+M34)*0.1)</f>
        <v>587</v>
      </c>
      <c r="O34" s="57">
        <f>INT(I34*(10+M34)*0.1)</f>
        <v>91</v>
      </c>
      <c r="P34" s="58">
        <f>INT(I34*(M34+10)*0.07)</f>
        <v>63</v>
      </c>
      <c r="Q34" s="58">
        <f>INT(J34*(M34+10)*0.1)</f>
        <v>75</v>
      </c>
      <c r="R34" s="58">
        <f>INT(J34*(M34+10)*0.07)</f>
        <v>53</v>
      </c>
      <c r="S34" s="58">
        <f>INT(H34*(M34+10)*0.1)</f>
        <v>68</v>
      </c>
      <c r="T34" s="58">
        <f>INT(H34*(M34+10)*0.07)</f>
        <v>47</v>
      </c>
    </row>
    <row r="35" spans="2:20">
      <c r="B35" s="53">
        <v>33</v>
      </c>
      <c r="C35" s="54">
        <v>1</v>
      </c>
      <c r="D35" s="54">
        <v>33</v>
      </c>
      <c r="E35" s="61" t="s">
        <v>347</v>
      </c>
      <c r="F35" s="55" t="str">
        <f>VLOOKUP(C35,职业!B:C,2,0)</f>
        <v>战神</v>
      </c>
      <c r="G35" s="55" t="str">
        <f>VLOOKUP(D35,绝技!B:C,2,0)</f>
        <v>金钹猛击</v>
      </c>
      <c r="H35" s="54">
        <v>72</v>
      </c>
      <c r="I35" s="54">
        <v>66</v>
      </c>
      <c r="J35" s="54">
        <v>54</v>
      </c>
      <c r="K35" s="53">
        <f>IF(C35&lt;&gt;4,H35+I35,H35+J35)</f>
        <v>138</v>
      </c>
      <c r="L35" s="54">
        <v>2</v>
      </c>
      <c r="M35" s="56">
        <v>1</v>
      </c>
      <c r="N35" s="57">
        <f>INT((100+H35*(5+L35)) * (10+M35)*0.1)</f>
        <v>664</v>
      </c>
      <c r="O35" s="57">
        <f>INT(I35*(10+M35)*0.1)</f>
        <v>72</v>
      </c>
      <c r="P35" s="58">
        <f>INT(I35*(M35+10)*0.07)</f>
        <v>50</v>
      </c>
      <c r="Q35" s="58">
        <f>INT(J35*(M35+10)*0.1)</f>
        <v>59</v>
      </c>
      <c r="R35" s="58">
        <f>INT(J35*(M35+10)*0.07)</f>
        <v>41</v>
      </c>
      <c r="S35" s="58">
        <f>INT(H35*(M35+10)*0.1)</f>
        <v>79</v>
      </c>
      <c r="T35" s="58">
        <f>INT(H35*(M35+10)*0.07)</f>
        <v>55</v>
      </c>
    </row>
    <row r="36" spans="2:20">
      <c r="B36" s="53">
        <v>34</v>
      </c>
      <c r="C36" s="54">
        <v>1</v>
      </c>
      <c r="D36" s="54">
        <v>34</v>
      </c>
      <c r="E36" s="61" t="s">
        <v>348</v>
      </c>
      <c r="F36" s="55" t="str">
        <f>VLOOKUP(C36,职业!B:C,2,0)</f>
        <v>战神</v>
      </c>
      <c r="G36" s="55" t="str">
        <f>VLOOKUP(D36,绝技!B:C,2,0)</f>
        <v>侵略如火</v>
      </c>
      <c r="H36" s="54">
        <v>80</v>
      </c>
      <c r="I36" s="54">
        <v>62</v>
      </c>
      <c r="J36" s="54">
        <v>43</v>
      </c>
      <c r="K36" s="53">
        <f>IF(C36&lt;&gt;4,H36+I36,H36+J36)</f>
        <v>142</v>
      </c>
      <c r="L36" s="54">
        <v>2</v>
      </c>
      <c r="M36" s="56">
        <v>1</v>
      </c>
      <c r="N36" s="57">
        <f>INT((100+H36*(5+L36)) * (10+M36)*0.1)</f>
        <v>726</v>
      </c>
      <c r="O36" s="57">
        <f>INT(I36*(10+M36)*0.1)</f>
        <v>68</v>
      </c>
      <c r="P36" s="58">
        <f>INT(I36*(M36+10)*0.07)</f>
        <v>47</v>
      </c>
      <c r="Q36" s="58">
        <f>INT(J36*(M36+10)*0.1)</f>
        <v>47</v>
      </c>
      <c r="R36" s="58">
        <f>INT(J36*(M36+10)*0.07)</f>
        <v>33</v>
      </c>
      <c r="S36" s="58">
        <f>INT(H36*(M36+10)*0.1)</f>
        <v>88</v>
      </c>
      <c r="T36" s="58">
        <f>INT(H36*(M36+10)*0.07)</f>
        <v>61</v>
      </c>
    </row>
    <row r="37" spans="2:20">
      <c r="B37" s="53">
        <v>35</v>
      </c>
      <c r="C37" s="54">
        <v>1</v>
      </c>
      <c r="D37" s="54">
        <v>35</v>
      </c>
      <c r="E37" s="61" t="s">
        <v>349</v>
      </c>
      <c r="F37" s="55" t="str">
        <f>VLOOKUP(C37,职业!B:C,2,0)</f>
        <v>战神</v>
      </c>
      <c r="G37" s="55" t="str">
        <f>VLOOKUP(D37,绝技!B:C,2,0)</f>
        <v>遁地之术</v>
      </c>
      <c r="H37" s="54">
        <v>67</v>
      </c>
      <c r="I37" s="54">
        <v>72</v>
      </c>
      <c r="J37" s="54">
        <v>43</v>
      </c>
      <c r="K37" s="53">
        <f>IF(C37&lt;&gt;4,H37+I37,H37+J37)</f>
        <v>139</v>
      </c>
      <c r="L37" s="54">
        <v>2</v>
      </c>
      <c r="M37" s="56">
        <v>1</v>
      </c>
      <c r="N37" s="57">
        <f>INT((100+H37*(5+L37)) * (10+M37)*0.1)</f>
        <v>625</v>
      </c>
      <c r="O37" s="57">
        <f>INT(I37*(10+M37)*0.1)</f>
        <v>79</v>
      </c>
      <c r="P37" s="58">
        <f>INT(I37*(M37+10)*0.07)</f>
        <v>55</v>
      </c>
      <c r="Q37" s="58">
        <f>INT(J37*(M37+10)*0.1)</f>
        <v>47</v>
      </c>
      <c r="R37" s="58">
        <f>INT(J37*(M37+10)*0.07)</f>
        <v>33</v>
      </c>
      <c r="S37" s="58">
        <f>INT(H37*(M37+10)*0.1)</f>
        <v>73</v>
      </c>
      <c r="T37" s="58">
        <f>INT(H37*(M37+10)*0.07)</f>
        <v>51</v>
      </c>
    </row>
    <row r="38" spans="2:20">
      <c r="B38" s="53">
        <v>36</v>
      </c>
      <c r="C38" s="54">
        <v>2</v>
      </c>
      <c r="D38" s="54">
        <v>36</v>
      </c>
      <c r="E38" s="61" t="s">
        <v>350</v>
      </c>
      <c r="F38" s="55" t="str">
        <f>VLOOKUP(C38,职业!B:C,2,0)</f>
        <v>金刚</v>
      </c>
      <c r="G38" s="55" t="str">
        <f>VLOOKUP(D38,绝技!B:C,2,0)</f>
        <v>伏魔杖法</v>
      </c>
      <c r="H38" s="54">
        <v>73</v>
      </c>
      <c r="I38" s="54">
        <v>72</v>
      </c>
      <c r="J38" s="54">
        <v>30</v>
      </c>
      <c r="K38" s="53">
        <f>IF(C38&lt;&gt;4,H38+I38,H38+J38)</f>
        <v>145</v>
      </c>
      <c r="L38" s="54">
        <v>2</v>
      </c>
      <c r="M38" s="56">
        <v>1</v>
      </c>
      <c r="N38" s="57">
        <f>INT((100+H38*(5+L38)) * (10+M38)*0.1)</f>
        <v>672</v>
      </c>
      <c r="O38" s="57">
        <f>INT(I38*(10+M38)*0.1)</f>
        <v>79</v>
      </c>
      <c r="P38" s="58">
        <f>INT(I38*(M38+10)*0.07)</f>
        <v>55</v>
      </c>
      <c r="Q38" s="58">
        <f>INT(J38*(M38+10)*0.1)</f>
        <v>33</v>
      </c>
      <c r="R38" s="58">
        <f>INT(J38*(M38+10)*0.07)</f>
        <v>23</v>
      </c>
      <c r="S38" s="58">
        <f>INT(H38*(M38+10)*0.1)</f>
        <v>80</v>
      </c>
      <c r="T38" s="58">
        <f>INT(H38*(M38+10)*0.07)</f>
        <v>56</v>
      </c>
    </row>
    <row r="39" spans="2:20">
      <c r="B39" s="53">
        <v>37</v>
      </c>
      <c r="C39" s="54">
        <v>2</v>
      </c>
      <c r="D39" s="54">
        <v>37</v>
      </c>
      <c r="E39" s="61" t="s">
        <v>351</v>
      </c>
      <c r="F39" s="55" t="str">
        <f>VLOOKUP(C39,职业!B:C,2,0)</f>
        <v>金刚</v>
      </c>
      <c r="G39" s="55" t="str">
        <f>VLOOKUP(D39,绝技!B:C,2,0)</f>
        <v>黑色旋风</v>
      </c>
      <c r="H39" s="54">
        <v>84</v>
      </c>
      <c r="I39" s="54">
        <v>60</v>
      </c>
      <c r="J39" s="54">
        <v>45</v>
      </c>
      <c r="K39" s="53">
        <f>IF(C39&lt;&gt;4,H39+I39,H39+J39)</f>
        <v>144</v>
      </c>
      <c r="L39" s="54">
        <v>2</v>
      </c>
      <c r="M39" s="56">
        <v>1</v>
      </c>
      <c r="N39" s="57">
        <f>INT((100+H39*(5+L39)) * (10+M39)*0.1)</f>
        <v>756</v>
      </c>
      <c r="O39" s="57">
        <f>INT(I39*(10+M39)*0.1)</f>
        <v>66</v>
      </c>
      <c r="P39" s="58">
        <f>INT(I39*(M39+10)*0.07)</f>
        <v>46</v>
      </c>
      <c r="Q39" s="58">
        <f>INT(J39*(M39+10)*0.1)</f>
        <v>49</v>
      </c>
      <c r="R39" s="58">
        <f>INT(J39*(M39+10)*0.07)</f>
        <v>34</v>
      </c>
      <c r="S39" s="58">
        <f>INT(H39*(M39+10)*0.1)</f>
        <v>92</v>
      </c>
      <c r="T39" s="58">
        <f>INT(H39*(M39+10)*0.07)</f>
        <v>64</v>
      </c>
    </row>
    <row r="40" spans="2:20">
      <c r="B40" s="53">
        <v>38</v>
      </c>
      <c r="C40" s="54">
        <v>2</v>
      </c>
      <c r="D40" s="54">
        <v>38</v>
      </c>
      <c r="E40" s="61" t="s">
        <v>352</v>
      </c>
      <c r="F40" s="55" t="str">
        <f>VLOOKUP(C40,职业!B:C,2,0)</f>
        <v>金刚</v>
      </c>
      <c r="G40" s="55" t="str">
        <f>VLOOKUP(D40,绝技!B:C,2,0)</f>
        <v>不动如山</v>
      </c>
      <c r="H40" s="54">
        <v>75</v>
      </c>
      <c r="I40" s="54">
        <v>68</v>
      </c>
      <c r="J40" s="54">
        <v>39</v>
      </c>
      <c r="K40" s="53">
        <f>IF(C40&lt;&gt;4,H40+I40,H40+J40)</f>
        <v>143</v>
      </c>
      <c r="L40" s="54">
        <v>2</v>
      </c>
      <c r="M40" s="56">
        <v>1</v>
      </c>
      <c r="N40" s="57">
        <f>INT((100+H40*(5+L40)) * (10+M40)*0.1)</f>
        <v>687</v>
      </c>
      <c r="O40" s="57">
        <f>INT(I40*(10+M40)*0.1)</f>
        <v>74</v>
      </c>
      <c r="P40" s="58">
        <f>INT(I40*(M40+10)*0.07)</f>
        <v>52</v>
      </c>
      <c r="Q40" s="58">
        <f>INT(J40*(M40+10)*0.1)</f>
        <v>42</v>
      </c>
      <c r="R40" s="58">
        <f>INT(J40*(M40+10)*0.07)</f>
        <v>30</v>
      </c>
      <c r="S40" s="58">
        <f>INT(H40*(M40+10)*0.1)</f>
        <v>82</v>
      </c>
      <c r="T40" s="58">
        <f>INT(H40*(M40+10)*0.07)</f>
        <v>57</v>
      </c>
    </row>
    <row r="41" spans="2:20">
      <c r="B41" s="53">
        <v>39</v>
      </c>
      <c r="C41" s="54">
        <v>2</v>
      </c>
      <c r="D41" s="54">
        <v>39</v>
      </c>
      <c r="E41" s="61" t="s">
        <v>353</v>
      </c>
      <c r="F41" s="55" t="str">
        <f>VLOOKUP(C41,职业!B:C,2,0)</f>
        <v>金刚</v>
      </c>
      <c r="G41" s="55" t="str">
        <f>VLOOKUP(D41,绝技!B:C,2,0)</f>
        <v>骷髅法阵</v>
      </c>
      <c r="H41" s="54">
        <v>50</v>
      </c>
      <c r="I41" s="54">
        <v>88</v>
      </c>
      <c r="J41" s="54">
        <v>51</v>
      </c>
      <c r="K41" s="53">
        <f>IF(C41&lt;&gt;4,H41+I41,H41+J41)</f>
        <v>138</v>
      </c>
      <c r="L41" s="54">
        <v>2</v>
      </c>
      <c r="M41" s="56">
        <v>1</v>
      </c>
      <c r="N41" s="57">
        <f>INT((100+H41*(5+L41)) * (10+M41)*0.1)</f>
        <v>495</v>
      </c>
      <c r="O41" s="57">
        <f>INT(I41*(10+M41)*0.1)</f>
        <v>96</v>
      </c>
      <c r="P41" s="58">
        <f>INT(I41*(M41+10)*0.07)</f>
        <v>67</v>
      </c>
      <c r="Q41" s="58">
        <f>INT(J41*(M41+10)*0.1)</f>
        <v>56</v>
      </c>
      <c r="R41" s="58">
        <f>INT(J41*(M41+10)*0.07)</f>
        <v>39</v>
      </c>
      <c r="S41" s="58">
        <f>INT(H41*(M41+10)*0.1)</f>
        <v>55</v>
      </c>
      <c r="T41" s="58">
        <f>INT(H41*(M41+10)*0.07)</f>
        <v>38</v>
      </c>
    </row>
    <row r="42" spans="2:20">
      <c r="B42" s="53">
        <v>40</v>
      </c>
      <c r="C42" s="54">
        <v>2</v>
      </c>
      <c r="D42" s="54">
        <v>40</v>
      </c>
      <c r="E42" s="61" t="s">
        <v>387</v>
      </c>
      <c r="F42" s="55" t="str">
        <f>VLOOKUP(C42,职业!B:C,2,0)</f>
        <v>金刚</v>
      </c>
      <c r="G42" s="55" t="str">
        <f>VLOOKUP(D42,绝技!B:C,2,0)</f>
        <v>虎虎生威</v>
      </c>
      <c r="H42" s="54">
        <v>74</v>
      </c>
      <c r="I42" s="54">
        <v>71</v>
      </c>
      <c r="J42" s="54">
        <v>56</v>
      </c>
      <c r="K42" s="53">
        <f>IF(C42&lt;&gt;4,H42+I42,H42+J42)</f>
        <v>145</v>
      </c>
      <c r="L42" s="54">
        <v>2</v>
      </c>
      <c r="M42" s="56">
        <v>1</v>
      </c>
      <c r="N42" s="57">
        <f>INT((100+H42*(5+L42)) * (10+M42)*0.1)</f>
        <v>679</v>
      </c>
      <c r="O42" s="57">
        <f>INT(I42*(10+M42)*0.1)</f>
        <v>78</v>
      </c>
      <c r="P42" s="58">
        <f>INT(I42*(M42+10)*0.07)</f>
        <v>54</v>
      </c>
      <c r="Q42" s="58">
        <f>INT(J42*(M42+10)*0.1)</f>
        <v>61</v>
      </c>
      <c r="R42" s="58">
        <f>INT(J42*(M42+10)*0.07)</f>
        <v>43</v>
      </c>
      <c r="S42" s="58">
        <f>INT(H42*(M42+10)*0.1)</f>
        <v>81</v>
      </c>
      <c r="T42" s="58">
        <f>INT(H42*(M42+10)*0.07)</f>
        <v>56</v>
      </c>
    </row>
    <row r="43" spans="2:20">
      <c r="B43" s="53">
        <v>41</v>
      </c>
      <c r="C43" s="54">
        <v>3</v>
      </c>
      <c r="D43" s="54">
        <v>41</v>
      </c>
      <c r="E43" s="61" t="s">
        <v>354</v>
      </c>
      <c r="F43" s="55" t="str">
        <f>VLOOKUP(C43,职业!B:C,2,0)</f>
        <v>飞将</v>
      </c>
      <c r="G43" s="55" t="str">
        <f>VLOOKUP(D43,绝技!B:C,2,0)</f>
        <v>不射之射</v>
      </c>
      <c r="H43" s="54">
        <v>56</v>
      </c>
      <c r="I43" s="54">
        <v>83</v>
      </c>
      <c r="J43" s="54">
        <v>71</v>
      </c>
      <c r="K43" s="53">
        <f>IF(C43&lt;&gt;4,H43+I43,H43+J43)</f>
        <v>139</v>
      </c>
      <c r="L43" s="54">
        <v>2</v>
      </c>
      <c r="M43" s="56">
        <v>1</v>
      </c>
      <c r="N43" s="57">
        <f>INT((100+H43*(5+L43)) * (10+M43)*0.1)</f>
        <v>541</v>
      </c>
      <c r="O43" s="57">
        <f>INT(I43*(10+M43)*0.1)</f>
        <v>91</v>
      </c>
      <c r="P43" s="58">
        <f>INT(I43*(M43+10)*0.07)</f>
        <v>63</v>
      </c>
      <c r="Q43" s="58">
        <f>INT(J43*(M43+10)*0.1)</f>
        <v>78</v>
      </c>
      <c r="R43" s="58">
        <f>INT(J43*(M43+10)*0.07)</f>
        <v>54</v>
      </c>
      <c r="S43" s="58">
        <f>INT(H43*(M43+10)*0.1)</f>
        <v>61</v>
      </c>
      <c r="T43" s="58">
        <f>INT(H43*(M43+10)*0.07)</f>
        <v>43</v>
      </c>
    </row>
    <row r="44" spans="2:20">
      <c r="B44" s="53">
        <v>42</v>
      </c>
      <c r="C44" s="54">
        <v>3</v>
      </c>
      <c r="D44" s="54">
        <v>42</v>
      </c>
      <c r="E44" s="61" t="s">
        <v>355</v>
      </c>
      <c r="F44" s="55" t="str">
        <f>VLOOKUP(C44,职业!B:C,2,0)</f>
        <v>飞将</v>
      </c>
      <c r="G44" s="55" t="str">
        <f>VLOOKUP(D44,绝技!B:C,2,0)</f>
        <v>寸草不生</v>
      </c>
      <c r="H44" s="54">
        <v>68</v>
      </c>
      <c r="I44" s="54">
        <v>76</v>
      </c>
      <c r="J44" s="54">
        <v>47</v>
      </c>
      <c r="K44" s="53">
        <f>IF(C44&lt;&gt;4,H44+I44,H44+J44)</f>
        <v>144</v>
      </c>
      <c r="L44" s="54">
        <v>2</v>
      </c>
      <c r="M44" s="56">
        <v>1</v>
      </c>
      <c r="N44" s="57">
        <f>INT((100+H44*(5+L44)) * (10+M44)*0.1)</f>
        <v>633</v>
      </c>
      <c r="O44" s="57">
        <f>INT(I44*(10+M44)*0.1)</f>
        <v>83</v>
      </c>
      <c r="P44" s="58">
        <f>INT(I44*(M44+10)*0.07)</f>
        <v>58</v>
      </c>
      <c r="Q44" s="58">
        <f>INT(J44*(M44+10)*0.1)</f>
        <v>51</v>
      </c>
      <c r="R44" s="58">
        <f>INT(J44*(M44+10)*0.07)</f>
        <v>36</v>
      </c>
      <c r="S44" s="58">
        <f>INT(H44*(M44+10)*0.1)</f>
        <v>74</v>
      </c>
      <c r="T44" s="58">
        <f>INT(H44*(M44+10)*0.07)</f>
        <v>52</v>
      </c>
    </row>
    <row r="45" spans="2:20">
      <c r="B45" s="53">
        <v>43</v>
      </c>
      <c r="C45" s="54">
        <v>3</v>
      </c>
      <c r="D45" s="54">
        <v>43</v>
      </c>
      <c r="E45" s="61" t="s">
        <v>419</v>
      </c>
      <c r="F45" s="55" t="str">
        <f>VLOOKUP(C45,职业!B:C,2,0)</f>
        <v>飞将</v>
      </c>
      <c r="G45" s="55" t="str">
        <f>VLOOKUP(D45,绝技!B:C,2,0)</f>
        <v>九死一生</v>
      </c>
      <c r="H45" s="54">
        <v>99</v>
      </c>
      <c r="I45" s="54">
        <v>36</v>
      </c>
      <c r="J45" s="54">
        <v>65</v>
      </c>
      <c r="K45" s="53">
        <f>IF(C45&lt;&gt;4,H45+I45,H45+J45)</f>
        <v>135</v>
      </c>
      <c r="L45" s="54">
        <v>2</v>
      </c>
      <c r="M45" s="56">
        <v>1</v>
      </c>
      <c r="N45" s="57">
        <f>INT((100+H45*(5+L45)) * (10+M45)*0.1)</f>
        <v>872</v>
      </c>
      <c r="O45" s="57">
        <f>INT(I45*(10+M45)*0.1)</f>
        <v>39</v>
      </c>
      <c r="P45" s="58">
        <f>INT(I45*(M45+10)*0.07)</f>
        <v>27</v>
      </c>
      <c r="Q45" s="58">
        <f>INT(J45*(M45+10)*0.1)</f>
        <v>71</v>
      </c>
      <c r="R45" s="58">
        <f>INT(J45*(M45+10)*0.07)</f>
        <v>50</v>
      </c>
      <c r="S45" s="58">
        <f>INT(H45*(M45+10)*0.1)</f>
        <v>108</v>
      </c>
      <c r="T45" s="58">
        <f>INT(H45*(M45+10)*0.07)</f>
        <v>76</v>
      </c>
    </row>
    <row r="46" spans="2:20">
      <c r="B46" s="53">
        <v>44</v>
      </c>
      <c r="C46" s="54">
        <v>3</v>
      </c>
      <c r="D46" s="54">
        <v>44</v>
      </c>
      <c r="E46" s="61" t="s">
        <v>84</v>
      </c>
      <c r="F46" s="55" t="str">
        <f>VLOOKUP(C46,职业!B:C,2,0)</f>
        <v>飞将</v>
      </c>
      <c r="G46" s="55" t="str">
        <f>VLOOKUP(D46,绝技!B:C,2,0)</f>
        <v>寒毒穿心</v>
      </c>
      <c r="H46" s="54">
        <v>64</v>
      </c>
      <c r="I46" s="54">
        <v>82</v>
      </c>
      <c r="J46" s="54">
        <v>61</v>
      </c>
      <c r="K46" s="53">
        <f>IF(C46&lt;&gt;4,H46+I46,H46+J46)</f>
        <v>146</v>
      </c>
      <c r="L46" s="54">
        <v>2</v>
      </c>
      <c r="M46" s="56">
        <v>1</v>
      </c>
      <c r="N46" s="57">
        <f>INT((100+H46*(5+L46)) * (10+M46)*0.1)</f>
        <v>602</v>
      </c>
      <c r="O46" s="57">
        <f>INT(I46*(10+M46)*0.1)</f>
        <v>90</v>
      </c>
      <c r="P46" s="58">
        <f>INT(I46*(M46+10)*0.07)</f>
        <v>63</v>
      </c>
      <c r="Q46" s="58">
        <f>INT(J46*(M46+10)*0.1)</f>
        <v>67</v>
      </c>
      <c r="R46" s="58">
        <f>INT(J46*(M46+10)*0.07)</f>
        <v>46</v>
      </c>
      <c r="S46" s="58">
        <f>INT(H46*(M46+10)*0.1)</f>
        <v>70</v>
      </c>
      <c r="T46" s="58">
        <f>INT(H46*(M46+10)*0.07)</f>
        <v>49</v>
      </c>
    </row>
    <row r="47" spans="2:20">
      <c r="B47" s="53">
        <v>45</v>
      </c>
      <c r="C47" s="54">
        <v>3</v>
      </c>
      <c r="D47" s="54">
        <v>45</v>
      </c>
      <c r="E47" s="61" t="s">
        <v>458</v>
      </c>
      <c r="F47" s="55" t="str">
        <f>VLOOKUP(C47,职业!B:C,2,0)</f>
        <v>飞将</v>
      </c>
      <c r="G47" s="55" t="str">
        <f>VLOOKUP(D47,绝技!B:C,2,0)</f>
        <v>一刀两断</v>
      </c>
      <c r="H47" s="54">
        <v>60</v>
      </c>
      <c r="I47" s="54">
        <v>72</v>
      </c>
      <c r="J47" s="54">
        <v>53</v>
      </c>
      <c r="K47" s="53">
        <f>IF(C47&lt;&gt;4,H47+I47,H47+J47)</f>
        <v>132</v>
      </c>
      <c r="L47" s="54">
        <v>2</v>
      </c>
      <c r="M47" s="56">
        <v>1</v>
      </c>
      <c r="N47" s="57">
        <f>INT((100+H47*(5+L47)) * (10+M47)*0.1)</f>
        <v>572</v>
      </c>
      <c r="O47" s="57">
        <f>INT(I47*(10+M47)*0.1)</f>
        <v>79</v>
      </c>
      <c r="P47" s="58">
        <f>INT(I47*(M47+10)*0.07)</f>
        <v>55</v>
      </c>
      <c r="Q47" s="58">
        <f>INT(J47*(M47+10)*0.1)</f>
        <v>58</v>
      </c>
      <c r="R47" s="58">
        <f>INT(J47*(M47+10)*0.07)</f>
        <v>40</v>
      </c>
      <c r="S47" s="58">
        <f>INT(H47*(M47+10)*0.1)</f>
        <v>66</v>
      </c>
      <c r="T47" s="58">
        <f>INT(H47*(M47+10)*0.07)</f>
        <v>46</v>
      </c>
    </row>
    <row r="48" spans="2:20">
      <c r="B48" s="53">
        <v>46</v>
      </c>
      <c r="C48" s="54">
        <v>4</v>
      </c>
      <c r="D48" s="54">
        <v>46</v>
      </c>
      <c r="E48" s="61" t="s">
        <v>357</v>
      </c>
      <c r="F48" s="55" t="str">
        <f>VLOOKUP(C48,职业!B:C,2,0)</f>
        <v>术士</v>
      </c>
      <c r="G48" s="55" t="str">
        <f>VLOOKUP(D48,绝技!B:C,2,0)</f>
        <v>清莲雨润</v>
      </c>
      <c r="H48" s="54">
        <v>68</v>
      </c>
      <c r="I48" s="54">
        <v>24</v>
      </c>
      <c r="J48" s="54">
        <v>76</v>
      </c>
      <c r="K48" s="53">
        <f>IF(C48&lt;&gt;4,H48+I48,H48+J48)</f>
        <v>144</v>
      </c>
      <c r="L48" s="54">
        <v>2</v>
      </c>
      <c r="M48" s="56">
        <v>1</v>
      </c>
      <c r="N48" s="57">
        <f>INT((100+H48*(5+L48)) * (10+M48)*0.1)</f>
        <v>633</v>
      </c>
      <c r="O48" s="57">
        <f>INT(I48*(10+M48)*0.1)</f>
        <v>26</v>
      </c>
      <c r="P48" s="58">
        <f>INT(I48*(M48+10)*0.07)</f>
        <v>18</v>
      </c>
      <c r="Q48" s="58">
        <f>INT(J48*(M48+10)*0.1)</f>
        <v>83</v>
      </c>
      <c r="R48" s="58">
        <f>INT(J48*(M48+10)*0.07)</f>
        <v>58</v>
      </c>
      <c r="S48" s="58">
        <f>INT(H48*(M48+10)*0.1)</f>
        <v>74</v>
      </c>
      <c r="T48" s="58">
        <f>INT(H48*(M48+10)*0.07)</f>
        <v>52</v>
      </c>
    </row>
    <row r="49" spans="2:20">
      <c r="B49" s="53">
        <v>47</v>
      </c>
      <c r="C49" s="54">
        <v>4</v>
      </c>
      <c r="D49" s="54">
        <v>47</v>
      </c>
      <c r="E49" s="61" t="s">
        <v>358</v>
      </c>
      <c r="F49" s="55" t="str">
        <f>VLOOKUP(C49,职业!B:C,2,0)</f>
        <v>术士</v>
      </c>
      <c r="G49" s="55" t="str">
        <f>VLOOKUP(D49,绝技!B:C,2,0)</f>
        <v>国色天香</v>
      </c>
      <c r="H49" s="54">
        <v>52</v>
      </c>
      <c r="I49" s="54">
        <v>14</v>
      </c>
      <c r="J49" s="54">
        <v>85</v>
      </c>
      <c r="K49" s="53">
        <f>IF(C49&lt;&gt;4,H49+I49,H49+J49)</f>
        <v>137</v>
      </c>
      <c r="L49" s="54">
        <v>2</v>
      </c>
      <c r="M49" s="56">
        <v>1</v>
      </c>
      <c r="N49" s="57">
        <f>INT((100+H49*(5+L49)) * (10+M49)*0.1)</f>
        <v>510</v>
      </c>
      <c r="O49" s="57">
        <f>INT(I49*(10+M49)*0.1)</f>
        <v>15</v>
      </c>
      <c r="P49" s="58">
        <f>INT(I49*(M49+10)*0.07)</f>
        <v>10</v>
      </c>
      <c r="Q49" s="58">
        <f>INT(J49*(M49+10)*0.1)</f>
        <v>93</v>
      </c>
      <c r="R49" s="58">
        <f>INT(J49*(M49+10)*0.07)</f>
        <v>65</v>
      </c>
      <c r="S49" s="58">
        <f>INT(H49*(M49+10)*0.1)</f>
        <v>57</v>
      </c>
      <c r="T49" s="58">
        <f>INT(H49*(M49+10)*0.07)</f>
        <v>40</v>
      </c>
    </row>
    <row r="50" spans="2:20">
      <c r="B50" s="53">
        <v>48</v>
      </c>
      <c r="C50" s="54">
        <v>4</v>
      </c>
      <c r="D50" s="54">
        <v>48</v>
      </c>
      <c r="E50" s="61" t="s">
        <v>359</v>
      </c>
      <c r="F50" s="55" t="str">
        <f>VLOOKUP(C50,职业!B:C,2,0)</f>
        <v>术士</v>
      </c>
      <c r="G50" s="55" t="str">
        <f>VLOOKUP(D50,绝技!B:C,2,0)</f>
        <v>惊天狂雷</v>
      </c>
      <c r="H50" s="54">
        <v>63</v>
      </c>
      <c r="I50" s="54">
        <v>42</v>
      </c>
      <c r="J50" s="54">
        <v>75</v>
      </c>
      <c r="K50" s="53">
        <f>IF(C50&lt;&gt;4,H50+I50,H50+J50)</f>
        <v>138</v>
      </c>
      <c r="L50" s="54">
        <v>2</v>
      </c>
      <c r="M50" s="56">
        <v>1</v>
      </c>
      <c r="N50" s="57">
        <f>INT((100+H50*(5+L50)) * (10+M50)*0.1)</f>
        <v>595</v>
      </c>
      <c r="O50" s="57">
        <f>INT(I50*(10+M50)*0.1)</f>
        <v>46</v>
      </c>
      <c r="P50" s="58">
        <f>INT(I50*(M50+10)*0.07)</f>
        <v>32</v>
      </c>
      <c r="Q50" s="58">
        <f>INT(J50*(M50+10)*0.1)</f>
        <v>82</v>
      </c>
      <c r="R50" s="58">
        <f>INT(J50*(M50+10)*0.07)</f>
        <v>57</v>
      </c>
      <c r="S50" s="58">
        <f>INT(H50*(M50+10)*0.1)</f>
        <v>69</v>
      </c>
      <c r="T50" s="58">
        <f>INT(H50*(M50+10)*0.07)</f>
        <v>48</v>
      </c>
    </row>
    <row r="51" spans="2:20">
      <c r="B51" s="53">
        <v>49</v>
      </c>
      <c r="C51" s="54">
        <v>4</v>
      </c>
      <c r="D51" s="54">
        <v>49</v>
      </c>
      <c r="E51" s="61" t="s">
        <v>418</v>
      </c>
      <c r="F51" s="55" t="str">
        <f>VLOOKUP(C51,职业!B:C,2,0)</f>
        <v>术士</v>
      </c>
      <c r="G51" s="55" t="str">
        <f>VLOOKUP(D51,绝技!B:C,2,0)</f>
        <v>轻舞妖媚</v>
      </c>
      <c r="H51" s="54">
        <v>46</v>
      </c>
      <c r="I51" s="54">
        <v>18</v>
      </c>
      <c r="J51" s="54">
        <v>90</v>
      </c>
      <c r="K51" s="53">
        <f>IF(C51&lt;&gt;4,H51+I51,H51+J51)</f>
        <v>136</v>
      </c>
      <c r="L51" s="54">
        <v>2</v>
      </c>
      <c r="M51" s="56">
        <v>1</v>
      </c>
      <c r="N51" s="57">
        <f>INT((100+H51*(5+L51)) * (10+M51)*0.1)</f>
        <v>464</v>
      </c>
      <c r="O51" s="57">
        <f>INT(I51*(10+M51)*0.1)</f>
        <v>19</v>
      </c>
      <c r="P51" s="58">
        <f>INT(I51*(M51+10)*0.07)</f>
        <v>13</v>
      </c>
      <c r="Q51" s="58">
        <f>INT(J51*(M51+10)*0.1)</f>
        <v>99</v>
      </c>
      <c r="R51" s="58">
        <f>INT(J51*(M51+10)*0.07)</f>
        <v>69</v>
      </c>
      <c r="S51" s="58">
        <f>INT(H51*(M51+10)*0.1)</f>
        <v>50</v>
      </c>
      <c r="T51" s="58">
        <f>INT(H51*(M51+10)*0.07)</f>
        <v>35</v>
      </c>
    </row>
    <row r="52" spans="2:20">
      <c r="B52" s="53">
        <v>50</v>
      </c>
      <c r="C52" s="54">
        <v>4</v>
      </c>
      <c r="D52" s="54">
        <v>50</v>
      </c>
      <c r="E52" s="61" t="s">
        <v>386</v>
      </c>
      <c r="F52" s="55" t="str">
        <f>VLOOKUP(C52,职业!B:C,2,0)</f>
        <v>术士</v>
      </c>
      <c r="G52" s="55" t="str">
        <f>VLOOKUP(D52,绝技!B:C,2,0)</f>
        <v>梦断魂劳</v>
      </c>
      <c r="H52" s="54">
        <v>65</v>
      </c>
      <c r="I52" s="54">
        <v>50</v>
      </c>
      <c r="J52" s="54">
        <v>67</v>
      </c>
      <c r="K52" s="53">
        <f>IF(C52&lt;&gt;4,H52+I52,H52+J52)</f>
        <v>132</v>
      </c>
      <c r="L52" s="54">
        <v>2</v>
      </c>
      <c r="M52" s="56">
        <v>1</v>
      </c>
      <c r="N52" s="57">
        <f>INT((100+H52*(5+L52)) * (10+M52)*0.1)</f>
        <v>610</v>
      </c>
      <c r="O52" s="57">
        <f>INT(I52*(10+M52)*0.1)</f>
        <v>55</v>
      </c>
      <c r="P52" s="58">
        <f>INT(I52*(M52+10)*0.07)</f>
        <v>38</v>
      </c>
      <c r="Q52" s="58">
        <f>INT(J52*(M52+10)*0.1)</f>
        <v>73</v>
      </c>
      <c r="R52" s="58">
        <f>INT(J52*(M52+10)*0.07)</f>
        <v>51</v>
      </c>
      <c r="S52" s="58">
        <f>INT(H52*(M52+10)*0.1)</f>
        <v>71</v>
      </c>
      <c r="T52" s="58">
        <f>INT(H52*(M52+10)*0.07)</f>
        <v>50</v>
      </c>
    </row>
    <row r="53" spans="2:20">
      <c r="B53" s="53">
        <v>51</v>
      </c>
      <c r="C53" s="54">
        <v>0</v>
      </c>
      <c r="D53" s="54">
        <v>0</v>
      </c>
      <c r="E53" s="60"/>
      <c r="F53" s="55" t="e">
        <f>VLOOKUP(C53,职业!B:C,2,0)</f>
        <v>#N/A</v>
      </c>
      <c r="G53" s="55" t="str">
        <f>VLOOKUP(D53,绝技!B:C,2,0)</f>
        <v>无</v>
      </c>
      <c r="H53" s="54"/>
      <c r="I53" s="54"/>
      <c r="J53" s="54"/>
      <c r="K53" s="53">
        <f>IF(C53&lt;&gt;4,H53+I53,H53+J53)</f>
        <v>0</v>
      </c>
      <c r="L53" s="54"/>
      <c r="M53" s="56">
        <v>1</v>
      </c>
      <c r="N53" s="57">
        <f>INT((100+H53*(5+L53)) * (10+M53)*0.1)</f>
        <v>110</v>
      </c>
      <c r="O53" s="57">
        <f>INT(I53*(10+M53)*0.1)</f>
        <v>0</v>
      </c>
      <c r="P53" s="58">
        <f>INT(I53*(M53+10)*0.07)</f>
        <v>0</v>
      </c>
      <c r="Q53" s="58">
        <f>INT(J53*(M53+10)*0.1)</f>
        <v>0</v>
      </c>
      <c r="R53" s="58">
        <f>INT(J53*(M53+10)*0.07)</f>
        <v>0</v>
      </c>
      <c r="S53" s="58">
        <f>INT(H53*(M53+10)*0.1)</f>
        <v>0</v>
      </c>
      <c r="T53" s="58">
        <f>INT(H53*(M53+10)*0.07)</f>
        <v>0</v>
      </c>
    </row>
    <row r="54" spans="2:20">
      <c r="B54" s="53">
        <v>52</v>
      </c>
      <c r="C54" s="54">
        <v>0</v>
      </c>
      <c r="D54" s="54">
        <v>0</v>
      </c>
      <c r="E54" s="60"/>
      <c r="F54" s="55" t="e">
        <f>VLOOKUP(C54,职业!B:C,2,0)</f>
        <v>#N/A</v>
      </c>
      <c r="G54" s="55" t="str">
        <f>VLOOKUP(D54,绝技!B:C,2,0)</f>
        <v>无</v>
      </c>
      <c r="H54" s="54"/>
      <c r="I54" s="54"/>
      <c r="J54" s="54"/>
      <c r="K54" s="53">
        <f>IF(C54&lt;&gt;4,H54+I54,H54+J54)</f>
        <v>0</v>
      </c>
      <c r="L54" s="54"/>
      <c r="M54" s="56">
        <v>1</v>
      </c>
      <c r="N54" s="57">
        <f>INT((100+H54*(5+L54)) * (10+M54)*0.1)</f>
        <v>110</v>
      </c>
      <c r="O54" s="57">
        <f>INT(I54*(10+M54)*0.1)</f>
        <v>0</v>
      </c>
      <c r="P54" s="58">
        <f>INT(I54*(M54+10)*0.07)</f>
        <v>0</v>
      </c>
      <c r="Q54" s="58">
        <f>INT(J54*(M54+10)*0.1)</f>
        <v>0</v>
      </c>
      <c r="R54" s="58">
        <f>INT(J54*(M54+10)*0.07)</f>
        <v>0</v>
      </c>
      <c r="S54" s="58">
        <f>INT(H54*(M54+10)*0.1)</f>
        <v>0</v>
      </c>
      <c r="T54" s="58">
        <f>INT(H54*(M54+10)*0.07)</f>
        <v>0</v>
      </c>
    </row>
    <row r="55" spans="2:20">
      <c r="B55" s="53">
        <v>53</v>
      </c>
      <c r="C55" s="54">
        <v>0</v>
      </c>
      <c r="D55" s="54">
        <v>0</v>
      </c>
      <c r="E55" s="60"/>
      <c r="F55" s="55" t="e">
        <f>VLOOKUP(C55,职业!B:C,2,0)</f>
        <v>#N/A</v>
      </c>
      <c r="G55" s="55" t="str">
        <f>VLOOKUP(D55,绝技!B:C,2,0)</f>
        <v>无</v>
      </c>
      <c r="H55" s="54"/>
      <c r="I55" s="54"/>
      <c r="J55" s="54"/>
      <c r="K55" s="53">
        <f>IF(C55&lt;&gt;4,H55+I55,H55+J55)</f>
        <v>0</v>
      </c>
      <c r="L55" s="54"/>
      <c r="M55" s="56">
        <v>1</v>
      </c>
      <c r="N55" s="57">
        <f>INT((100+H55*(5+L55)) * (10+M55)*0.1)</f>
        <v>110</v>
      </c>
      <c r="O55" s="57">
        <f>INT(I55*(10+M55)*0.1)</f>
        <v>0</v>
      </c>
      <c r="P55" s="58">
        <f>INT(I55*(M55+10)*0.07)</f>
        <v>0</v>
      </c>
      <c r="Q55" s="58">
        <f>INT(J55*(M55+10)*0.1)</f>
        <v>0</v>
      </c>
      <c r="R55" s="58">
        <f>INT(J55*(M55+10)*0.07)</f>
        <v>0</v>
      </c>
      <c r="S55" s="58">
        <f>INT(H55*(M55+10)*0.1)</f>
        <v>0</v>
      </c>
      <c r="T55" s="58">
        <f>INT(H55*(M55+10)*0.07)</f>
        <v>0</v>
      </c>
    </row>
    <row r="56" spans="2:20">
      <c r="B56" s="53">
        <v>54</v>
      </c>
      <c r="C56" s="54">
        <v>0</v>
      </c>
      <c r="D56" s="54">
        <v>0</v>
      </c>
      <c r="E56" s="60"/>
      <c r="F56" s="55" t="e">
        <f>VLOOKUP(C56,职业!B:C,2,0)</f>
        <v>#N/A</v>
      </c>
      <c r="G56" s="55" t="str">
        <f>VLOOKUP(D56,绝技!B:C,2,0)</f>
        <v>无</v>
      </c>
      <c r="H56" s="54"/>
      <c r="I56" s="54"/>
      <c r="J56" s="54"/>
      <c r="K56" s="53">
        <f>IF(C56&lt;&gt;4,H56+I56,H56+J56)</f>
        <v>0</v>
      </c>
      <c r="L56" s="54"/>
      <c r="M56" s="56">
        <v>1</v>
      </c>
      <c r="N56" s="57">
        <f>INT((100+H56*(5+L56)) * (10+M56)*0.1)</f>
        <v>110</v>
      </c>
      <c r="O56" s="57">
        <f>INT(I56*(10+M56)*0.1)</f>
        <v>0</v>
      </c>
      <c r="P56" s="58">
        <f>INT(I56*(M56+10)*0.07)</f>
        <v>0</v>
      </c>
      <c r="Q56" s="58">
        <f>INT(J56*(M56+10)*0.1)</f>
        <v>0</v>
      </c>
      <c r="R56" s="58">
        <f>INT(J56*(M56+10)*0.07)</f>
        <v>0</v>
      </c>
      <c r="S56" s="58">
        <f>INT(H56*(M56+10)*0.1)</f>
        <v>0</v>
      </c>
      <c r="T56" s="58">
        <f>INT(H56*(M56+10)*0.07)</f>
        <v>0</v>
      </c>
    </row>
    <row r="57" spans="2:20">
      <c r="B57" s="53">
        <v>55</v>
      </c>
      <c r="C57" s="54">
        <v>0</v>
      </c>
      <c r="D57" s="54">
        <v>0</v>
      </c>
      <c r="E57" s="60"/>
      <c r="F57" s="55" t="e">
        <f>VLOOKUP(C57,职业!B:C,2,0)</f>
        <v>#N/A</v>
      </c>
      <c r="G57" s="55" t="str">
        <f>VLOOKUP(D57,绝技!B:C,2,0)</f>
        <v>无</v>
      </c>
      <c r="H57" s="54"/>
      <c r="I57" s="54"/>
      <c r="J57" s="54"/>
      <c r="K57" s="53">
        <f>IF(C57&lt;&gt;4,H57+I57,H57+J57)</f>
        <v>0</v>
      </c>
      <c r="L57" s="54"/>
      <c r="M57" s="56">
        <v>1</v>
      </c>
      <c r="N57" s="57">
        <f>INT((100+H57*(5+L57)) * (10+M57)*0.1)</f>
        <v>110</v>
      </c>
      <c r="O57" s="57">
        <f>INT(I57*(10+M57)*0.1)</f>
        <v>0</v>
      </c>
      <c r="P57" s="58">
        <f>INT(I57*(M57+10)*0.07)</f>
        <v>0</v>
      </c>
      <c r="Q57" s="58">
        <f>INT(J57*(M57+10)*0.1)</f>
        <v>0</v>
      </c>
      <c r="R57" s="58">
        <f>INT(J57*(M57+10)*0.07)</f>
        <v>0</v>
      </c>
      <c r="S57" s="58">
        <f>INT(H57*(M57+10)*0.1)</f>
        <v>0</v>
      </c>
      <c r="T57" s="58">
        <f>INT(H57*(M57+10)*0.07)</f>
        <v>0</v>
      </c>
    </row>
    <row r="58" spans="2:20">
      <c r="B58" s="53">
        <v>56</v>
      </c>
      <c r="C58" s="54">
        <v>0</v>
      </c>
      <c r="D58" s="54">
        <v>0</v>
      </c>
      <c r="E58" s="60"/>
      <c r="F58" s="55" t="e">
        <f>VLOOKUP(C58,职业!B:C,2,0)</f>
        <v>#N/A</v>
      </c>
      <c r="G58" s="55" t="str">
        <f>VLOOKUP(D58,绝技!B:C,2,0)</f>
        <v>无</v>
      </c>
      <c r="H58" s="54"/>
      <c r="I58" s="54"/>
      <c r="J58" s="54"/>
      <c r="K58" s="53">
        <f>IF(C58&lt;&gt;4,H58+I58,H58+J58)</f>
        <v>0</v>
      </c>
      <c r="L58" s="54"/>
      <c r="M58" s="56">
        <v>1</v>
      </c>
      <c r="N58" s="57">
        <f>INT((100+H58*(5+L58)) * (10+M58)*0.1)</f>
        <v>110</v>
      </c>
      <c r="O58" s="57">
        <f>INT(I58*(10+M58)*0.1)</f>
        <v>0</v>
      </c>
      <c r="P58" s="58">
        <f>INT(I58*(M58+10)*0.07)</f>
        <v>0</v>
      </c>
      <c r="Q58" s="58">
        <f>INT(J58*(M58+10)*0.1)</f>
        <v>0</v>
      </c>
      <c r="R58" s="58">
        <f>INT(J58*(M58+10)*0.07)</f>
        <v>0</v>
      </c>
      <c r="S58" s="58">
        <f>INT(H58*(M58+10)*0.1)</f>
        <v>0</v>
      </c>
      <c r="T58" s="58">
        <f>INT(H58*(M58+10)*0.07)</f>
        <v>0</v>
      </c>
    </row>
    <row r="59" spans="2:20">
      <c r="B59" s="53">
        <v>57</v>
      </c>
      <c r="C59" s="54">
        <v>0</v>
      </c>
      <c r="D59" s="54">
        <v>0</v>
      </c>
      <c r="E59" s="60"/>
      <c r="F59" s="55" t="e">
        <f>VLOOKUP(C59,职业!B:C,2,0)</f>
        <v>#N/A</v>
      </c>
      <c r="G59" s="55" t="str">
        <f>VLOOKUP(D59,绝技!B:C,2,0)</f>
        <v>无</v>
      </c>
      <c r="H59" s="54"/>
      <c r="I59" s="54"/>
      <c r="J59" s="54"/>
      <c r="K59" s="53">
        <f>IF(C59&lt;&gt;4,H59+I59,H59+J59)</f>
        <v>0</v>
      </c>
      <c r="L59" s="54"/>
      <c r="M59" s="56">
        <v>1</v>
      </c>
      <c r="N59" s="57">
        <f>INT((100+H59*(5+L59)) * (10+M59)*0.1)</f>
        <v>110</v>
      </c>
      <c r="O59" s="57">
        <f>INT(I59*(10+M59)*0.1)</f>
        <v>0</v>
      </c>
      <c r="P59" s="58">
        <f>INT(I59*(M59+10)*0.07)</f>
        <v>0</v>
      </c>
      <c r="Q59" s="58">
        <f>INT(J59*(M59+10)*0.1)</f>
        <v>0</v>
      </c>
      <c r="R59" s="58">
        <f>INT(J59*(M59+10)*0.07)</f>
        <v>0</v>
      </c>
      <c r="S59" s="58">
        <f>INT(H59*(M59+10)*0.1)</f>
        <v>0</v>
      </c>
      <c r="T59" s="58">
        <f>INT(H59*(M59+10)*0.07)</f>
        <v>0</v>
      </c>
    </row>
    <row r="60" spans="2:20">
      <c r="B60" s="53">
        <v>58</v>
      </c>
      <c r="C60" s="54">
        <v>0</v>
      </c>
      <c r="D60" s="54">
        <v>0</v>
      </c>
      <c r="E60" s="60"/>
      <c r="F60" s="55" t="e">
        <f>VLOOKUP(C60,职业!B:C,2,0)</f>
        <v>#N/A</v>
      </c>
      <c r="G60" s="55" t="str">
        <f>VLOOKUP(D60,绝技!B:C,2,0)</f>
        <v>无</v>
      </c>
      <c r="H60" s="54"/>
      <c r="I60" s="54"/>
      <c r="J60" s="54"/>
      <c r="K60" s="53">
        <f>IF(C60&lt;&gt;4,H60+I60,H60+J60)</f>
        <v>0</v>
      </c>
      <c r="L60" s="54"/>
      <c r="M60" s="56">
        <v>1</v>
      </c>
      <c r="N60" s="57">
        <f>INT((100+H60*(5+L60)) * (10+M60)*0.1)</f>
        <v>110</v>
      </c>
      <c r="O60" s="57">
        <f>INT(I60*(10+M60)*0.1)</f>
        <v>0</v>
      </c>
      <c r="P60" s="58">
        <f>INT(I60*(M60+10)*0.07)</f>
        <v>0</v>
      </c>
      <c r="Q60" s="58">
        <f>INT(J60*(M60+10)*0.1)</f>
        <v>0</v>
      </c>
      <c r="R60" s="58">
        <f>INT(J60*(M60+10)*0.07)</f>
        <v>0</v>
      </c>
      <c r="S60" s="58">
        <f>INT(H60*(M60+10)*0.1)</f>
        <v>0</v>
      </c>
      <c r="T60" s="58">
        <f>INT(H60*(M60+10)*0.07)</f>
        <v>0</v>
      </c>
    </row>
    <row r="61" spans="2:20">
      <c r="B61" s="53">
        <v>59</v>
      </c>
      <c r="C61" s="54">
        <v>0</v>
      </c>
      <c r="D61" s="54">
        <v>0</v>
      </c>
      <c r="E61" s="60"/>
      <c r="F61" s="55" t="e">
        <f>VLOOKUP(C61,职业!B:C,2,0)</f>
        <v>#N/A</v>
      </c>
      <c r="G61" s="55" t="str">
        <f>VLOOKUP(D61,绝技!B:C,2,0)</f>
        <v>无</v>
      </c>
      <c r="H61" s="54"/>
      <c r="I61" s="54"/>
      <c r="J61" s="54"/>
      <c r="K61" s="53">
        <f>IF(C61&lt;&gt;4,H61+I61,H61+J61)</f>
        <v>0</v>
      </c>
      <c r="L61" s="54"/>
      <c r="M61" s="56">
        <v>1</v>
      </c>
      <c r="N61" s="57">
        <f>INT((100+H61*(5+L61)) * (10+M61)*0.1)</f>
        <v>110</v>
      </c>
      <c r="O61" s="57">
        <f>INT(I61*(10+M61)*0.1)</f>
        <v>0</v>
      </c>
      <c r="P61" s="58">
        <f>INT(I61*(M61+10)*0.07)</f>
        <v>0</v>
      </c>
      <c r="Q61" s="58">
        <f>INT(J61*(M61+10)*0.1)</f>
        <v>0</v>
      </c>
      <c r="R61" s="58">
        <f>INT(J61*(M61+10)*0.07)</f>
        <v>0</v>
      </c>
      <c r="S61" s="58">
        <f>INT(H61*(M61+10)*0.1)</f>
        <v>0</v>
      </c>
      <c r="T61" s="58">
        <f>INT(H61*(M61+10)*0.07)</f>
        <v>0</v>
      </c>
    </row>
    <row r="62" spans="2:20">
      <c r="B62" s="53">
        <v>60</v>
      </c>
      <c r="C62" s="54">
        <v>0</v>
      </c>
      <c r="D62" s="54">
        <v>0</v>
      </c>
      <c r="E62" s="60"/>
      <c r="F62" s="55" t="e">
        <f>VLOOKUP(C62,职业!B:C,2,0)</f>
        <v>#N/A</v>
      </c>
      <c r="G62" s="55" t="str">
        <f>VLOOKUP(D62,绝技!B:C,2,0)</f>
        <v>无</v>
      </c>
      <c r="H62" s="54"/>
      <c r="I62" s="54"/>
      <c r="J62" s="54"/>
      <c r="K62" s="53">
        <f>IF(C62&lt;&gt;4,H62+I62,H62+J62)</f>
        <v>0</v>
      </c>
      <c r="L62" s="54"/>
      <c r="M62" s="56">
        <v>1</v>
      </c>
      <c r="N62" s="57">
        <f>INT((100+H62*(5+L62)) * (10+M62)*0.1)</f>
        <v>110</v>
      </c>
      <c r="O62" s="57">
        <f>INT(I62*(10+M62)*0.1)</f>
        <v>0</v>
      </c>
      <c r="P62" s="58">
        <f>INT(I62*(M62+10)*0.07)</f>
        <v>0</v>
      </c>
      <c r="Q62" s="58">
        <f>INT(J62*(M62+10)*0.1)</f>
        <v>0</v>
      </c>
      <c r="R62" s="58">
        <f>INT(J62*(M62+10)*0.07)</f>
        <v>0</v>
      </c>
      <c r="S62" s="58">
        <f>INT(H62*(M62+10)*0.1)</f>
        <v>0</v>
      </c>
      <c r="T62" s="58">
        <f>INT(H62*(M62+10)*0.07)</f>
        <v>0</v>
      </c>
    </row>
    <row r="63" spans="2:20">
      <c r="B63" s="53">
        <v>61</v>
      </c>
      <c r="C63" s="54">
        <v>0</v>
      </c>
      <c r="D63" s="54">
        <v>0</v>
      </c>
      <c r="E63" s="60"/>
      <c r="F63" s="55" t="e">
        <f>VLOOKUP(C63,职业!B:C,2,0)</f>
        <v>#N/A</v>
      </c>
      <c r="G63" s="55" t="str">
        <f>VLOOKUP(D63,绝技!B:C,2,0)</f>
        <v>无</v>
      </c>
      <c r="H63" s="54"/>
      <c r="I63" s="54"/>
      <c r="J63" s="54"/>
      <c r="K63" s="53">
        <f>IF(C63&lt;&gt;4,H63+I63,H63+J63)</f>
        <v>0</v>
      </c>
      <c r="L63" s="54"/>
      <c r="M63" s="56">
        <v>1</v>
      </c>
      <c r="N63" s="57">
        <f>INT((100+H63*(5+L63)) * (10+M63)*0.1)</f>
        <v>110</v>
      </c>
      <c r="O63" s="57">
        <f>INT(I63*(10+M63)*0.1)</f>
        <v>0</v>
      </c>
      <c r="P63" s="58">
        <f>INT(I63*(M63+10)*0.07)</f>
        <v>0</v>
      </c>
      <c r="Q63" s="58">
        <f>INT(J63*(M63+10)*0.1)</f>
        <v>0</v>
      </c>
      <c r="R63" s="58">
        <f>INT(J63*(M63+10)*0.07)</f>
        <v>0</v>
      </c>
      <c r="S63" s="58">
        <f>INT(H63*(M63+10)*0.1)</f>
        <v>0</v>
      </c>
      <c r="T63" s="58">
        <f>INT(H63*(M63+10)*0.07)</f>
        <v>0</v>
      </c>
    </row>
    <row r="64" spans="2:20">
      <c r="B64" s="53">
        <v>62</v>
      </c>
      <c r="C64" s="54">
        <v>0</v>
      </c>
      <c r="D64" s="54">
        <v>0</v>
      </c>
      <c r="E64" s="60"/>
      <c r="F64" s="55" t="e">
        <f>VLOOKUP(C64,职业!B:C,2,0)</f>
        <v>#N/A</v>
      </c>
      <c r="G64" s="55" t="str">
        <f>VLOOKUP(D64,绝技!B:C,2,0)</f>
        <v>无</v>
      </c>
      <c r="H64" s="54"/>
      <c r="I64" s="54"/>
      <c r="J64" s="54"/>
      <c r="K64" s="53">
        <f>IF(C64&lt;&gt;4,H64+I64,H64+J64)</f>
        <v>0</v>
      </c>
      <c r="L64" s="54"/>
      <c r="M64" s="56">
        <v>1</v>
      </c>
      <c r="N64" s="57">
        <f>INT((100+H64*(5+L64)) * (10+M64)*0.1)</f>
        <v>110</v>
      </c>
      <c r="O64" s="57">
        <f>INT(I64*(10+M64)*0.1)</f>
        <v>0</v>
      </c>
      <c r="P64" s="58">
        <f>INT(I64*(M64+10)*0.07)</f>
        <v>0</v>
      </c>
      <c r="Q64" s="58">
        <f>INT(J64*(M64+10)*0.1)</f>
        <v>0</v>
      </c>
      <c r="R64" s="58">
        <f>INT(J64*(M64+10)*0.07)</f>
        <v>0</v>
      </c>
      <c r="S64" s="58">
        <f>INT(H64*(M64+10)*0.1)</f>
        <v>0</v>
      </c>
      <c r="T64" s="58">
        <f>INT(H64*(M64+10)*0.07)</f>
        <v>0</v>
      </c>
    </row>
    <row r="65" spans="2:20">
      <c r="B65" s="53">
        <v>63</v>
      </c>
      <c r="C65" s="54">
        <v>0</v>
      </c>
      <c r="D65" s="54">
        <v>0</v>
      </c>
      <c r="E65" s="60"/>
      <c r="F65" s="55" t="e">
        <f>VLOOKUP(C65,职业!B:C,2,0)</f>
        <v>#N/A</v>
      </c>
      <c r="G65" s="55" t="str">
        <f>VLOOKUP(D65,绝技!B:C,2,0)</f>
        <v>无</v>
      </c>
      <c r="H65" s="54"/>
      <c r="I65" s="54"/>
      <c r="J65" s="54"/>
      <c r="K65" s="53">
        <f>IF(C65&lt;&gt;4,H65+I65,H65+J65)</f>
        <v>0</v>
      </c>
      <c r="L65" s="54"/>
      <c r="M65" s="56">
        <v>1</v>
      </c>
      <c r="N65" s="57">
        <f>INT((100+H65*(5+L65)) * (10+M65)*0.1)</f>
        <v>110</v>
      </c>
      <c r="O65" s="57">
        <f>INT(I65*(10+M65)*0.1)</f>
        <v>0</v>
      </c>
      <c r="P65" s="58">
        <f>INT(I65*(M65+10)*0.07)</f>
        <v>0</v>
      </c>
      <c r="Q65" s="58">
        <f>INT(J65*(M65+10)*0.1)</f>
        <v>0</v>
      </c>
      <c r="R65" s="58">
        <f>INT(J65*(M65+10)*0.07)</f>
        <v>0</v>
      </c>
      <c r="S65" s="58">
        <f>INT(H65*(M65+10)*0.1)</f>
        <v>0</v>
      </c>
      <c r="T65" s="58">
        <f>INT(H65*(M65+10)*0.07)</f>
        <v>0</v>
      </c>
    </row>
    <row r="66" spans="2:20">
      <c r="B66" s="53">
        <v>64</v>
      </c>
      <c r="C66" s="54">
        <v>0</v>
      </c>
      <c r="D66" s="54">
        <v>0</v>
      </c>
      <c r="E66" s="60"/>
      <c r="F66" s="55" t="e">
        <f>VLOOKUP(C66,职业!B:C,2,0)</f>
        <v>#N/A</v>
      </c>
      <c r="G66" s="55" t="str">
        <f>VLOOKUP(D66,绝技!B:C,2,0)</f>
        <v>无</v>
      </c>
      <c r="H66" s="54"/>
      <c r="I66" s="54"/>
      <c r="J66" s="54"/>
      <c r="K66" s="53">
        <f>IF(C66&lt;&gt;4,H66+I66,H66+J66)</f>
        <v>0</v>
      </c>
      <c r="L66" s="54"/>
      <c r="M66" s="56">
        <v>1</v>
      </c>
      <c r="N66" s="57">
        <f>INT((100+H66*(5+L66)) * (10+M66)*0.1)</f>
        <v>110</v>
      </c>
      <c r="O66" s="57">
        <f>INT(I66*(10+M66)*0.1)</f>
        <v>0</v>
      </c>
      <c r="P66" s="58">
        <f>INT(I66*(M66+10)*0.07)</f>
        <v>0</v>
      </c>
      <c r="Q66" s="58">
        <f>INT(J66*(M66+10)*0.1)</f>
        <v>0</v>
      </c>
      <c r="R66" s="58">
        <f>INT(J66*(M66+10)*0.07)</f>
        <v>0</v>
      </c>
      <c r="S66" s="58">
        <f>INT(H66*(M66+10)*0.1)</f>
        <v>0</v>
      </c>
      <c r="T66" s="58">
        <f>INT(H66*(M66+10)*0.07)</f>
        <v>0</v>
      </c>
    </row>
    <row r="67" spans="2:20">
      <c r="B67" s="53">
        <v>65</v>
      </c>
      <c r="C67" s="54">
        <v>0</v>
      </c>
      <c r="D67" s="54">
        <v>0</v>
      </c>
      <c r="E67" s="60"/>
      <c r="F67" s="55" t="e">
        <f>VLOOKUP(C67,职业!B:C,2,0)</f>
        <v>#N/A</v>
      </c>
      <c r="G67" s="55" t="str">
        <f>VLOOKUP(D67,绝技!B:C,2,0)</f>
        <v>无</v>
      </c>
      <c r="H67" s="54"/>
      <c r="I67" s="54"/>
      <c r="J67" s="54"/>
      <c r="K67" s="53">
        <f>IF(C67&lt;&gt;4,H67+I67,H67+J67)</f>
        <v>0</v>
      </c>
      <c r="L67" s="54"/>
      <c r="M67" s="56">
        <v>1</v>
      </c>
      <c r="N67" s="57">
        <f>INT((100+H67*(5+L67)) * (10+M67)*0.1)</f>
        <v>110</v>
      </c>
      <c r="O67" s="57">
        <f>INT(I67*(10+M67)*0.1)</f>
        <v>0</v>
      </c>
      <c r="P67" s="58">
        <f>INT(I67*(M67+10)*0.07)</f>
        <v>0</v>
      </c>
      <c r="Q67" s="58">
        <f>INT(J67*(M67+10)*0.1)</f>
        <v>0</v>
      </c>
      <c r="R67" s="58">
        <f>INT(J67*(M67+10)*0.07)</f>
        <v>0</v>
      </c>
      <c r="S67" s="58">
        <f>INT(H67*(M67+10)*0.1)</f>
        <v>0</v>
      </c>
      <c r="T67" s="58">
        <f>INT(H67*(M67+10)*0.07)</f>
        <v>0</v>
      </c>
    </row>
    <row r="68" spans="2:20">
      <c r="B68" s="53">
        <v>66</v>
      </c>
      <c r="C68" s="54">
        <v>0</v>
      </c>
      <c r="D68" s="54">
        <v>0</v>
      </c>
      <c r="E68" s="60"/>
      <c r="F68" s="55" t="e">
        <f>VLOOKUP(C68,职业!B:C,2,0)</f>
        <v>#N/A</v>
      </c>
      <c r="G68" s="55" t="str">
        <f>VLOOKUP(D68,绝技!B:C,2,0)</f>
        <v>无</v>
      </c>
      <c r="H68" s="54"/>
      <c r="I68" s="54"/>
      <c r="J68" s="54"/>
      <c r="K68" s="53">
        <f>IF(C68&lt;&gt;4,H68+I68,H68+J68)</f>
        <v>0</v>
      </c>
      <c r="L68" s="54"/>
      <c r="M68" s="56">
        <v>1</v>
      </c>
      <c r="N68" s="57">
        <f>INT((100+H68*(5+L68)) * (10+M68)*0.1)</f>
        <v>110</v>
      </c>
      <c r="O68" s="57">
        <f>INT(I68*(10+M68)*0.1)</f>
        <v>0</v>
      </c>
      <c r="P68" s="58">
        <f>INT(I68*(M68+10)*0.07)</f>
        <v>0</v>
      </c>
      <c r="Q68" s="58">
        <f>INT(J68*(M68+10)*0.1)</f>
        <v>0</v>
      </c>
      <c r="R68" s="58">
        <f>INT(J68*(M68+10)*0.07)</f>
        <v>0</v>
      </c>
      <c r="S68" s="58">
        <f>INT(H68*(M68+10)*0.1)</f>
        <v>0</v>
      </c>
      <c r="T68" s="58">
        <f>INT(H68*(M68+10)*0.07)</f>
        <v>0</v>
      </c>
    </row>
    <row r="69" spans="2:20">
      <c r="B69" s="53">
        <v>67</v>
      </c>
      <c r="C69" s="54">
        <v>0</v>
      </c>
      <c r="D69" s="54">
        <v>0</v>
      </c>
      <c r="E69" s="60"/>
      <c r="F69" s="55" t="e">
        <f>VLOOKUP(C69,职业!B:C,2,0)</f>
        <v>#N/A</v>
      </c>
      <c r="G69" s="55" t="str">
        <f>VLOOKUP(D69,绝技!B:C,2,0)</f>
        <v>无</v>
      </c>
      <c r="H69" s="54"/>
      <c r="I69" s="54"/>
      <c r="J69" s="54"/>
      <c r="K69" s="53">
        <f>IF(C69&lt;&gt;4,H69+I69,H69+J69)</f>
        <v>0</v>
      </c>
      <c r="L69" s="54"/>
      <c r="M69" s="56">
        <v>1</v>
      </c>
      <c r="N69" s="57">
        <f>INT((100+H69*(5+L69)) * (10+M69)*0.1)</f>
        <v>110</v>
      </c>
      <c r="O69" s="57">
        <f>INT(I69*(10+M69)*0.1)</f>
        <v>0</v>
      </c>
      <c r="P69" s="58">
        <f>INT(I69*(M69+10)*0.07)</f>
        <v>0</v>
      </c>
      <c r="Q69" s="58">
        <f>INT(J69*(M69+10)*0.1)</f>
        <v>0</v>
      </c>
      <c r="R69" s="58">
        <f>INT(J69*(M69+10)*0.07)</f>
        <v>0</v>
      </c>
      <c r="S69" s="58">
        <f>INT(H69*(M69+10)*0.1)</f>
        <v>0</v>
      </c>
      <c r="T69" s="58">
        <f>INT(H69*(M69+10)*0.07)</f>
        <v>0</v>
      </c>
    </row>
    <row r="70" spans="2:20">
      <c r="B70" s="53">
        <v>68</v>
      </c>
      <c r="C70" s="54">
        <v>0</v>
      </c>
      <c r="D70" s="54">
        <v>0</v>
      </c>
      <c r="E70" s="60"/>
      <c r="F70" s="55" t="e">
        <f>VLOOKUP(C70,职业!B:C,2,0)</f>
        <v>#N/A</v>
      </c>
      <c r="G70" s="55" t="str">
        <f>VLOOKUP(D70,绝技!B:C,2,0)</f>
        <v>无</v>
      </c>
      <c r="H70" s="54"/>
      <c r="I70" s="54"/>
      <c r="J70" s="54"/>
      <c r="K70" s="53">
        <f>IF(C70&lt;&gt;4,H70+I70,H70+J70)</f>
        <v>0</v>
      </c>
      <c r="L70" s="54"/>
      <c r="M70" s="56">
        <v>1</v>
      </c>
      <c r="N70" s="57">
        <f>INT((100+H70*(5+L70)) * (10+M70)*0.1)</f>
        <v>110</v>
      </c>
      <c r="O70" s="57">
        <f>INT(I70*(10+M70)*0.1)</f>
        <v>0</v>
      </c>
      <c r="P70" s="58">
        <f>INT(I70*(M70+10)*0.07)</f>
        <v>0</v>
      </c>
      <c r="Q70" s="58">
        <f>INT(J70*(M70+10)*0.1)</f>
        <v>0</v>
      </c>
      <c r="R70" s="58">
        <f>INT(J70*(M70+10)*0.07)</f>
        <v>0</v>
      </c>
      <c r="S70" s="58">
        <f>INT(H70*(M70+10)*0.1)</f>
        <v>0</v>
      </c>
      <c r="T70" s="58">
        <f>INT(H70*(M70+10)*0.07)</f>
        <v>0</v>
      </c>
    </row>
    <row r="71" spans="2:20">
      <c r="B71" s="53">
        <v>69</v>
      </c>
      <c r="C71" s="54">
        <v>0</v>
      </c>
      <c r="D71" s="54">
        <v>0</v>
      </c>
      <c r="E71" s="60"/>
      <c r="F71" s="55" t="e">
        <f>VLOOKUP(C71,职业!B:C,2,0)</f>
        <v>#N/A</v>
      </c>
      <c r="G71" s="55" t="str">
        <f>VLOOKUP(D71,绝技!B:C,2,0)</f>
        <v>无</v>
      </c>
      <c r="H71" s="54"/>
      <c r="I71" s="54"/>
      <c r="J71" s="54"/>
      <c r="K71" s="53">
        <f>IF(C71&lt;&gt;4,H71+I71,H71+J71)</f>
        <v>0</v>
      </c>
      <c r="L71" s="54"/>
      <c r="M71" s="56">
        <v>1</v>
      </c>
      <c r="N71" s="57">
        <f>INT((100+H71*(5+L71)) * (10+M71)*0.1)</f>
        <v>110</v>
      </c>
      <c r="O71" s="57">
        <f>INT(I71*(10+M71)*0.1)</f>
        <v>0</v>
      </c>
      <c r="P71" s="58">
        <f>INT(I71*(M71+10)*0.07)</f>
        <v>0</v>
      </c>
      <c r="Q71" s="58">
        <f>INT(J71*(M71+10)*0.1)</f>
        <v>0</v>
      </c>
      <c r="R71" s="58">
        <f>INT(J71*(M71+10)*0.07)</f>
        <v>0</v>
      </c>
      <c r="S71" s="58">
        <f>INT(H71*(M71+10)*0.1)</f>
        <v>0</v>
      </c>
      <c r="T71" s="58">
        <f>INT(H71*(M71+10)*0.07)</f>
        <v>0</v>
      </c>
    </row>
    <row r="72" spans="2:20">
      <c r="B72" s="53">
        <v>70</v>
      </c>
      <c r="C72" s="54">
        <v>0</v>
      </c>
      <c r="D72" s="54">
        <v>0</v>
      </c>
      <c r="E72" s="60"/>
      <c r="F72" s="55" t="e">
        <f>VLOOKUP(C72,职业!B:C,2,0)</f>
        <v>#N/A</v>
      </c>
      <c r="G72" s="55" t="str">
        <f>VLOOKUP(D72,绝技!B:C,2,0)</f>
        <v>无</v>
      </c>
      <c r="H72" s="54"/>
      <c r="I72" s="54"/>
      <c r="J72" s="54"/>
      <c r="K72" s="53">
        <f>IF(C72&lt;&gt;4,H72+I72,H72+J72)</f>
        <v>0</v>
      </c>
      <c r="L72" s="54"/>
      <c r="M72" s="56">
        <v>1</v>
      </c>
      <c r="N72" s="57">
        <f>INT((100+H72*(5+L72)) * (10+M72)*0.1)</f>
        <v>110</v>
      </c>
      <c r="O72" s="57">
        <f>INT(I72*(10+M72)*0.1)</f>
        <v>0</v>
      </c>
      <c r="P72" s="58">
        <f>INT(I72*(M72+10)*0.07)</f>
        <v>0</v>
      </c>
      <c r="Q72" s="58">
        <f>INT(J72*(M72+10)*0.1)</f>
        <v>0</v>
      </c>
      <c r="R72" s="58">
        <f>INT(J72*(M72+10)*0.07)</f>
        <v>0</v>
      </c>
      <c r="S72" s="58">
        <f>INT(H72*(M72+10)*0.1)</f>
        <v>0</v>
      </c>
      <c r="T72" s="58">
        <f>INT(H72*(M72+10)*0.07)</f>
        <v>0</v>
      </c>
    </row>
    <row r="73" spans="2:20">
      <c r="B73" s="53">
        <v>71</v>
      </c>
      <c r="C73" s="54">
        <v>0</v>
      </c>
      <c r="D73" s="54">
        <v>0</v>
      </c>
      <c r="E73" s="60"/>
      <c r="F73" s="55" t="e">
        <f>VLOOKUP(C73,职业!B:C,2,0)</f>
        <v>#N/A</v>
      </c>
      <c r="G73" s="55" t="str">
        <f>VLOOKUP(D73,绝技!B:C,2,0)</f>
        <v>无</v>
      </c>
      <c r="H73" s="54"/>
      <c r="I73" s="54"/>
      <c r="J73" s="54"/>
      <c r="K73" s="53">
        <f>IF(C73&lt;&gt;4,H73+I73,H73+J73)</f>
        <v>0</v>
      </c>
      <c r="L73" s="54"/>
      <c r="M73" s="56">
        <v>1</v>
      </c>
      <c r="N73" s="57">
        <f>INT((100+H73*(5+L73)) * (10+M73)*0.1)</f>
        <v>110</v>
      </c>
      <c r="O73" s="57">
        <f>INT(I73*(10+M73)*0.1)</f>
        <v>0</v>
      </c>
      <c r="P73" s="58">
        <f>INT(I73*(M73+10)*0.07)</f>
        <v>0</v>
      </c>
      <c r="Q73" s="58">
        <f>INT(J73*(M73+10)*0.1)</f>
        <v>0</v>
      </c>
      <c r="R73" s="58">
        <f>INT(J73*(M73+10)*0.07)</f>
        <v>0</v>
      </c>
      <c r="S73" s="58">
        <f>INT(H73*(M73+10)*0.1)</f>
        <v>0</v>
      </c>
      <c r="T73" s="58">
        <f>INT(H73*(M73+10)*0.07)</f>
        <v>0</v>
      </c>
    </row>
    <row r="74" spans="2:20">
      <c r="B74" s="53">
        <v>72</v>
      </c>
      <c r="C74" s="54">
        <v>0</v>
      </c>
      <c r="D74" s="54">
        <v>0</v>
      </c>
      <c r="E74" s="60"/>
      <c r="F74" s="55" t="e">
        <f>VLOOKUP(C74,职业!B:C,2,0)</f>
        <v>#N/A</v>
      </c>
      <c r="G74" s="55" t="str">
        <f>VLOOKUP(D74,绝技!B:C,2,0)</f>
        <v>无</v>
      </c>
      <c r="H74" s="54"/>
      <c r="I74" s="54"/>
      <c r="J74" s="54"/>
      <c r="K74" s="53">
        <f>IF(C74&lt;&gt;4,H74+I74,H74+J74)</f>
        <v>0</v>
      </c>
      <c r="L74" s="54"/>
      <c r="M74" s="56">
        <v>1</v>
      </c>
      <c r="N74" s="57">
        <f>INT((100+H74*(5+L74)) * (10+M74)*0.1)</f>
        <v>110</v>
      </c>
      <c r="O74" s="57">
        <f>INT(I74*(10+M74)*0.1)</f>
        <v>0</v>
      </c>
      <c r="P74" s="58">
        <f>INT(I74*(M74+10)*0.07)</f>
        <v>0</v>
      </c>
      <c r="Q74" s="58">
        <f>INT(J74*(M74+10)*0.1)</f>
        <v>0</v>
      </c>
      <c r="R74" s="58">
        <f>INT(J74*(M74+10)*0.07)</f>
        <v>0</v>
      </c>
      <c r="S74" s="58">
        <f>INT(H74*(M74+10)*0.1)</f>
        <v>0</v>
      </c>
      <c r="T74" s="58">
        <f>INT(H74*(M74+10)*0.07)</f>
        <v>0</v>
      </c>
    </row>
    <row r="75" spans="2:20">
      <c r="B75" s="53">
        <v>73</v>
      </c>
      <c r="C75" s="54">
        <v>0</v>
      </c>
      <c r="D75" s="54">
        <v>0</v>
      </c>
      <c r="E75" s="60"/>
      <c r="F75" s="55" t="e">
        <f>VLOOKUP(C75,职业!B:C,2,0)</f>
        <v>#N/A</v>
      </c>
      <c r="G75" s="55" t="str">
        <f>VLOOKUP(D75,绝技!B:C,2,0)</f>
        <v>无</v>
      </c>
      <c r="H75" s="54"/>
      <c r="I75" s="54"/>
      <c r="J75" s="54"/>
      <c r="K75" s="53">
        <f>IF(C75&lt;&gt;4,H75+I75,H75+J75)</f>
        <v>0</v>
      </c>
      <c r="L75" s="54"/>
      <c r="M75" s="56">
        <v>1</v>
      </c>
      <c r="N75" s="57">
        <f>INT((100+H75*(5+L75)) * (10+M75)*0.1)</f>
        <v>110</v>
      </c>
      <c r="O75" s="57">
        <f>INT(I75*(10+M75)*0.1)</f>
        <v>0</v>
      </c>
      <c r="P75" s="58">
        <f>INT(I75*(M75+10)*0.07)</f>
        <v>0</v>
      </c>
      <c r="Q75" s="58">
        <f>INT(J75*(M75+10)*0.1)</f>
        <v>0</v>
      </c>
      <c r="R75" s="58">
        <f>INT(J75*(M75+10)*0.07)</f>
        <v>0</v>
      </c>
      <c r="S75" s="58">
        <f>INT(H75*(M75+10)*0.1)</f>
        <v>0</v>
      </c>
      <c r="T75" s="58">
        <f>INT(H75*(M75+10)*0.07)</f>
        <v>0</v>
      </c>
    </row>
    <row r="76" spans="2:20">
      <c r="B76" s="53">
        <v>74</v>
      </c>
      <c r="C76" s="54">
        <v>0</v>
      </c>
      <c r="D76" s="54">
        <v>0</v>
      </c>
      <c r="E76" s="60"/>
      <c r="F76" s="55" t="e">
        <f>VLOOKUP(C76,职业!B:C,2,0)</f>
        <v>#N/A</v>
      </c>
      <c r="G76" s="55" t="str">
        <f>VLOOKUP(D76,绝技!B:C,2,0)</f>
        <v>无</v>
      </c>
      <c r="H76" s="54"/>
      <c r="I76" s="54"/>
      <c r="J76" s="54"/>
      <c r="K76" s="53">
        <f>IF(C76&lt;&gt;4,H76+I76,H76+J76)</f>
        <v>0</v>
      </c>
      <c r="L76" s="54"/>
      <c r="M76" s="56">
        <v>1</v>
      </c>
      <c r="N76" s="57">
        <f>INT((100+H76*(5+L76)) * (10+M76)*0.1)</f>
        <v>110</v>
      </c>
      <c r="O76" s="57">
        <f>INT(I76*(10+M76)*0.1)</f>
        <v>0</v>
      </c>
      <c r="P76" s="58">
        <f>INT(I76*(M76+10)*0.07)</f>
        <v>0</v>
      </c>
      <c r="Q76" s="58">
        <f>INT(J76*(M76+10)*0.1)</f>
        <v>0</v>
      </c>
      <c r="R76" s="58">
        <f>INT(J76*(M76+10)*0.07)</f>
        <v>0</v>
      </c>
      <c r="S76" s="58">
        <f>INT(H76*(M76+10)*0.1)</f>
        <v>0</v>
      </c>
      <c r="T76" s="58">
        <f>INT(H76*(M76+10)*0.07)</f>
        <v>0</v>
      </c>
    </row>
    <row r="77" spans="2:20">
      <c r="B77" s="53">
        <v>75</v>
      </c>
      <c r="C77" s="54">
        <v>0</v>
      </c>
      <c r="D77" s="54">
        <v>0</v>
      </c>
      <c r="E77" s="60"/>
      <c r="F77" s="55" t="e">
        <f>VLOOKUP(C77,职业!B:C,2,0)</f>
        <v>#N/A</v>
      </c>
      <c r="G77" s="55" t="str">
        <f>VLOOKUP(D77,绝技!B:C,2,0)</f>
        <v>无</v>
      </c>
      <c r="H77" s="54"/>
      <c r="I77" s="54"/>
      <c r="J77" s="54"/>
      <c r="K77" s="53">
        <f>IF(C77&lt;&gt;4,H77+I77,H77+J77)</f>
        <v>0</v>
      </c>
      <c r="L77" s="54"/>
      <c r="M77" s="56">
        <v>1</v>
      </c>
      <c r="N77" s="57">
        <f>INT((100+H77*(5+L77)) * (10+M77)*0.1)</f>
        <v>110</v>
      </c>
      <c r="O77" s="57">
        <f>INT(I77*(10+M77)*0.1)</f>
        <v>0</v>
      </c>
      <c r="P77" s="58">
        <f>INT(I77*(M77+10)*0.07)</f>
        <v>0</v>
      </c>
      <c r="Q77" s="58">
        <f>INT(J77*(M77+10)*0.1)</f>
        <v>0</v>
      </c>
      <c r="R77" s="58">
        <f>INT(J77*(M77+10)*0.07)</f>
        <v>0</v>
      </c>
      <c r="S77" s="58">
        <f>INT(H77*(M77+10)*0.1)</f>
        <v>0</v>
      </c>
      <c r="T77" s="58">
        <f>INT(H77*(M77+10)*0.07)</f>
        <v>0</v>
      </c>
    </row>
    <row r="78" spans="2:20">
      <c r="B78" s="53">
        <v>76</v>
      </c>
      <c r="C78" s="54">
        <v>0</v>
      </c>
      <c r="D78" s="54">
        <v>0</v>
      </c>
      <c r="E78" s="60"/>
      <c r="F78" s="55" t="e">
        <f>VLOOKUP(C78,职业!B:C,2,0)</f>
        <v>#N/A</v>
      </c>
      <c r="G78" s="55" t="str">
        <f>VLOOKUP(D78,绝技!B:C,2,0)</f>
        <v>无</v>
      </c>
      <c r="H78" s="54"/>
      <c r="I78" s="54"/>
      <c r="J78" s="54"/>
      <c r="K78" s="53">
        <f>IF(C78&lt;&gt;4,H78+I78,H78+J78)</f>
        <v>0</v>
      </c>
      <c r="L78" s="54"/>
      <c r="M78" s="56">
        <v>1</v>
      </c>
      <c r="N78" s="57">
        <f>INT((100+H78*(5+L78)) * (10+M78)*0.1)</f>
        <v>110</v>
      </c>
      <c r="O78" s="57">
        <f>INT(I78*(10+M78)*0.1)</f>
        <v>0</v>
      </c>
      <c r="P78" s="58">
        <f>INT(I78*(M78+10)*0.07)</f>
        <v>0</v>
      </c>
      <c r="Q78" s="58">
        <f>INT(J78*(M78+10)*0.1)</f>
        <v>0</v>
      </c>
      <c r="R78" s="58">
        <f>INT(J78*(M78+10)*0.07)</f>
        <v>0</v>
      </c>
      <c r="S78" s="58">
        <f>INT(H78*(M78+10)*0.1)</f>
        <v>0</v>
      </c>
      <c r="T78" s="58">
        <f>INT(H78*(M78+10)*0.07)</f>
        <v>0</v>
      </c>
    </row>
    <row r="79" spans="2:20">
      <c r="B79" s="53">
        <v>77</v>
      </c>
      <c r="C79" s="54">
        <v>0</v>
      </c>
      <c r="D79" s="54">
        <v>0</v>
      </c>
      <c r="E79" s="60"/>
      <c r="F79" s="55" t="e">
        <f>VLOOKUP(C79,职业!B:C,2,0)</f>
        <v>#N/A</v>
      </c>
      <c r="G79" s="55" t="str">
        <f>VLOOKUP(D79,绝技!B:C,2,0)</f>
        <v>无</v>
      </c>
      <c r="H79" s="54"/>
      <c r="I79" s="54"/>
      <c r="J79" s="54"/>
      <c r="K79" s="53">
        <f>IF(C79&lt;&gt;4,H79+I79,H79+J79)</f>
        <v>0</v>
      </c>
      <c r="L79" s="54"/>
      <c r="M79" s="56">
        <v>1</v>
      </c>
      <c r="N79" s="57">
        <f>INT((100+H79*(5+L79)) * (10+M79)*0.1)</f>
        <v>110</v>
      </c>
      <c r="O79" s="57">
        <f>INT(I79*(10+M79)*0.1)</f>
        <v>0</v>
      </c>
      <c r="P79" s="58">
        <f>INT(I79*(M79+10)*0.07)</f>
        <v>0</v>
      </c>
      <c r="Q79" s="58">
        <f>INT(J79*(M79+10)*0.1)</f>
        <v>0</v>
      </c>
      <c r="R79" s="58">
        <f>INT(J79*(M79+10)*0.07)</f>
        <v>0</v>
      </c>
      <c r="S79" s="58">
        <f>INT(H79*(M79+10)*0.1)</f>
        <v>0</v>
      </c>
      <c r="T79" s="58">
        <f>INT(H79*(M79+10)*0.07)</f>
        <v>0</v>
      </c>
    </row>
    <row r="80" spans="2:20">
      <c r="B80" s="53">
        <v>78</v>
      </c>
      <c r="C80" s="54">
        <v>0</v>
      </c>
      <c r="D80" s="54">
        <v>0</v>
      </c>
      <c r="E80" s="60"/>
      <c r="F80" s="55" t="e">
        <f>VLOOKUP(C80,职业!B:C,2,0)</f>
        <v>#N/A</v>
      </c>
      <c r="G80" s="55" t="str">
        <f>VLOOKUP(D80,绝技!B:C,2,0)</f>
        <v>无</v>
      </c>
      <c r="H80" s="54"/>
      <c r="I80" s="54"/>
      <c r="J80" s="54"/>
      <c r="K80" s="53">
        <f>IF(C80&lt;&gt;4,H80+I80,H80+J80)</f>
        <v>0</v>
      </c>
      <c r="L80" s="54"/>
      <c r="M80" s="56">
        <v>1</v>
      </c>
      <c r="N80" s="57">
        <f>INT((100+H80*(5+L80)) * (10+M80)*0.1)</f>
        <v>110</v>
      </c>
      <c r="O80" s="57">
        <f>INT(I80*(10+M80)*0.1)</f>
        <v>0</v>
      </c>
      <c r="P80" s="58">
        <f>INT(I80*(M80+10)*0.07)</f>
        <v>0</v>
      </c>
      <c r="Q80" s="58">
        <f>INT(J80*(M80+10)*0.1)</f>
        <v>0</v>
      </c>
      <c r="R80" s="58">
        <f>INT(J80*(M80+10)*0.07)</f>
        <v>0</v>
      </c>
      <c r="S80" s="58">
        <f>INT(H80*(M80+10)*0.1)</f>
        <v>0</v>
      </c>
      <c r="T80" s="58">
        <f>INT(H80*(M80+10)*0.07)</f>
        <v>0</v>
      </c>
    </row>
    <row r="81" spans="2:20">
      <c r="B81" s="53">
        <v>79</v>
      </c>
      <c r="C81" s="54">
        <v>0</v>
      </c>
      <c r="D81" s="54">
        <v>0</v>
      </c>
      <c r="E81" s="60"/>
      <c r="F81" s="55" t="e">
        <f>VLOOKUP(C81,职业!B:C,2,0)</f>
        <v>#N/A</v>
      </c>
      <c r="G81" s="55" t="str">
        <f>VLOOKUP(D81,绝技!B:C,2,0)</f>
        <v>无</v>
      </c>
      <c r="H81" s="54"/>
      <c r="I81" s="54"/>
      <c r="J81" s="54"/>
      <c r="K81" s="53">
        <f>IF(C81&lt;&gt;4,H81+I81,H81+J81)</f>
        <v>0</v>
      </c>
      <c r="L81" s="54"/>
      <c r="M81" s="56">
        <v>1</v>
      </c>
      <c r="N81" s="57">
        <f>INT((100+H81*(5+L81)) * (10+M81)*0.1)</f>
        <v>110</v>
      </c>
      <c r="O81" s="57">
        <f>INT(I81*(10+M81)*0.1)</f>
        <v>0</v>
      </c>
      <c r="P81" s="58">
        <f>INT(I81*(M81+10)*0.07)</f>
        <v>0</v>
      </c>
      <c r="Q81" s="58">
        <f>INT(J81*(M81+10)*0.1)</f>
        <v>0</v>
      </c>
      <c r="R81" s="58">
        <f>INT(J81*(M81+10)*0.07)</f>
        <v>0</v>
      </c>
      <c r="S81" s="58">
        <f>INT(H81*(M81+10)*0.1)</f>
        <v>0</v>
      </c>
      <c r="T81" s="58">
        <f>INT(H81*(M81+10)*0.07)</f>
        <v>0</v>
      </c>
    </row>
    <row r="82" spans="2:20">
      <c r="B82" s="53">
        <v>80</v>
      </c>
      <c r="C82" s="54">
        <v>0</v>
      </c>
      <c r="D82" s="54">
        <v>0</v>
      </c>
      <c r="E82" s="60"/>
      <c r="F82" s="55" t="e">
        <f>VLOOKUP(C82,职业!B:C,2,0)</f>
        <v>#N/A</v>
      </c>
      <c r="G82" s="55" t="str">
        <f>VLOOKUP(D82,绝技!B:C,2,0)</f>
        <v>无</v>
      </c>
      <c r="H82" s="54"/>
      <c r="I82" s="54"/>
      <c r="J82" s="54"/>
      <c r="K82" s="53">
        <f>IF(C82&lt;&gt;4,H82+I82,H82+J82)</f>
        <v>0</v>
      </c>
      <c r="L82" s="54"/>
      <c r="M82" s="56">
        <v>1</v>
      </c>
      <c r="N82" s="57">
        <f>INT((100+H82*(5+L82)) * (10+M82)*0.1)</f>
        <v>110</v>
      </c>
      <c r="O82" s="57">
        <f>INT(I82*(10+M82)*0.1)</f>
        <v>0</v>
      </c>
      <c r="P82" s="58">
        <f>INT(I82*(M82+10)*0.07)</f>
        <v>0</v>
      </c>
      <c r="Q82" s="58">
        <f>INT(J82*(M82+10)*0.1)</f>
        <v>0</v>
      </c>
      <c r="R82" s="58">
        <f>INT(J82*(M82+10)*0.07)</f>
        <v>0</v>
      </c>
      <c r="S82" s="58">
        <f>INT(H82*(M82+10)*0.1)</f>
        <v>0</v>
      </c>
      <c r="T82" s="58">
        <f>INT(H82*(M82+10)*0.07)</f>
        <v>0</v>
      </c>
    </row>
    <row r="83" spans="2:20">
      <c r="B83" s="53">
        <v>81</v>
      </c>
      <c r="C83" s="54">
        <v>0</v>
      </c>
      <c r="D83" s="54">
        <v>0</v>
      </c>
      <c r="E83" s="60"/>
      <c r="F83" s="55" t="e">
        <f>VLOOKUP(C83,职业!B:C,2,0)</f>
        <v>#N/A</v>
      </c>
      <c r="G83" s="55" t="str">
        <f>VLOOKUP(D83,绝技!B:C,2,0)</f>
        <v>无</v>
      </c>
      <c r="H83" s="54"/>
      <c r="I83" s="54"/>
      <c r="J83" s="54"/>
      <c r="K83" s="53">
        <f>IF(C83&lt;&gt;4,H83+I83,H83+J83)</f>
        <v>0</v>
      </c>
      <c r="L83" s="54"/>
      <c r="M83" s="56">
        <v>1</v>
      </c>
      <c r="N83" s="57">
        <f>INT((100+H83*(5+L83)) * (10+M83)*0.1)</f>
        <v>110</v>
      </c>
      <c r="O83" s="57">
        <f>INT(I83*(10+M83)*0.1)</f>
        <v>0</v>
      </c>
      <c r="P83" s="58">
        <f>INT(I83*(M83+10)*0.07)</f>
        <v>0</v>
      </c>
      <c r="Q83" s="58">
        <f>INT(J83*(M83+10)*0.1)</f>
        <v>0</v>
      </c>
      <c r="R83" s="58">
        <f>INT(J83*(M83+10)*0.07)</f>
        <v>0</v>
      </c>
      <c r="S83" s="58">
        <f>INT(H83*(M83+10)*0.1)</f>
        <v>0</v>
      </c>
      <c r="T83" s="58">
        <f>INT(H83*(M83+10)*0.07)</f>
        <v>0</v>
      </c>
    </row>
    <row r="84" spans="2:20">
      <c r="B84" s="53">
        <v>82</v>
      </c>
      <c r="C84" s="54">
        <v>0</v>
      </c>
      <c r="D84" s="54">
        <v>0</v>
      </c>
      <c r="E84" s="60"/>
      <c r="F84" s="55" t="e">
        <f>VLOOKUP(C84,职业!B:C,2,0)</f>
        <v>#N/A</v>
      </c>
      <c r="G84" s="55" t="str">
        <f>VLOOKUP(D84,绝技!B:C,2,0)</f>
        <v>无</v>
      </c>
      <c r="H84" s="54"/>
      <c r="I84" s="54"/>
      <c r="J84" s="54"/>
      <c r="K84" s="53">
        <f>IF(C84&lt;&gt;4,H84+I84,H84+J84)</f>
        <v>0</v>
      </c>
      <c r="L84" s="54"/>
      <c r="M84" s="56">
        <v>1</v>
      </c>
      <c r="N84" s="57">
        <f>INT((100+H84*(5+L84)) * (10+M84)*0.1)</f>
        <v>110</v>
      </c>
      <c r="O84" s="57">
        <f>INT(I84*(10+M84)*0.1)</f>
        <v>0</v>
      </c>
      <c r="P84" s="58">
        <f>INT(I84*(M84+10)*0.07)</f>
        <v>0</v>
      </c>
      <c r="Q84" s="58">
        <f>INT(J84*(M84+10)*0.1)</f>
        <v>0</v>
      </c>
      <c r="R84" s="58">
        <f>INT(J84*(M84+10)*0.07)</f>
        <v>0</v>
      </c>
      <c r="S84" s="58">
        <f>INT(H84*(M84+10)*0.1)</f>
        <v>0</v>
      </c>
      <c r="T84" s="58">
        <f>INT(H84*(M84+10)*0.07)</f>
        <v>0</v>
      </c>
    </row>
    <row r="85" spans="2:20">
      <c r="B85" s="53">
        <v>83</v>
      </c>
      <c r="C85" s="54">
        <v>0</v>
      </c>
      <c r="D85" s="54">
        <v>0</v>
      </c>
      <c r="E85" s="60"/>
      <c r="F85" s="55" t="e">
        <f>VLOOKUP(C85,职业!B:C,2,0)</f>
        <v>#N/A</v>
      </c>
      <c r="G85" s="55" t="str">
        <f>VLOOKUP(D85,绝技!B:C,2,0)</f>
        <v>无</v>
      </c>
      <c r="H85" s="54"/>
      <c r="I85" s="54"/>
      <c r="J85" s="54"/>
      <c r="K85" s="53">
        <f>IF(C85&lt;&gt;4,H85+I85,H85+J85)</f>
        <v>0</v>
      </c>
      <c r="L85" s="54"/>
      <c r="M85" s="56">
        <v>1</v>
      </c>
      <c r="N85" s="57">
        <f>INT((100+H85*(5+L85)) * (10+M85)*0.1)</f>
        <v>110</v>
      </c>
      <c r="O85" s="57">
        <f>INT(I85*(10+M85)*0.1)</f>
        <v>0</v>
      </c>
      <c r="P85" s="58">
        <f>INT(I85*(M85+10)*0.07)</f>
        <v>0</v>
      </c>
      <c r="Q85" s="58">
        <f>INT(J85*(M85+10)*0.1)</f>
        <v>0</v>
      </c>
      <c r="R85" s="58">
        <f>INT(J85*(M85+10)*0.07)</f>
        <v>0</v>
      </c>
      <c r="S85" s="58">
        <f>INT(H85*(M85+10)*0.1)</f>
        <v>0</v>
      </c>
      <c r="T85" s="58">
        <f>INT(H85*(M85+10)*0.07)</f>
        <v>0</v>
      </c>
    </row>
    <row r="86" spans="2:20">
      <c r="B86" s="53">
        <v>84</v>
      </c>
      <c r="C86" s="54">
        <v>0</v>
      </c>
      <c r="D86" s="54">
        <v>0</v>
      </c>
      <c r="E86" s="60"/>
      <c r="F86" s="55" t="e">
        <f>VLOOKUP(C86,职业!B:C,2,0)</f>
        <v>#N/A</v>
      </c>
      <c r="G86" s="55" t="str">
        <f>VLOOKUP(D86,绝技!B:C,2,0)</f>
        <v>无</v>
      </c>
      <c r="H86" s="54"/>
      <c r="I86" s="54"/>
      <c r="J86" s="54"/>
      <c r="K86" s="53">
        <f>IF(C86&lt;&gt;4,H86+I86,H86+J86)</f>
        <v>0</v>
      </c>
      <c r="L86" s="54"/>
      <c r="M86" s="56">
        <v>1</v>
      </c>
      <c r="N86" s="57">
        <f>INT((100+H86*(5+L86)) * (10+M86)*0.1)</f>
        <v>110</v>
      </c>
      <c r="O86" s="57">
        <f>INT(I86*(10+M86)*0.1)</f>
        <v>0</v>
      </c>
      <c r="P86" s="58">
        <f>INT(I86*(M86+10)*0.07)</f>
        <v>0</v>
      </c>
      <c r="Q86" s="58">
        <f>INT(J86*(M86+10)*0.1)</f>
        <v>0</v>
      </c>
      <c r="R86" s="58">
        <f>INT(J86*(M86+10)*0.07)</f>
        <v>0</v>
      </c>
      <c r="S86" s="58">
        <f>INT(H86*(M86+10)*0.1)</f>
        <v>0</v>
      </c>
      <c r="T86" s="58">
        <f>INT(H86*(M86+10)*0.07)</f>
        <v>0</v>
      </c>
    </row>
    <row r="87" spans="2:20">
      <c r="B87" s="53">
        <v>85</v>
      </c>
      <c r="C87" s="54">
        <v>0</v>
      </c>
      <c r="D87" s="54">
        <v>0</v>
      </c>
      <c r="E87" s="60"/>
      <c r="F87" s="55" t="e">
        <f>VLOOKUP(C87,职业!B:C,2,0)</f>
        <v>#N/A</v>
      </c>
      <c r="G87" s="55" t="str">
        <f>VLOOKUP(D87,绝技!B:C,2,0)</f>
        <v>无</v>
      </c>
      <c r="H87" s="54"/>
      <c r="I87" s="54"/>
      <c r="J87" s="54"/>
      <c r="K87" s="53">
        <f>IF(C87&lt;&gt;4,H87+I87,H87+J87)</f>
        <v>0</v>
      </c>
      <c r="L87" s="54"/>
      <c r="M87" s="56">
        <v>1</v>
      </c>
      <c r="N87" s="57">
        <f>INT((100+H87*(5+L87)) * (10+M87)*0.1)</f>
        <v>110</v>
      </c>
      <c r="O87" s="57">
        <f>INT(I87*(10+M87)*0.1)</f>
        <v>0</v>
      </c>
      <c r="P87" s="58">
        <f>INT(I87*(M87+10)*0.07)</f>
        <v>0</v>
      </c>
      <c r="Q87" s="58">
        <f>INT(J87*(M87+10)*0.1)</f>
        <v>0</v>
      </c>
      <c r="R87" s="58">
        <f>INT(J87*(M87+10)*0.07)</f>
        <v>0</v>
      </c>
      <c r="S87" s="58">
        <f>INT(H87*(M87+10)*0.1)</f>
        <v>0</v>
      </c>
      <c r="T87" s="58">
        <f>INT(H87*(M87+10)*0.07)</f>
        <v>0</v>
      </c>
    </row>
    <row r="88" spans="2:20">
      <c r="B88" s="53">
        <v>86</v>
      </c>
      <c r="C88" s="54">
        <v>0</v>
      </c>
      <c r="D88" s="54">
        <v>0</v>
      </c>
      <c r="E88" s="60"/>
      <c r="F88" s="55" t="e">
        <f>VLOOKUP(C88,职业!B:C,2,0)</f>
        <v>#N/A</v>
      </c>
      <c r="G88" s="55" t="str">
        <f>VLOOKUP(D88,绝技!B:C,2,0)</f>
        <v>无</v>
      </c>
      <c r="H88" s="54"/>
      <c r="I88" s="54"/>
      <c r="J88" s="54"/>
      <c r="K88" s="53">
        <f>IF(C88&lt;&gt;4,H88+I88,H88+J88)</f>
        <v>0</v>
      </c>
      <c r="L88" s="54"/>
      <c r="M88" s="56">
        <v>1</v>
      </c>
      <c r="N88" s="57">
        <f>INT((100+H88*(5+L88)) * (10+M88)*0.1)</f>
        <v>110</v>
      </c>
      <c r="O88" s="57">
        <f>INT(I88*(10+M88)*0.1)</f>
        <v>0</v>
      </c>
      <c r="P88" s="58">
        <f>INT(I88*(M88+10)*0.07)</f>
        <v>0</v>
      </c>
      <c r="Q88" s="58">
        <f>INT(J88*(M88+10)*0.1)</f>
        <v>0</v>
      </c>
      <c r="R88" s="58">
        <f>INT(J88*(M88+10)*0.07)</f>
        <v>0</v>
      </c>
      <c r="S88" s="58">
        <f>INT(H88*(M88+10)*0.1)</f>
        <v>0</v>
      </c>
      <c r="T88" s="58">
        <f>INT(H88*(M88+10)*0.07)</f>
        <v>0</v>
      </c>
    </row>
    <row r="89" spans="2:20">
      <c r="B89" s="53">
        <v>87</v>
      </c>
      <c r="C89" s="54">
        <v>0</v>
      </c>
      <c r="D89" s="54">
        <v>0</v>
      </c>
      <c r="E89" s="60"/>
      <c r="F89" s="55" t="e">
        <f>VLOOKUP(C89,职业!B:C,2,0)</f>
        <v>#N/A</v>
      </c>
      <c r="G89" s="55" t="str">
        <f>VLOOKUP(D89,绝技!B:C,2,0)</f>
        <v>无</v>
      </c>
      <c r="H89" s="54"/>
      <c r="I89" s="54"/>
      <c r="J89" s="54"/>
      <c r="K89" s="53">
        <f>IF(C89&lt;&gt;4,H89+I89,H89+J89)</f>
        <v>0</v>
      </c>
      <c r="L89" s="54"/>
      <c r="M89" s="56">
        <v>1</v>
      </c>
      <c r="N89" s="57">
        <f>INT((100+H89*(5+L89)) * (10+M89)*0.1)</f>
        <v>110</v>
      </c>
      <c r="O89" s="57">
        <f>INT(I89*(10+M89)*0.1)</f>
        <v>0</v>
      </c>
      <c r="P89" s="58">
        <f>INT(I89*(M89+10)*0.07)</f>
        <v>0</v>
      </c>
      <c r="Q89" s="58">
        <f>INT(J89*(M89+10)*0.1)</f>
        <v>0</v>
      </c>
      <c r="R89" s="58">
        <f>INT(J89*(M89+10)*0.07)</f>
        <v>0</v>
      </c>
      <c r="S89" s="58">
        <f>INT(H89*(M89+10)*0.1)</f>
        <v>0</v>
      </c>
      <c r="T89" s="58">
        <f>INT(H89*(M89+10)*0.07)</f>
        <v>0</v>
      </c>
    </row>
    <row r="90" spans="2:20">
      <c r="B90" s="53">
        <v>88</v>
      </c>
      <c r="C90" s="54">
        <v>0</v>
      </c>
      <c r="D90" s="54">
        <v>0</v>
      </c>
      <c r="E90" s="60"/>
      <c r="F90" s="55" t="e">
        <f>VLOOKUP(C90,职业!B:C,2,0)</f>
        <v>#N/A</v>
      </c>
      <c r="G90" s="55" t="str">
        <f>VLOOKUP(D90,绝技!B:C,2,0)</f>
        <v>无</v>
      </c>
      <c r="H90" s="54"/>
      <c r="I90" s="54"/>
      <c r="J90" s="54"/>
      <c r="K90" s="53">
        <f>IF(C90&lt;&gt;4,H90+I90,H90+J90)</f>
        <v>0</v>
      </c>
      <c r="L90" s="54"/>
      <c r="M90" s="56">
        <v>1</v>
      </c>
      <c r="N90" s="57">
        <f>INT((100+H90*(5+L90)) * (10+M90)*0.1)</f>
        <v>110</v>
      </c>
      <c r="O90" s="57">
        <f>INT(I90*(10+M90)*0.1)</f>
        <v>0</v>
      </c>
      <c r="P90" s="58">
        <f>INT(I90*(M90+10)*0.07)</f>
        <v>0</v>
      </c>
      <c r="Q90" s="58">
        <f>INT(J90*(M90+10)*0.1)</f>
        <v>0</v>
      </c>
      <c r="R90" s="58">
        <f>INT(J90*(M90+10)*0.07)</f>
        <v>0</v>
      </c>
      <c r="S90" s="58">
        <f>INT(H90*(M90+10)*0.1)</f>
        <v>0</v>
      </c>
      <c r="T90" s="58">
        <f>INT(H90*(M90+10)*0.07)</f>
        <v>0</v>
      </c>
    </row>
    <row r="91" spans="2:20">
      <c r="B91" s="53">
        <v>89</v>
      </c>
      <c r="C91" s="54">
        <v>0</v>
      </c>
      <c r="D91" s="54">
        <v>0</v>
      </c>
      <c r="E91" s="60"/>
      <c r="F91" s="55" t="e">
        <f>VLOOKUP(C91,职业!B:C,2,0)</f>
        <v>#N/A</v>
      </c>
      <c r="G91" s="55" t="str">
        <f>VLOOKUP(D91,绝技!B:C,2,0)</f>
        <v>无</v>
      </c>
      <c r="H91" s="54"/>
      <c r="I91" s="54"/>
      <c r="J91" s="54"/>
      <c r="K91" s="53">
        <f>IF(C91&lt;&gt;4,H91+I91,H91+J91)</f>
        <v>0</v>
      </c>
      <c r="L91" s="54"/>
      <c r="M91" s="56">
        <v>1</v>
      </c>
      <c r="N91" s="57">
        <f>INT((100+H91*(5+L91)) * (10+M91)*0.1)</f>
        <v>110</v>
      </c>
      <c r="O91" s="57">
        <f>INT(I91*(10+M91)*0.1)</f>
        <v>0</v>
      </c>
      <c r="P91" s="58">
        <f>INT(I91*(M91+10)*0.07)</f>
        <v>0</v>
      </c>
      <c r="Q91" s="58">
        <f>INT(J91*(M91+10)*0.1)</f>
        <v>0</v>
      </c>
      <c r="R91" s="58">
        <f>INT(J91*(M91+10)*0.07)</f>
        <v>0</v>
      </c>
      <c r="S91" s="58">
        <f>INT(H91*(M91+10)*0.1)</f>
        <v>0</v>
      </c>
      <c r="T91" s="58">
        <f>INT(H91*(M91+10)*0.07)</f>
        <v>0</v>
      </c>
    </row>
    <row r="92" spans="2:20">
      <c r="B92" s="53">
        <v>90</v>
      </c>
      <c r="C92" s="54">
        <v>0</v>
      </c>
      <c r="D92" s="54">
        <v>0</v>
      </c>
      <c r="E92" s="60"/>
      <c r="F92" s="55" t="e">
        <f>VLOOKUP(C92,职业!B:C,2,0)</f>
        <v>#N/A</v>
      </c>
      <c r="G92" s="55" t="str">
        <f>VLOOKUP(D92,绝技!B:C,2,0)</f>
        <v>无</v>
      </c>
      <c r="H92" s="54"/>
      <c r="I92" s="54"/>
      <c r="J92" s="54"/>
      <c r="K92" s="53">
        <f>IF(C92&lt;&gt;4,H92+I92,H92+J92)</f>
        <v>0</v>
      </c>
      <c r="L92" s="54"/>
      <c r="M92" s="56">
        <v>1</v>
      </c>
      <c r="N92" s="57">
        <f>INT((100+H92*(5+L92)) * (10+M92)*0.1)</f>
        <v>110</v>
      </c>
      <c r="O92" s="57">
        <f>INT(I92*(10+M92)*0.1)</f>
        <v>0</v>
      </c>
      <c r="P92" s="58">
        <f>INT(I92*(M92+10)*0.07)</f>
        <v>0</v>
      </c>
      <c r="Q92" s="58">
        <f>INT(J92*(M92+10)*0.1)</f>
        <v>0</v>
      </c>
      <c r="R92" s="58">
        <f>INT(J92*(M92+10)*0.07)</f>
        <v>0</v>
      </c>
      <c r="S92" s="58">
        <f>INT(H92*(M92+10)*0.1)</f>
        <v>0</v>
      </c>
      <c r="T92" s="58">
        <f>INT(H92*(M92+10)*0.07)</f>
        <v>0</v>
      </c>
    </row>
    <row r="93" spans="2:20">
      <c r="B93" s="53">
        <v>91</v>
      </c>
      <c r="C93" s="54">
        <v>0</v>
      </c>
      <c r="D93" s="54">
        <v>0</v>
      </c>
      <c r="E93" s="60"/>
      <c r="F93" s="55" t="e">
        <f>VLOOKUP(C93,职业!B:C,2,0)</f>
        <v>#N/A</v>
      </c>
      <c r="G93" s="55" t="str">
        <f>VLOOKUP(D93,绝技!B:C,2,0)</f>
        <v>无</v>
      </c>
      <c r="H93" s="54"/>
      <c r="I93" s="54"/>
      <c r="J93" s="54"/>
      <c r="K93" s="53">
        <f>IF(C93&lt;&gt;4,H93+I93,H93+J93)</f>
        <v>0</v>
      </c>
      <c r="L93" s="54"/>
      <c r="M93" s="56">
        <v>1</v>
      </c>
      <c r="N93" s="57">
        <f>INT((100+H93*(5+L93)) * (10+M93)*0.1)</f>
        <v>110</v>
      </c>
      <c r="O93" s="57">
        <f>INT(I93*(10+M93)*0.1)</f>
        <v>0</v>
      </c>
      <c r="P93" s="58">
        <f>INT(I93*(M93+10)*0.07)</f>
        <v>0</v>
      </c>
      <c r="Q93" s="58">
        <f>INT(J93*(M93+10)*0.1)</f>
        <v>0</v>
      </c>
      <c r="R93" s="58">
        <f>INT(J93*(M93+10)*0.07)</f>
        <v>0</v>
      </c>
      <c r="S93" s="58">
        <f>INT(H93*(M93+10)*0.1)</f>
        <v>0</v>
      </c>
      <c r="T93" s="58">
        <f>INT(H93*(M93+10)*0.07)</f>
        <v>0</v>
      </c>
    </row>
    <row r="94" spans="2:20">
      <c r="B94" s="53">
        <v>92</v>
      </c>
      <c r="C94" s="54">
        <v>0</v>
      </c>
      <c r="D94" s="54">
        <v>0</v>
      </c>
      <c r="E94" s="60"/>
      <c r="F94" s="55" t="e">
        <f>VLOOKUP(C94,职业!B:C,2,0)</f>
        <v>#N/A</v>
      </c>
      <c r="G94" s="55" t="str">
        <f>VLOOKUP(D94,绝技!B:C,2,0)</f>
        <v>无</v>
      </c>
      <c r="H94" s="54"/>
      <c r="I94" s="54"/>
      <c r="J94" s="54"/>
      <c r="K94" s="53">
        <f>IF(C94&lt;&gt;4,H94+I94,H94+J94)</f>
        <v>0</v>
      </c>
      <c r="L94" s="54"/>
      <c r="M94" s="56">
        <v>1</v>
      </c>
      <c r="N94" s="57">
        <f>INT((100+H94*(5+L94)) * (10+M94)*0.1)</f>
        <v>110</v>
      </c>
      <c r="O94" s="57">
        <f>INT(I94*(10+M94)*0.1)</f>
        <v>0</v>
      </c>
      <c r="P94" s="58">
        <f>INT(I94*(M94+10)*0.07)</f>
        <v>0</v>
      </c>
      <c r="Q94" s="58">
        <f>INT(J94*(M94+10)*0.1)</f>
        <v>0</v>
      </c>
      <c r="R94" s="58">
        <f>INT(J94*(M94+10)*0.07)</f>
        <v>0</v>
      </c>
      <c r="S94" s="58">
        <f>INT(H94*(M94+10)*0.1)</f>
        <v>0</v>
      </c>
      <c r="T94" s="58">
        <f>INT(H94*(M94+10)*0.07)</f>
        <v>0</v>
      </c>
    </row>
    <row r="95" spans="2:20">
      <c r="B95" s="53">
        <v>93</v>
      </c>
      <c r="C95" s="54">
        <v>0</v>
      </c>
      <c r="D95" s="54">
        <v>0</v>
      </c>
      <c r="E95" s="60"/>
      <c r="F95" s="55" t="e">
        <f>VLOOKUP(C95,职业!B:C,2,0)</f>
        <v>#N/A</v>
      </c>
      <c r="G95" s="55" t="str">
        <f>VLOOKUP(D95,绝技!B:C,2,0)</f>
        <v>无</v>
      </c>
      <c r="H95" s="54"/>
      <c r="I95" s="54"/>
      <c r="J95" s="54"/>
      <c r="K95" s="53">
        <f>IF(C95&lt;&gt;4,H95+I95,H95+J95)</f>
        <v>0</v>
      </c>
      <c r="L95" s="54"/>
      <c r="M95" s="56">
        <v>1</v>
      </c>
      <c r="N95" s="57">
        <f>INT((100+H95*(5+L95)) * (10+M95)*0.1)</f>
        <v>110</v>
      </c>
      <c r="O95" s="57">
        <f>INT(I95*(10+M95)*0.1)</f>
        <v>0</v>
      </c>
      <c r="P95" s="58">
        <f>INT(I95*(M95+10)*0.07)</f>
        <v>0</v>
      </c>
      <c r="Q95" s="58">
        <f>INT(J95*(M95+10)*0.1)</f>
        <v>0</v>
      </c>
      <c r="R95" s="58">
        <f>INT(J95*(M95+10)*0.07)</f>
        <v>0</v>
      </c>
      <c r="S95" s="58">
        <f>INT(H95*(M95+10)*0.1)</f>
        <v>0</v>
      </c>
      <c r="T95" s="58">
        <f>INT(H95*(M95+10)*0.07)</f>
        <v>0</v>
      </c>
    </row>
    <row r="96" spans="2:20">
      <c r="B96" s="53">
        <v>94</v>
      </c>
      <c r="C96" s="54">
        <v>0</v>
      </c>
      <c r="D96" s="54">
        <v>0</v>
      </c>
      <c r="E96" s="60"/>
      <c r="F96" s="55" t="e">
        <f>VLOOKUP(C96,职业!B:C,2,0)</f>
        <v>#N/A</v>
      </c>
      <c r="G96" s="55" t="str">
        <f>VLOOKUP(D96,绝技!B:C,2,0)</f>
        <v>无</v>
      </c>
      <c r="H96" s="54"/>
      <c r="I96" s="54"/>
      <c r="J96" s="54"/>
      <c r="K96" s="53">
        <f>IF(C96&lt;&gt;4,H96+I96,H96+J96)</f>
        <v>0</v>
      </c>
      <c r="L96" s="54"/>
      <c r="M96" s="56">
        <v>1</v>
      </c>
      <c r="N96" s="57">
        <f>INT((100+H96*(5+L96)) * (10+M96)*0.1)</f>
        <v>110</v>
      </c>
      <c r="O96" s="57">
        <f>INT(I96*(10+M96)*0.1)</f>
        <v>0</v>
      </c>
      <c r="P96" s="58">
        <f>INT(I96*(M96+10)*0.07)</f>
        <v>0</v>
      </c>
      <c r="Q96" s="58">
        <f>INT(J96*(M96+10)*0.1)</f>
        <v>0</v>
      </c>
      <c r="R96" s="58">
        <f>INT(J96*(M96+10)*0.07)</f>
        <v>0</v>
      </c>
      <c r="S96" s="58">
        <f>INT(H96*(M96+10)*0.1)</f>
        <v>0</v>
      </c>
      <c r="T96" s="58">
        <f>INT(H96*(M96+10)*0.07)</f>
        <v>0</v>
      </c>
    </row>
    <row r="97" spans="2:20">
      <c r="B97" s="53">
        <v>95</v>
      </c>
      <c r="C97" s="54">
        <v>0</v>
      </c>
      <c r="D97" s="54">
        <v>0</v>
      </c>
      <c r="E97" s="60"/>
      <c r="F97" s="55" t="e">
        <f>VLOOKUP(C97,职业!B:C,2,0)</f>
        <v>#N/A</v>
      </c>
      <c r="G97" s="55" t="str">
        <f>VLOOKUP(D97,绝技!B:C,2,0)</f>
        <v>无</v>
      </c>
      <c r="H97" s="54"/>
      <c r="I97" s="54"/>
      <c r="J97" s="54"/>
      <c r="K97" s="53">
        <f>IF(C97&lt;&gt;4,H97+I97,H97+J97)</f>
        <v>0</v>
      </c>
      <c r="L97" s="54"/>
      <c r="M97" s="56">
        <v>1</v>
      </c>
      <c r="N97" s="57">
        <f>INT((100+H97*(5+L97)) * (10+M97)*0.1)</f>
        <v>110</v>
      </c>
      <c r="O97" s="57">
        <f>INT(I97*(10+M97)*0.1)</f>
        <v>0</v>
      </c>
      <c r="P97" s="58">
        <f>INT(I97*(M97+10)*0.07)</f>
        <v>0</v>
      </c>
      <c r="Q97" s="58">
        <f>INT(J97*(M97+10)*0.1)</f>
        <v>0</v>
      </c>
      <c r="R97" s="58">
        <f>INT(J97*(M97+10)*0.07)</f>
        <v>0</v>
      </c>
      <c r="S97" s="58">
        <f>INT(H97*(M97+10)*0.1)</f>
        <v>0</v>
      </c>
      <c r="T97" s="58">
        <f>INT(H97*(M97+10)*0.07)</f>
        <v>0</v>
      </c>
    </row>
    <row r="98" spans="2:20">
      <c r="B98" s="53">
        <v>96</v>
      </c>
      <c r="C98" s="54">
        <v>0</v>
      </c>
      <c r="D98" s="54">
        <v>0</v>
      </c>
      <c r="E98" s="60"/>
      <c r="F98" s="55" t="e">
        <f>VLOOKUP(C98,职业!B:C,2,0)</f>
        <v>#N/A</v>
      </c>
      <c r="G98" s="55" t="str">
        <f>VLOOKUP(D98,绝技!B:C,2,0)</f>
        <v>无</v>
      </c>
      <c r="H98" s="54"/>
      <c r="I98" s="54"/>
      <c r="J98" s="54"/>
      <c r="K98" s="53">
        <f>IF(C98&lt;&gt;4,H98+I98,H98+J98)</f>
        <v>0</v>
      </c>
      <c r="L98" s="54"/>
      <c r="M98" s="56">
        <v>1</v>
      </c>
      <c r="N98" s="57">
        <f>INT((100+H98*(5+L98)) * (10+M98)*0.1)</f>
        <v>110</v>
      </c>
      <c r="O98" s="57">
        <f>INT(I98*(10+M98)*0.1)</f>
        <v>0</v>
      </c>
      <c r="P98" s="58">
        <f>INT(I98*(M98+10)*0.07)</f>
        <v>0</v>
      </c>
      <c r="Q98" s="58">
        <f>INT(J98*(M98+10)*0.1)</f>
        <v>0</v>
      </c>
      <c r="R98" s="58">
        <f>INT(J98*(M98+10)*0.07)</f>
        <v>0</v>
      </c>
      <c r="S98" s="58">
        <f>INT(H98*(M98+10)*0.1)</f>
        <v>0</v>
      </c>
      <c r="T98" s="58">
        <f>INT(H98*(M98+10)*0.07)</f>
        <v>0</v>
      </c>
    </row>
    <row r="99" spans="2:20">
      <c r="B99" s="53">
        <v>97</v>
      </c>
      <c r="C99" s="54">
        <v>0</v>
      </c>
      <c r="D99" s="54">
        <v>0</v>
      </c>
      <c r="E99" s="60"/>
      <c r="F99" s="55" t="e">
        <f>VLOOKUP(C99,职业!B:C,2,0)</f>
        <v>#N/A</v>
      </c>
      <c r="G99" s="55" t="str">
        <f>VLOOKUP(D99,绝技!B:C,2,0)</f>
        <v>无</v>
      </c>
      <c r="H99" s="54"/>
      <c r="I99" s="54"/>
      <c r="J99" s="54"/>
      <c r="K99" s="53">
        <f>IF(C99&lt;&gt;4,H99+I99,H99+J99)</f>
        <v>0</v>
      </c>
      <c r="L99" s="54"/>
      <c r="M99" s="56">
        <v>1</v>
      </c>
      <c r="N99" s="57">
        <f>INT((100+H99*(5+L99)) * (10+M99)*0.1)</f>
        <v>110</v>
      </c>
      <c r="O99" s="57">
        <f>INT(I99*(10+M99)*0.1)</f>
        <v>0</v>
      </c>
      <c r="P99" s="58">
        <f>INT(I99*(M99+10)*0.07)</f>
        <v>0</v>
      </c>
      <c r="Q99" s="58">
        <f>INT(J99*(M99+10)*0.1)</f>
        <v>0</v>
      </c>
      <c r="R99" s="58">
        <f>INT(J99*(M99+10)*0.07)</f>
        <v>0</v>
      </c>
      <c r="S99" s="58">
        <f>INT(H99*(M99+10)*0.1)</f>
        <v>0</v>
      </c>
      <c r="T99" s="58">
        <f>INT(H99*(M99+10)*0.07)</f>
        <v>0</v>
      </c>
    </row>
    <row r="100" spans="2:20">
      <c r="B100" s="53">
        <v>98</v>
      </c>
      <c r="C100" s="54">
        <v>0</v>
      </c>
      <c r="D100" s="54">
        <v>0</v>
      </c>
      <c r="E100" s="60"/>
      <c r="F100" s="55" t="e">
        <f>VLOOKUP(C100,职业!B:C,2,0)</f>
        <v>#N/A</v>
      </c>
      <c r="G100" s="55" t="str">
        <f>VLOOKUP(D100,绝技!B:C,2,0)</f>
        <v>无</v>
      </c>
      <c r="H100" s="54"/>
      <c r="I100" s="54"/>
      <c r="J100" s="54"/>
      <c r="K100" s="53">
        <f>IF(C100&lt;&gt;4,H100+I100,H100+J100)</f>
        <v>0</v>
      </c>
      <c r="L100" s="54"/>
      <c r="M100" s="56">
        <v>1</v>
      </c>
      <c r="N100" s="57">
        <f>INT((100+H100*(5+L100)) * (10+M100)*0.1)</f>
        <v>110</v>
      </c>
      <c r="O100" s="57">
        <f>INT(I100*(10+M100)*0.1)</f>
        <v>0</v>
      </c>
      <c r="P100" s="58">
        <f>INT(I100*(M100+10)*0.07)</f>
        <v>0</v>
      </c>
      <c r="Q100" s="58">
        <f>INT(J100*(M100+10)*0.1)</f>
        <v>0</v>
      </c>
      <c r="R100" s="58">
        <f>INT(J100*(M100+10)*0.07)</f>
        <v>0</v>
      </c>
      <c r="S100" s="58">
        <f>INT(H100*(M100+10)*0.1)</f>
        <v>0</v>
      </c>
      <c r="T100" s="58">
        <f>INT(H100*(M100+10)*0.07)</f>
        <v>0</v>
      </c>
    </row>
    <row r="101" spans="2:20">
      <c r="B101" s="53">
        <v>99</v>
      </c>
      <c r="C101" s="54">
        <v>0</v>
      </c>
      <c r="D101" s="54">
        <v>0</v>
      </c>
      <c r="E101" s="60"/>
      <c r="F101" s="55" t="e">
        <f>VLOOKUP(C101,职业!B:C,2,0)</f>
        <v>#N/A</v>
      </c>
      <c r="G101" s="55" t="str">
        <f>VLOOKUP(D101,绝技!B:C,2,0)</f>
        <v>无</v>
      </c>
      <c r="H101" s="54"/>
      <c r="I101" s="54"/>
      <c r="J101" s="54"/>
      <c r="K101" s="53">
        <f>IF(C101&lt;&gt;4,H101+I101,H101+J101)</f>
        <v>0</v>
      </c>
      <c r="L101" s="54"/>
      <c r="M101" s="56">
        <v>1</v>
      </c>
      <c r="N101" s="57">
        <f>INT((100+H101*(5+L101)) * (10+M101)*0.1)</f>
        <v>110</v>
      </c>
      <c r="O101" s="57">
        <f>INT(I101*(10+M101)*0.1)</f>
        <v>0</v>
      </c>
      <c r="P101" s="58">
        <f>INT(I101*(M101+10)*0.07)</f>
        <v>0</v>
      </c>
      <c r="Q101" s="58">
        <f>INT(J101*(M101+10)*0.1)</f>
        <v>0</v>
      </c>
      <c r="R101" s="58">
        <f>INT(J101*(M101+10)*0.07)</f>
        <v>0</v>
      </c>
      <c r="S101" s="58">
        <f>INT(H101*(M101+10)*0.1)</f>
        <v>0</v>
      </c>
      <c r="T101" s="58">
        <f>INT(H101*(M101+10)*0.07)</f>
        <v>0</v>
      </c>
    </row>
    <row r="102" spans="2:20">
      <c r="B102" s="53">
        <v>100</v>
      </c>
      <c r="C102" s="54">
        <v>0</v>
      </c>
      <c r="D102" s="54">
        <v>0</v>
      </c>
      <c r="E102" s="60"/>
      <c r="F102" s="55" t="e">
        <f>VLOOKUP(C102,职业!B:C,2,0)</f>
        <v>#N/A</v>
      </c>
      <c r="G102" s="55" t="str">
        <f>VLOOKUP(D102,绝技!B:C,2,0)</f>
        <v>无</v>
      </c>
      <c r="H102" s="54"/>
      <c r="I102" s="54"/>
      <c r="J102" s="54"/>
      <c r="K102" s="53">
        <f>IF(C102&lt;&gt;4,H102+I102,H102+J102)</f>
        <v>0</v>
      </c>
      <c r="L102" s="54"/>
      <c r="M102" s="56">
        <v>1</v>
      </c>
      <c r="N102" s="57">
        <f>INT((100+H102*(5+L102)) * (10+M102)*0.1)</f>
        <v>110</v>
      </c>
      <c r="O102" s="57">
        <f>INT(I102*(10+M102)*0.1)</f>
        <v>0</v>
      </c>
      <c r="P102" s="58">
        <f>INT(I102*(M102+10)*0.07)</f>
        <v>0</v>
      </c>
      <c r="Q102" s="58">
        <f>INT(J102*(M102+10)*0.1)</f>
        <v>0</v>
      </c>
      <c r="R102" s="58">
        <f>INT(J102*(M102+10)*0.07)</f>
        <v>0</v>
      </c>
      <c r="S102" s="58">
        <f>INT(H102*(M102+10)*0.1)</f>
        <v>0</v>
      </c>
      <c r="T102" s="58">
        <f>INT(H102*(M102+10)*0.07)</f>
        <v>0</v>
      </c>
    </row>
    <row r="103" spans="2:20">
      <c r="B103" s="53">
        <v>101</v>
      </c>
      <c r="C103" s="54">
        <v>0</v>
      </c>
      <c r="D103" s="54">
        <v>0</v>
      </c>
      <c r="E103" s="60"/>
      <c r="F103" s="55" t="e">
        <f>VLOOKUP(C103,职业!B:C,2,0)</f>
        <v>#N/A</v>
      </c>
      <c r="G103" s="55" t="str">
        <f>VLOOKUP(D103,绝技!B:C,2,0)</f>
        <v>无</v>
      </c>
      <c r="H103" s="54"/>
      <c r="I103" s="54"/>
      <c r="J103" s="54"/>
      <c r="K103" s="53">
        <f>IF(C103&lt;&gt;4,H103+I103,H103+J103)</f>
        <v>0</v>
      </c>
      <c r="L103" s="54"/>
      <c r="M103" s="56">
        <v>1</v>
      </c>
      <c r="N103" s="57">
        <f>INT((100+H103*(5+L103)) * (10+M103)*0.1)</f>
        <v>110</v>
      </c>
      <c r="O103" s="57">
        <f>INT(I103*(10+M103)*0.1)</f>
        <v>0</v>
      </c>
      <c r="P103" s="58">
        <f>INT(I103*(M103+10)*0.07)</f>
        <v>0</v>
      </c>
      <c r="Q103" s="58">
        <f>INT(J103*(M103+10)*0.1)</f>
        <v>0</v>
      </c>
      <c r="R103" s="58">
        <f>INT(J103*(M103+10)*0.07)</f>
        <v>0</v>
      </c>
      <c r="S103" s="58">
        <f>INT(H103*(M103+10)*0.1)</f>
        <v>0</v>
      </c>
      <c r="T103" s="58">
        <f>INT(H103*(M103+10)*0.07)</f>
        <v>0</v>
      </c>
    </row>
    <row r="104" spans="2:20">
      <c r="B104" s="53">
        <v>102</v>
      </c>
      <c r="C104" s="54">
        <v>0</v>
      </c>
      <c r="D104" s="54">
        <v>0</v>
      </c>
      <c r="E104" s="60"/>
      <c r="F104" s="55" t="e">
        <f>VLOOKUP(C104,职业!B:C,2,0)</f>
        <v>#N/A</v>
      </c>
      <c r="G104" s="55" t="str">
        <f>VLOOKUP(D104,绝技!B:C,2,0)</f>
        <v>无</v>
      </c>
      <c r="H104" s="54"/>
      <c r="I104" s="54"/>
      <c r="J104" s="54"/>
      <c r="K104" s="53">
        <f>IF(C104&lt;&gt;4,H104+I104,H104+J104)</f>
        <v>0</v>
      </c>
      <c r="L104" s="54"/>
      <c r="M104" s="56">
        <v>1</v>
      </c>
      <c r="N104" s="57">
        <f>INT((100+H104*(5+L104)) * (10+M104)*0.1)</f>
        <v>110</v>
      </c>
      <c r="O104" s="57">
        <f>INT(I104*(10+M104)*0.1)</f>
        <v>0</v>
      </c>
      <c r="P104" s="58">
        <f>INT(I104*(M104+10)*0.07)</f>
        <v>0</v>
      </c>
      <c r="Q104" s="58">
        <f>INT(J104*(M104+10)*0.1)</f>
        <v>0</v>
      </c>
      <c r="R104" s="58">
        <f>INT(J104*(M104+10)*0.07)</f>
        <v>0</v>
      </c>
      <c r="S104" s="58">
        <f>INT(H104*(M104+10)*0.1)</f>
        <v>0</v>
      </c>
      <c r="T104" s="58">
        <f>INT(H104*(M104+10)*0.07)</f>
        <v>0</v>
      </c>
    </row>
    <row r="105" spans="2:20">
      <c r="B105" s="53">
        <v>103</v>
      </c>
      <c r="C105" s="54">
        <v>0</v>
      </c>
      <c r="D105" s="54">
        <v>0</v>
      </c>
      <c r="E105" s="60"/>
      <c r="F105" s="55" t="e">
        <f>VLOOKUP(C105,职业!B:C,2,0)</f>
        <v>#N/A</v>
      </c>
      <c r="G105" s="55" t="str">
        <f>VLOOKUP(D105,绝技!B:C,2,0)</f>
        <v>无</v>
      </c>
      <c r="H105" s="54"/>
      <c r="I105" s="54"/>
      <c r="J105" s="54"/>
      <c r="K105" s="53">
        <f>IF(C105&lt;&gt;4,H105+I105,H105+J105)</f>
        <v>0</v>
      </c>
      <c r="L105" s="54"/>
      <c r="M105" s="56">
        <v>1</v>
      </c>
      <c r="N105" s="57">
        <f>INT((100+H105*(5+L105)) * (10+M105)*0.1)</f>
        <v>110</v>
      </c>
      <c r="O105" s="57">
        <f>INT(I105*(10+M105)*0.1)</f>
        <v>0</v>
      </c>
      <c r="P105" s="58">
        <f>INT(I105*(M105+10)*0.07)</f>
        <v>0</v>
      </c>
      <c r="Q105" s="58">
        <f>INT(J105*(M105+10)*0.1)</f>
        <v>0</v>
      </c>
      <c r="R105" s="58">
        <f>INT(J105*(M105+10)*0.07)</f>
        <v>0</v>
      </c>
      <c r="S105" s="58">
        <f>INT(H105*(M105+10)*0.1)</f>
        <v>0</v>
      </c>
      <c r="T105" s="58">
        <f>INT(H105*(M105+10)*0.07)</f>
        <v>0</v>
      </c>
    </row>
    <row r="106" spans="2:20">
      <c r="B106" s="53">
        <v>104</v>
      </c>
      <c r="C106" s="54">
        <v>0</v>
      </c>
      <c r="D106" s="54">
        <v>0</v>
      </c>
      <c r="E106" s="60"/>
      <c r="F106" s="55" t="e">
        <f>VLOOKUP(C106,职业!B:C,2,0)</f>
        <v>#N/A</v>
      </c>
      <c r="G106" s="55" t="str">
        <f>VLOOKUP(D106,绝技!B:C,2,0)</f>
        <v>无</v>
      </c>
      <c r="H106" s="54"/>
      <c r="I106" s="54"/>
      <c r="J106" s="54"/>
      <c r="K106" s="53">
        <f>IF(C106&lt;&gt;4,H106+I106,H106+J106)</f>
        <v>0</v>
      </c>
      <c r="L106" s="54"/>
      <c r="M106" s="56">
        <v>1</v>
      </c>
      <c r="N106" s="57">
        <f>INT((100+H106*(5+L106)) * (10+M106)*0.1)</f>
        <v>110</v>
      </c>
      <c r="O106" s="57">
        <f>INT(I106*(10+M106)*0.1)</f>
        <v>0</v>
      </c>
      <c r="P106" s="58">
        <f>INT(I106*(M106+10)*0.07)</f>
        <v>0</v>
      </c>
      <c r="Q106" s="58">
        <f>INT(J106*(M106+10)*0.1)</f>
        <v>0</v>
      </c>
      <c r="R106" s="58">
        <f>INT(J106*(M106+10)*0.07)</f>
        <v>0</v>
      </c>
      <c r="S106" s="58">
        <f>INT(H106*(M106+10)*0.1)</f>
        <v>0</v>
      </c>
      <c r="T106" s="58">
        <f>INT(H106*(M106+10)*0.07)</f>
        <v>0</v>
      </c>
    </row>
    <row r="107" spans="2:20">
      <c r="B107" s="53">
        <v>105</v>
      </c>
      <c r="C107" s="54">
        <v>0</v>
      </c>
      <c r="D107" s="54">
        <v>0</v>
      </c>
      <c r="E107" s="60"/>
      <c r="F107" s="55" t="e">
        <f>VLOOKUP(C107,职业!B:C,2,0)</f>
        <v>#N/A</v>
      </c>
      <c r="G107" s="55" t="str">
        <f>VLOOKUP(D107,绝技!B:C,2,0)</f>
        <v>无</v>
      </c>
      <c r="H107" s="54"/>
      <c r="I107" s="54"/>
      <c r="J107" s="54"/>
      <c r="K107" s="53">
        <f>IF(C107&lt;&gt;4,H107+I107,H107+J107)</f>
        <v>0</v>
      </c>
      <c r="L107" s="54"/>
      <c r="M107" s="56">
        <v>1</v>
      </c>
      <c r="N107" s="57">
        <f>INT((100+H107*(5+L107)) * (10+M107)*0.1)</f>
        <v>110</v>
      </c>
      <c r="O107" s="57">
        <f>INT(I107*(10+M107)*0.1)</f>
        <v>0</v>
      </c>
      <c r="P107" s="58">
        <f>INT(I107*(M107+10)*0.07)</f>
        <v>0</v>
      </c>
      <c r="Q107" s="58">
        <f>INT(J107*(M107+10)*0.1)</f>
        <v>0</v>
      </c>
      <c r="R107" s="58">
        <f>INT(J107*(M107+10)*0.07)</f>
        <v>0</v>
      </c>
      <c r="S107" s="58">
        <f>INT(H107*(M107+10)*0.1)</f>
        <v>0</v>
      </c>
      <c r="T107" s="58">
        <f>INT(H107*(M107+10)*0.07)</f>
        <v>0</v>
      </c>
    </row>
    <row r="108" spans="2:20">
      <c r="B108" s="53">
        <v>106</v>
      </c>
      <c r="C108" s="54">
        <v>0</v>
      </c>
      <c r="D108" s="54">
        <v>0</v>
      </c>
      <c r="E108" s="60"/>
      <c r="F108" s="55" t="e">
        <f>VLOOKUP(C108,职业!B:C,2,0)</f>
        <v>#N/A</v>
      </c>
      <c r="G108" s="55" t="str">
        <f>VLOOKUP(D108,绝技!B:C,2,0)</f>
        <v>无</v>
      </c>
      <c r="H108" s="54"/>
      <c r="I108" s="54"/>
      <c r="J108" s="54"/>
      <c r="K108" s="53">
        <f>IF(C108&lt;&gt;4,H108+I108,H108+J108)</f>
        <v>0</v>
      </c>
      <c r="L108" s="54"/>
      <c r="M108" s="56">
        <v>1</v>
      </c>
      <c r="N108" s="57">
        <f>INT((100+H108*(5+L108)) * (10+M108)*0.1)</f>
        <v>110</v>
      </c>
      <c r="O108" s="57">
        <f>INT(I108*(10+M108)*0.1)</f>
        <v>0</v>
      </c>
      <c r="P108" s="58">
        <f>INT(I108*(M108+10)*0.07)</f>
        <v>0</v>
      </c>
      <c r="Q108" s="58">
        <f>INT(J108*(M108+10)*0.1)</f>
        <v>0</v>
      </c>
      <c r="R108" s="58">
        <f>INT(J108*(M108+10)*0.07)</f>
        <v>0</v>
      </c>
      <c r="S108" s="58">
        <f>INT(H108*(M108+10)*0.1)</f>
        <v>0</v>
      </c>
      <c r="T108" s="58">
        <f>INT(H108*(M108+10)*0.07)</f>
        <v>0</v>
      </c>
    </row>
    <row r="109" spans="2:20">
      <c r="B109" s="53">
        <v>107</v>
      </c>
      <c r="C109" s="54">
        <v>0</v>
      </c>
      <c r="D109" s="54">
        <v>0</v>
      </c>
      <c r="E109" s="60"/>
      <c r="F109" s="55" t="e">
        <f>VLOOKUP(C109,职业!B:C,2,0)</f>
        <v>#N/A</v>
      </c>
      <c r="G109" s="55" t="str">
        <f>VLOOKUP(D109,绝技!B:C,2,0)</f>
        <v>无</v>
      </c>
      <c r="H109" s="54"/>
      <c r="I109" s="54"/>
      <c r="J109" s="54"/>
      <c r="K109" s="53">
        <f>IF(C109&lt;&gt;4,H109+I109,H109+J109)</f>
        <v>0</v>
      </c>
      <c r="L109" s="54"/>
      <c r="M109" s="56">
        <v>1</v>
      </c>
      <c r="N109" s="57">
        <f>INT((100+H109*(5+L109)) * (10+M109)*0.1)</f>
        <v>110</v>
      </c>
      <c r="O109" s="57">
        <f>INT(I109*(10+M109)*0.1)</f>
        <v>0</v>
      </c>
      <c r="P109" s="58">
        <f>INT(I109*(M109+10)*0.07)</f>
        <v>0</v>
      </c>
      <c r="Q109" s="58">
        <f>INT(J109*(M109+10)*0.1)</f>
        <v>0</v>
      </c>
      <c r="R109" s="58">
        <f>INT(J109*(M109+10)*0.07)</f>
        <v>0</v>
      </c>
      <c r="S109" s="58">
        <f>INT(H109*(M109+10)*0.1)</f>
        <v>0</v>
      </c>
      <c r="T109" s="58">
        <f>INT(H109*(M109+10)*0.07)</f>
        <v>0</v>
      </c>
    </row>
    <row r="110" spans="2:20">
      <c r="B110" s="53">
        <v>108</v>
      </c>
      <c r="C110" s="54">
        <v>0</v>
      </c>
      <c r="D110" s="54">
        <v>0</v>
      </c>
      <c r="E110" s="60"/>
      <c r="F110" s="55" t="e">
        <f>VLOOKUP(C110,职业!B:C,2,0)</f>
        <v>#N/A</v>
      </c>
      <c r="G110" s="55" t="str">
        <f>VLOOKUP(D110,绝技!B:C,2,0)</f>
        <v>无</v>
      </c>
      <c r="H110" s="54"/>
      <c r="I110" s="54"/>
      <c r="J110" s="54"/>
      <c r="K110" s="53">
        <f>IF(C110&lt;&gt;4,H110+I110,H110+J110)</f>
        <v>0</v>
      </c>
      <c r="L110" s="54"/>
      <c r="M110" s="56">
        <v>1</v>
      </c>
      <c r="N110" s="57">
        <f>INT((100+H110*(5+L110)) * (10+M110)*0.1)</f>
        <v>110</v>
      </c>
      <c r="O110" s="57">
        <f>INT(I110*(10+M110)*0.1)</f>
        <v>0</v>
      </c>
      <c r="P110" s="58">
        <f>INT(I110*(M110+10)*0.07)</f>
        <v>0</v>
      </c>
      <c r="Q110" s="58">
        <f>INT(J110*(M110+10)*0.1)</f>
        <v>0</v>
      </c>
      <c r="R110" s="58">
        <f>INT(J110*(M110+10)*0.07)</f>
        <v>0</v>
      </c>
      <c r="S110" s="58">
        <f>INT(H110*(M110+10)*0.1)</f>
        <v>0</v>
      </c>
      <c r="T110" s="58">
        <f>INT(H110*(M110+10)*0.07)</f>
        <v>0</v>
      </c>
    </row>
    <row r="111" spans="2:20">
      <c r="B111" s="53">
        <v>109</v>
      </c>
      <c r="C111" s="54">
        <v>0</v>
      </c>
      <c r="D111" s="54">
        <v>0</v>
      </c>
      <c r="E111" s="60"/>
      <c r="F111" s="55" t="e">
        <f>VLOOKUP(C111,职业!B:C,2,0)</f>
        <v>#N/A</v>
      </c>
      <c r="G111" s="55" t="str">
        <f>VLOOKUP(D111,绝技!B:C,2,0)</f>
        <v>无</v>
      </c>
      <c r="H111" s="54"/>
      <c r="I111" s="54"/>
      <c r="J111" s="54"/>
      <c r="K111" s="53">
        <f>IF(C111&lt;&gt;4,H111+I111,H111+J111)</f>
        <v>0</v>
      </c>
      <c r="L111" s="54"/>
      <c r="M111" s="56">
        <v>1</v>
      </c>
      <c r="N111" s="57">
        <f>INT((100+H111*(5+L111)) * (10+M111)*0.1)</f>
        <v>110</v>
      </c>
      <c r="O111" s="57">
        <f>INT(I111*(10+M111)*0.1)</f>
        <v>0</v>
      </c>
      <c r="P111" s="58">
        <f>INT(I111*(M111+10)*0.07)</f>
        <v>0</v>
      </c>
      <c r="Q111" s="58">
        <f>INT(J111*(M111+10)*0.1)</f>
        <v>0</v>
      </c>
      <c r="R111" s="58">
        <f>INT(J111*(M111+10)*0.07)</f>
        <v>0</v>
      </c>
      <c r="S111" s="58">
        <f>INT(H111*(M111+10)*0.1)</f>
        <v>0</v>
      </c>
      <c r="T111" s="58">
        <f>INT(H111*(M111+10)*0.07)</f>
        <v>0</v>
      </c>
    </row>
    <row r="112" spans="2:20">
      <c r="B112" s="53">
        <v>110</v>
      </c>
      <c r="C112" s="54">
        <v>0</v>
      </c>
      <c r="D112" s="54">
        <v>0</v>
      </c>
      <c r="E112" s="60"/>
      <c r="F112" s="55" t="e">
        <f>VLOOKUP(C112,职业!B:C,2,0)</f>
        <v>#N/A</v>
      </c>
      <c r="G112" s="55" t="str">
        <f>VLOOKUP(D112,绝技!B:C,2,0)</f>
        <v>无</v>
      </c>
      <c r="H112" s="54"/>
      <c r="I112" s="54"/>
      <c r="J112" s="54"/>
      <c r="K112" s="53">
        <f>IF(C112&lt;&gt;4,H112+I112,H112+J112)</f>
        <v>0</v>
      </c>
      <c r="L112" s="54"/>
      <c r="M112" s="56">
        <v>1</v>
      </c>
      <c r="N112" s="57">
        <f>INT((100+H112*(5+L112)) * (10+M112)*0.1)</f>
        <v>110</v>
      </c>
      <c r="O112" s="57">
        <f>INT(I112*(10+M112)*0.1)</f>
        <v>0</v>
      </c>
      <c r="P112" s="58">
        <f>INT(I112*(M112+10)*0.07)</f>
        <v>0</v>
      </c>
      <c r="Q112" s="58">
        <f>INT(J112*(M112+10)*0.1)</f>
        <v>0</v>
      </c>
      <c r="R112" s="58">
        <f>INT(J112*(M112+10)*0.07)</f>
        <v>0</v>
      </c>
      <c r="S112" s="58">
        <f>INT(H112*(M112+10)*0.1)</f>
        <v>0</v>
      </c>
      <c r="T112" s="58">
        <f>INT(H112*(M112+10)*0.07)</f>
        <v>0</v>
      </c>
    </row>
    <row r="113" spans="2:20">
      <c r="B113" s="53">
        <v>111</v>
      </c>
      <c r="C113" s="54">
        <v>0</v>
      </c>
      <c r="D113" s="54">
        <v>0</v>
      </c>
      <c r="E113" s="60"/>
      <c r="F113" s="55" t="e">
        <f>VLOOKUP(C113,职业!B:C,2,0)</f>
        <v>#N/A</v>
      </c>
      <c r="G113" s="55" t="str">
        <f>VLOOKUP(D113,绝技!B:C,2,0)</f>
        <v>无</v>
      </c>
      <c r="H113" s="54"/>
      <c r="I113" s="54"/>
      <c r="J113" s="54"/>
      <c r="K113" s="53">
        <f>IF(C113&lt;&gt;4,H113+I113,H113+J113)</f>
        <v>0</v>
      </c>
      <c r="L113" s="54"/>
      <c r="M113" s="56">
        <v>1</v>
      </c>
      <c r="N113" s="57">
        <f>INT((100+H113*(5+L113)) * (10+M113)*0.1)</f>
        <v>110</v>
      </c>
      <c r="O113" s="57">
        <f>INT(I113*(10+M113)*0.1)</f>
        <v>0</v>
      </c>
      <c r="P113" s="58">
        <f>INT(I113*(M113+10)*0.07)</f>
        <v>0</v>
      </c>
      <c r="Q113" s="58">
        <f>INT(J113*(M113+10)*0.1)</f>
        <v>0</v>
      </c>
      <c r="R113" s="58">
        <f>INT(J113*(M113+10)*0.07)</f>
        <v>0</v>
      </c>
      <c r="S113" s="58">
        <f>INT(H113*(M113+10)*0.1)</f>
        <v>0</v>
      </c>
      <c r="T113" s="58">
        <f>INT(H113*(M113+10)*0.07)</f>
        <v>0</v>
      </c>
    </row>
    <row r="114" spans="2:20">
      <c r="B114" s="53">
        <v>112</v>
      </c>
      <c r="C114" s="54">
        <v>0</v>
      </c>
      <c r="D114" s="54">
        <v>0</v>
      </c>
      <c r="E114" s="60"/>
      <c r="F114" s="55" t="e">
        <f>VLOOKUP(C114,职业!B:C,2,0)</f>
        <v>#N/A</v>
      </c>
      <c r="G114" s="55" t="str">
        <f>VLOOKUP(D114,绝技!B:C,2,0)</f>
        <v>无</v>
      </c>
      <c r="H114" s="54"/>
      <c r="I114" s="54"/>
      <c r="J114" s="54"/>
      <c r="K114" s="53">
        <f>IF(C114&lt;&gt;4,H114+I114,H114+J114)</f>
        <v>0</v>
      </c>
      <c r="L114" s="54"/>
      <c r="M114" s="56">
        <v>1</v>
      </c>
      <c r="N114" s="57">
        <f>INT((100+H114*(5+L114)) * (10+M114)*0.1)</f>
        <v>110</v>
      </c>
      <c r="O114" s="57">
        <f>INT(I114*(10+M114)*0.1)</f>
        <v>0</v>
      </c>
      <c r="P114" s="58">
        <f>INT(I114*(M114+10)*0.07)</f>
        <v>0</v>
      </c>
      <c r="Q114" s="58">
        <f>INT(J114*(M114+10)*0.1)</f>
        <v>0</v>
      </c>
      <c r="R114" s="58">
        <f>INT(J114*(M114+10)*0.07)</f>
        <v>0</v>
      </c>
      <c r="S114" s="58">
        <f>INT(H114*(M114+10)*0.1)</f>
        <v>0</v>
      </c>
      <c r="T114" s="58">
        <f>INT(H114*(M114+10)*0.07)</f>
        <v>0</v>
      </c>
    </row>
    <row r="115" spans="2:20">
      <c r="B115" s="53">
        <v>113</v>
      </c>
      <c r="C115" s="54">
        <v>0</v>
      </c>
      <c r="D115" s="54">
        <v>0</v>
      </c>
      <c r="E115" s="60"/>
      <c r="F115" s="55" t="e">
        <f>VLOOKUP(C115,职业!B:C,2,0)</f>
        <v>#N/A</v>
      </c>
      <c r="G115" s="55" t="str">
        <f>VLOOKUP(D115,绝技!B:C,2,0)</f>
        <v>无</v>
      </c>
      <c r="H115" s="54"/>
      <c r="I115" s="54"/>
      <c r="J115" s="54"/>
      <c r="K115" s="53">
        <f>IF(C115&lt;&gt;4,H115+I115,H115+J115)</f>
        <v>0</v>
      </c>
      <c r="L115" s="54"/>
      <c r="M115" s="56">
        <v>1</v>
      </c>
      <c r="N115" s="57">
        <f>INT((100+H115*(5+L115)) * (10+M115)*0.1)</f>
        <v>110</v>
      </c>
      <c r="O115" s="57">
        <f>INT(I115*(10+M115)*0.1)</f>
        <v>0</v>
      </c>
      <c r="P115" s="58">
        <f>INT(I115*(M115+10)*0.07)</f>
        <v>0</v>
      </c>
      <c r="Q115" s="58">
        <f>INT(J115*(M115+10)*0.1)</f>
        <v>0</v>
      </c>
      <c r="R115" s="58">
        <f>INT(J115*(M115+10)*0.07)</f>
        <v>0</v>
      </c>
      <c r="S115" s="58">
        <f>INT(H115*(M115+10)*0.1)</f>
        <v>0</v>
      </c>
      <c r="T115" s="58">
        <f>INT(H115*(M115+10)*0.07)</f>
        <v>0</v>
      </c>
    </row>
    <row r="116" spans="2:20">
      <c r="B116" s="53">
        <v>114</v>
      </c>
      <c r="C116" s="54">
        <v>0</v>
      </c>
      <c r="D116" s="54">
        <v>0</v>
      </c>
      <c r="E116" s="60"/>
      <c r="F116" s="55" t="e">
        <f>VLOOKUP(C116,职业!B:C,2,0)</f>
        <v>#N/A</v>
      </c>
      <c r="G116" s="55" t="str">
        <f>VLOOKUP(D116,绝技!B:C,2,0)</f>
        <v>无</v>
      </c>
      <c r="H116" s="54"/>
      <c r="I116" s="54"/>
      <c r="J116" s="54"/>
      <c r="K116" s="53">
        <f>IF(C116&lt;&gt;4,H116+I116,H116+J116)</f>
        <v>0</v>
      </c>
      <c r="L116" s="54"/>
      <c r="M116" s="56">
        <v>1</v>
      </c>
      <c r="N116" s="57">
        <f>INT((100+H116*(5+L116)) * (10+M116)*0.1)</f>
        <v>110</v>
      </c>
      <c r="O116" s="57">
        <f>INT(I116*(10+M116)*0.1)</f>
        <v>0</v>
      </c>
      <c r="P116" s="58">
        <f>INT(I116*(M116+10)*0.07)</f>
        <v>0</v>
      </c>
      <c r="Q116" s="58">
        <f>INT(J116*(M116+10)*0.1)</f>
        <v>0</v>
      </c>
      <c r="R116" s="58">
        <f>INT(J116*(M116+10)*0.07)</f>
        <v>0</v>
      </c>
      <c r="S116" s="58">
        <f>INT(H116*(M116+10)*0.1)</f>
        <v>0</v>
      </c>
      <c r="T116" s="58">
        <f>INT(H116*(M116+10)*0.07)</f>
        <v>0</v>
      </c>
    </row>
    <row r="117" spans="2:20">
      <c r="B117" s="53">
        <v>115</v>
      </c>
      <c r="C117" s="54">
        <v>0</v>
      </c>
      <c r="D117" s="54">
        <v>0</v>
      </c>
      <c r="E117" s="60"/>
      <c r="F117" s="55" t="e">
        <f>VLOOKUP(C117,职业!B:C,2,0)</f>
        <v>#N/A</v>
      </c>
      <c r="G117" s="55" t="str">
        <f>VLOOKUP(D117,绝技!B:C,2,0)</f>
        <v>无</v>
      </c>
      <c r="H117" s="54"/>
      <c r="I117" s="54"/>
      <c r="J117" s="54"/>
      <c r="K117" s="53">
        <f>IF(C117&lt;&gt;4,H117+I117,H117+J117)</f>
        <v>0</v>
      </c>
      <c r="L117" s="54"/>
      <c r="M117" s="56">
        <v>1</v>
      </c>
      <c r="N117" s="57">
        <f>INT((100+H117*(5+L117)) * (10+M117)*0.1)</f>
        <v>110</v>
      </c>
      <c r="O117" s="57">
        <f>INT(I117*(10+M117)*0.1)</f>
        <v>0</v>
      </c>
      <c r="P117" s="58">
        <f>INT(I117*(M117+10)*0.07)</f>
        <v>0</v>
      </c>
      <c r="Q117" s="58">
        <f>INT(J117*(M117+10)*0.1)</f>
        <v>0</v>
      </c>
      <c r="R117" s="58">
        <f>INT(J117*(M117+10)*0.07)</f>
        <v>0</v>
      </c>
      <c r="S117" s="58">
        <f>INT(H117*(M117+10)*0.1)</f>
        <v>0</v>
      </c>
      <c r="T117" s="58">
        <f>INT(H117*(M117+10)*0.07)</f>
        <v>0</v>
      </c>
    </row>
    <row r="118" spans="2:20">
      <c r="B118" s="53">
        <v>116</v>
      </c>
      <c r="C118" s="54">
        <v>0</v>
      </c>
      <c r="D118" s="54">
        <v>0</v>
      </c>
      <c r="E118" s="60"/>
      <c r="F118" s="55" t="e">
        <f>VLOOKUP(C118,职业!B:C,2,0)</f>
        <v>#N/A</v>
      </c>
      <c r="G118" s="55" t="str">
        <f>VLOOKUP(D118,绝技!B:C,2,0)</f>
        <v>无</v>
      </c>
      <c r="H118" s="54"/>
      <c r="I118" s="54"/>
      <c r="J118" s="54"/>
      <c r="K118" s="53">
        <f>IF(C118&lt;&gt;4,H118+I118,H118+J118)</f>
        <v>0</v>
      </c>
      <c r="L118" s="54"/>
      <c r="M118" s="56">
        <v>1</v>
      </c>
      <c r="N118" s="57">
        <f>INT((100+H118*(5+L118)) * (10+M118)*0.1)</f>
        <v>110</v>
      </c>
      <c r="O118" s="57">
        <f>INT(I118*(10+M118)*0.1)</f>
        <v>0</v>
      </c>
      <c r="P118" s="58">
        <f>INT(I118*(M118+10)*0.07)</f>
        <v>0</v>
      </c>
      <c r="Q118" s="58">
        <f>INT(J118*(M118+10)*0.1)</f>
        <v>0</v>
      </c>
      <c r="R118" s="58">
        <f>INT(J118*(M118+10)*0.07)</f>
        <v>0</v>
      </c>
      <c r="S118" s="58">
        <f>INT(H118*(M118+10)*0.1)</f>
        <v>0</v>
      </c>
      <c r="T118" s="58">
        <f>INT(H118*(M118+10)*0.07)</f>
        <v>0</v>
      </c>
    </row>
    <row r="119" spans="2:20">
      <c r="B119" s="53">
        <v>117</v>
      </c>
      <c r="C119" s="54">
        <v>0</v>
      </c>
      <c r="D119" s="54">
        <v>0</v>
      </c>
      <c r="E119" s="60"/>
      <c r="F119" s="55" t="e">
        <f>VLOOKUP(C119,职业!B:C,2,0)</f>
        <v>#N/A</v>
      </c>
      <c r="G119" s="55" t="str">
        <f>VLOOKUP(D119,绝技!B:C,2,0)</f>
        <v>无</v>
      </c>
      <c r="H119" s="54"/>
      <c r="I119" s="54"/>
      <c r="J119" s="54"/>
      <c r="K119" s="53">
        <f>IF(C119&lt;&gt;4,H119+I119,H119+J119)</f>
        <v>0</v>
      </c>
      <c r="L119" s="54"/>
      <c r="M119" s="56">
        <v>1</v>
      </c>
      <c r="N119" s="57">
        <f>INT((100+H119*(5+L119)) * (10+M119)*0.1)</f>
        <v>110</v>
      </c>
      <c r="O119" s="57">
        <f>INT(I119*(10+M119)*0.1)</f>
        <v>0</v>
      </c>
      <c r="P119" s="58">
        <f>INT(I119*(M119+10)*0.07)</f>
        <v>0</v>
      </c>
      <c r="Q119" s="58">
        <f>INT(J119*(M119+10)*0.1)</f>
        <v>0</v>
      </c>
      <c r="R119" s="58">
        <f>INT(J119*(M119+10)*0.07)</f>
        <v>0</v>
      </c>
      <c r="S119" s="58">
        <f>INT(H119*(M119+10)*0.1)</f>
        <v>0</v>
      </c>
      <c r="T119" s="58">
        <f>INT(H119*(M119+10)*0.07)</f>
        <v>0</v>
      </c>
    </row>
    <row r="120" spans="2:20">
      <c r="B120" s="53">
        <v>118</v>
      </c>
      <c r="C120" s="54">
        <v>0</v>
      </c>
      <c r="D120" s="54">
        <v>0</v>
      </c>
      <c r="E120" s="60"/>
      <c r="F120" s="55" t="e">
        <f>VLOOKUP(C120,职业!B:C,2,0)</f>
        <v>#N/A</v>
      </c>
      <c r="G120" s="55" t="str">
        <f>VLOOKUP(D120,绝技!B:C,2,0)</f>
        <v>无</v>
      </c>
      <c r="H120" s="54"/>
      <c r="I120" s="54"/>
      <c r="J120" s="54"/>
      <c r="K120" s="53">
        <f>IF(C120&lt;&gt;4,H120+I120,H120+J120)</f>
        <v>0</v>
      </c>
      <c r="L120" s="54"/>
      <c r="M120" s="56">
        <v>1</v>
      </c>
      <c r="N120" s="57">
        <f>INT((100+H120*(5+L120)) * (10+M120)*0.1)</f>
        <v>110</v>
      </c>
      <c r="O120" s="57">
        <f>INT(I120*(10+M120)*0.1)</f>
        <v>0</v>
      </c>
      <c r="P120" s="58">
        <f>INT(I120*(M120+10)*0.07)</f>
        <v>0</v>
      </c>
      <c r="Q120" s="58">
        <f>INT(J120*(M120+10)*0.1)</f>
        <v>0</v>
      </c>
      <c r="R120" s="58">
        <f>INT(J120*(M120+10)*0.07)</f>
        <v>0</v>
      </c>
      <c r="S120" s="58">
        <f>INT(H120*(M120+10)*0.1)</f>
        <v>0</v>
      </c>
      <c r="T120" s="58">
        <f>INT(H120*(M120+10)*0.07)</f>
        <v>0</v>
      </c>
    </row>
    <row r="121" spans="2:20">
      <c r="B121" s="53">
        <v>119</v>
      </c>
      <c r="C121" s="54">
        <v>0</v>
      </c>
      <c r="D121" s="54">
        <v>0</v>
      </c>
      <c r="E121" s="60"/>
      <c r="F121" s="55" t="e">
        <f>VLOOKUP(C121,职业!B:C,2,0)</f>
        <v>#N/A</v>
      </c>
      <c r="G121" s="55" t="str">
        <f>VLOOKUP(D121,绝技!B:C,2,0)</f>
        <v>无</v>
      </c>
      <c r="H121" s="54"/>
      <c r="I121" s="54"/>
      <c r="J121" s="54"/>
      <c r="K121" s="53">
        <f>IF(C121&lt;&gt;4,H121+I121,H121+J121)</f>
        <v>0</v>
      </c>
      <c r="L121" s="54"/>
      <c r="M121" s="56">
        <v>1</v>
      </c>
      <c r="N121" s="57">
        <f>INT((100+H121*(5+L121)) * (10+M121)*0.1)</f>
        <v>110</v>
      </c>
      <c r="O121" s="57">
        <f>INT(I121*(10+M121)*0.1)</f>
        <v>0</v>
      </c>
      <c r="P121" s="58">
        <f>INT(I121*(M121+10)*0.07)</f>
        <v>0</v>
      </c>
      <c r="Q121" s="58">
        <f>INT(J121*(M121+10)*0.1)</f>
        <v>0</v>
      </c>
      <c r="R121" s="58">
        <f>INT(J121*(M121+10)*0.07)</f>
        <v>0</v>
      </c>
      <c r="S121" s="58">
        <f>INT(H121*(M121+10)*0.1)</f>
        <v>0</v>
      </c>
      <c r="T121" s="58">
        <f>INT(H121*(M121+10)*0.07)</f>
        <v>0</v>
      </c>
    </row>
    <row r="122" spans="2:20">
      <c r="B122" s="53">
        <v>120</v>
      </c>
      <c r="C122" s="54">
        <v>0</v>
      </c>
      <c r="D122" s="54">
        <v>0</v>
      </c>
      <c r="E122" s="60"/>
      <c r="F122" s="55" t="e">
        <f>VLOOKUP(C122,职业!B:C,2,0)</f>
        <v>#N/A</v>
      </c>
      <c r="G122" s="55" t="str">
        <f>VLOOKUP(D122,绝技!B:C,2,0)</f>
        <v>无</v>
      </c>
      <c r="H122" s="54"/>
      <c r="I122" s="54"/>
      <c r="J122" s="54"/>
      <c r="K122" s="53">
        <f>IF(C122&lt;&gt;4,H122+I122,H122+J122)</f>
        <v>0</v>
      </c>
      <c r="L122" s="54"/>
      <c r="M122" s="56">
        <v>1</v>
      </c>
      <c r="N122" s="57">
        <f>INT((100+H122*(5+L122)) * (10+M122)*0.1)</f>
        <v>110</v>
      </c>
      <c r="O122" s="57">
        <f>INT(I122*(10+M122)*0.1)</f>
        <v>0</v>
      </c>
      <c r="P122" s="58">
        <f>INT(I122*(M122+10)*0.07)</f>
        <v>0</v>
      </c>
      <c r="Q122" s="58">
        <f>INT(J122*(M122+10)*0.1)</f>
        <v>0</v>
      </c>
      <c r="R122" s="58">
        <f>INT(J122*(M122+10)*0.07)</f>
        <v>0</v>
      </c>
      <c r="S122" s="58">
        <f>INT(H122*(M122+10)*0.1)</f>
        <v>0</v>
      </c>
      <c r="T122" s="58">
        <f>INT(H122*(M122+10)*0.07)</f>
        <v>0</v>
      </c>
    </row>
    <row r="123" spans="2:20">
      <c r="B123" s="53">
        <v>121</v>
      </c>
      <c r="C123" s="54">
        <v>0</v>
      </c>
      <c r="D123" s="54">
        <v>0</v>
      </c>
      <c r="E123" s="60"/>
      <c r="F123" s="55" t="e">
        <f>VLOOKUP(C123,职业!B:C,2,0)</f>
        <v>#N/A</v>
      </c>
      <c r="G123" s="55" t="str">
        <f>VLOOKUP(D123,绝技!B:C,2,0)</f>
        <v>无</v>
      </c>
      <c r="H123" s="54"/>
      <c r="I123" s="54"/>
      <c r="J123" s="54"/>
      <c r="K123" s="53">
        <f>IF(C123&lt;&gt;4,H123+I123,H123+J123)</f>
        <v>0</v>
      </c>
      <c r="L123" s="54"/>
      <c r="M123" s="56">
        <v>1</v>
      </c>
      <c r="N123" s="57">
        <f>INT((100+H123*(5+L123)) * (10+M123)*0.1)</f>
        <v>110</v>
      </c>
      <c r="O123" s="57">
        <f>INT(I123*(10+M123)*0.1)</f>
        <v>0</v>
      </c>
      <c r="P123" s="58">
        <f>INT(I123*(M123+10)*0.07)</f>
        <v>0</v>
      </c>
      <c r="Q123" s="58">
        <f>INT(J123*(M123+10)*0.1)</f>
        <v>0</v>
      </c>
      <c r="R123" s="58">
        <f>INT(J123*(M123+10)*0.07)</f>
        <v>0</v>
      </c>
      <c r="S123" s="58">
        <f>INT(H123*(M123+10)*0.1)</f>
        <v>0</v>
      </c>
      <c r="T123" s="58">
        <f>INT(H123*(M123+10)*0.07)</f>
        <v>0</v>
      </c>
    </row>
    <row r="124" spans="2:20">
      <c r="B124" s="53">
        <v>122</v>
      </c>
      <c r="C124" s="54">
        <v>0</v>
      </c>
      <c r="D124" s="54">
        <v>0</v>
      </c>
      <c r="E124" s="60"/>
      <c r="F124" s="55" t="e">
        <f>VLOOKUP(C124,职业!B:C,2,0)</f>
        <v>#N/A</v>
      </c>
      <c r="G124" s="55" t="str">
        <f>VLOOKUP(D124,绝技!B:C,2,0)</f>
        <v>无</v>
      </c>
      <c r="H124" s="54"/>
      <c r="I124" s="54"/>
      <c r="J124" s="54"/>
      <c r="K124" s="53">
        <f>IF(C124&lt;&gt;4,H124+I124,H124+J124)</f>
        <v>0</v>
      </c>
      <c r="L124" s="54"/>
      <c r="M124" s="56">
        <v>1</v>
      </c>
      <c r="N124" s="57">
        <f>INT((100+H124*(5+L124)) * (10+M124)*0.1)</f>
        <v>110</v>
      </c>
      <c r="O124" s="57">
        <f>INT(I124*(10+M124)*0.1)</f>
        <v>0</v>
      </c>
      <c r="P124" s="58">
        <f>INT(I124*(M124+10)*0.07)</f>
        <v>0</v>
      </c>
      <c r="Q124" s="58">
        <f>INT(J124*(M124+10)*0.1)</f>
        <v>0</v>
      </c>
      <c r="R124" s="58">
        <f>INT(J124*(M124+10)*0.07)</f>
        <v>0</v>
      </c>
      <c r="S124" s="58">
        <f>INT(H124*(M124+10)*0.1)</f>
        <v>0</v>
      </c>
      <c r="T124" s="58">
        <f>INT(H124*(M124+10)*0.07)</f>
        <v>0</v>
      </c>
    </row>
    <row r="125" spans="2:20">
      <c r="B125" s="53">
        <v>123</v>
      </c>
      <c r="C125" s="54">
        <v>0</v>
      </c>
      <c r="D125" s="54">
        <v>0</v>
      </c>
      <c r="E125" s="60"/>
      <c r="F125" s="55" t="e">
        <f>VLOOKUP(C125,职业!B:C,2,0)</f>
        <v>#N/A</v>
      </c>
      <c r="G125" s="55" t="str">
        <f>VLOOKUP(D125,绝技!B:C,2,0)</f>
        <v>无</v>
      </c>
      <c r="H125" s="54"/>
      <c r="I125" s="54"/>
      <c r="J125" s="54"/>
      <c r="K125" s="53">
        <f>IF(C125&lt;&gt;4,H125+I125,H125+J125)</f>
        <v>0</v>
      </c>
      <c r="L125" s="54"/>
      <c r="M125" s="56">
        <v>1</v>
      </c>
      <c r="N125" s="57">
        <f>INT((100+H125*(5+L125)) * (10+M125)*0.1)</f>
        <v>110</v>
      </c>
      <c r="O125" s="57">
        <f>INT(I125*(10+M125)*0.1)</f>
        <v>0</v>
      </c>
      <c r="P125" s="58">
        <f>INT(I125*(M125+10)*0.07)</f>
        <v>0</v>
      </c>
      <c r="Q125" s="58">
        <f>INT(J125*(M125+10)*0.1)</f>
        <v>0</v>
      </c>
      <c r="R125" s="58">
        <f>INT(J125*(M125+10)*0.07)</f>
        <v>0</v>
      </c>
      <c r="S125" s="58">
        <f>INT(H125*(M125+10)*0.1)</f>
        <v>0</v>
      </c>
      <c r="T125" s="58">
        <f>INT(H125*(M125+10)*0.07)</f>
        <v>0</v>
      </c>
    </row>
    <row r="126" spans="2:20">
      <c r="B126" s="53">
        <v>124</v>
      </c>
      <c r="C126" s="54">
        <v>0</v>
      </c>
      <c r="D126" s="54">
        <v>0</v>
      </c>
      <c r="E126" s="60"/>
      <c r="F126" s="55" t="e">
        <f>VLOOKUP(C126,职业!B:C,2,0)</f>
        <v>#N/A</v>
      </c>
      <c r="G126" s="55" t="str">
        <f>VLOOKUP(D126,绝技!B:C,2,0)</f>
        <v>无</v>
      </c>
      <c r="H126" s="54"/>
      <c r="I126" s="54"/>
      <c r="J126" s="54"/>
      <c r="K126" s="53">
        <f>IF(C126&lt;&gt;4,H126+I126,H126+J126)</f>
        <v>0</v>
      </c>
      <c r="L126" s="54"/>
      <c r="M126" s="56">
        <v>1</v>
      </c>
      <c r="N126" s="57">
        <f>INT((100+H126*(5+L126)) * (10+M126)*0.1)</f>
        <v>110</v>
      </c>
      <c r="O126" s="57">
        <f>INT(I126*(10+M126)*0.1)</f>
        <v>0</v>
      </c>
      <c r="P126" s="58">
        <f>INT(I126*(M126+10)*0.07)</f>
        <v>0</v>
      </c>
      <c r="Q126" s="58">
        <f>INT(J126*(M126+10)*0.1)</f>
        <v>0</v>
      </c>
      <c r="R126" s="58">
        <f>INT(J126*(M126+10)*0.07)</f>
        <v>0</v>
      </c>
      <c r="S126" s="58">
        <f>INT(H126*(M126+10)*0.1)</f>
        <v>0</v>
      </c>
      <c r="T126" s="58">
        <f>INT(H126*(M126+10)*0.07)</f>
        <v>0</v>
      </c>
    </row>
    <row r="127" spans="2:20">
      <c r="B127" s="53">
        <v>125</v>
      </c>
      <c r="C127" s="54">
        <v>0</v>
      </c>
      <c r="D127" s="54">
        <v>0</v>
      </c>
      <c r="E127" s="60"/>
      <c r="F127" s="55" t="e">
        <f>VLOOKUP(C127,职业!B:C,2,0)</f>
        <v>#N/A</v>
      </c>
      <c r="G127" s="55" t="str">
        <f>VLOOKUP(D127,绝技!B:C,2,0)</f>
        <v>无</v>
      </c>
      <c r="H127" s="54"/>
      <c r="I127" s="54"/>
      <c r="J127" s="54"/>
      <c r="K127" s="53">
        <f>IF(C127&lt;&gt;4,H127+I127,H127+J127)</f>
        <v>0</v>
      </c>
      <c r="L127" s="54"/>
      <c r="M127" s="56">
        <v>1</v>
      </c>
      <c r="N127" s="57">
        <f>INT((100+H127*(5+L127)) * (10+M127)*0.1)</f>
        <v>110</v>
      </c>
      <c r="O127" s="57">
        <f>INT(I127*(10+M127)*0.1)</f>
        <v>0</v>
      </c>
      <c r="P127" s="58">
        <f>INT(I127*(M127+10)*0.07)</f>
        <v>0</v>
      </c>
      <c r="Q127" s="58">
        <f>INT(J127*(M127+10)*0.1)</f>
        <v>0</v>
      </c>
      <c r="R127" s="58">
        <f>INT(J127*(M127+10)*0.07)</f>
        <v>0</v>
      </c>
      <c r="S127" s="58">
        <f>INT(H127*(M127+10)*0.1)</f>
        <v>0</v>
      </c>
      <c r="T127" s="58">
        <f>INT(H127*(M127+10)*0.07)</f>
        <v>0</v>
      </c>
    </row>
    <row r="128" spans="2:20">
      <c r="B128" s="53">
        <v>126</v>
      </c>
      <c r="C128" s="54">
        <v>0</v>
      </c>
      <c r="D128" s="54">
        <v>0</v>
      </c>
      <c r="E128" s="60"/>
      <c r="F128" s="55" t="e">
        <f>VLOOKUP(C128,职业!B:C,2,0)</f>
        <v>#N/A</v>
      </c>
      <c r="G128" s="55" t="str">
        <f>VLOOKUP(D128,绝技!B:C,2,0)</f>
        <v>无</v>
      </c>
      <c r="H128" s="54"/>
      <c r="I128" s="54"/>
      <c r="J128" s="54"/>
      <c r="K128" s="53">
        <f>IF(C128&lt;&gt;4,H128+I128,H128+J128)</f>
        <v>0</v>
      </c>
      <c r="L128" s="54"/>
      <c r="M128" s="56">
        <v>1</v>
      </c>
      <c r="N128" s="57">
        <f>INT((100+H128*(5+L128)) * (10+M128)*0.1)</f>
        <v>110</v>
      </c>
      <c r="O128" s="57">
        <f>INT(I128*(10+M128)*0.1)</f>
        <v>0</v>
      </c>
      <c r="P128" s="58">
        <f>INT(I128*(M128+10)*0.07)</f>
        <v>0</v>
      </c>
      <c r="Q128" s="58">
        <f>INT(J128*(M128+10)*0.1)</f>
        <v>0</v>
      </c>
      <c r="R128" s="58">
        <f>INT(J128*(M128+10)*0.07)</f>
        <v>0</v>
      </c>
      <c r="S128" s="58">
        <f>INT(H128*(M128+10)*0.1)</f>
        <v>0</v>
      </c>
      <c r="T128" s="58">
        <f>INT(H128*(M128+10)*0.07)</f>
        <v>0</v>
      </c>
    </row>
    <row r="129" spans="2:20">
      <c r="B129" s="53">
        <v>127</v>
      </c>
      <c r="C129" s="54">
        <v>0</v>
      </c>
      <c r="D129" s="54">
        <v>0</v>
      </c>
      <c r="E129" s="60"/>
      <c r="F129" s="55" t="e">
        <f>VLOOKUP(C129,职业!B:C,2,0)</f>
        <v>#N/A</v>
      </c>
      <c r="G129" s="55" t="str">
        <f>VLOOKUP(D129,绝技!B:C,2,0)</f>
        <v>无</v>
      </c>
      <c r="H129" s="54"/>
      <c r="I129" s="54"/>
      <c r="J129" s="54"/>
      <c r="K129" s="53">
        <f>IF(C129&lt;&gt;4,H129+I129,H129+J129)</f>
        <v>0</v>
      </c>
      <c r="L129" s="54"/>
      <c r="M129" s="56">
        <v>1</v>
      </c>
      <c r="N129" s="57">
        <f>INT((100+H129*(5+L129)) * (10+M129)*0.1)</f>
        <v>110</v>
      </c>
      <c r="O129" s="57">
        <f>INT(I129*(10+M129)*0.1)</f>
        <v>0</v>
      </c>
      <c r="P129" s="58">
        <f>INT(I129*(M129+10)*0.07)</f>
        <v>0</v>
      </c>
      <c r="Q129" s="58">
        <f>INT(J129*(M129+10)*0.1)</f>
        <v>0</v>
      </c>
      <c r="R129" s="58">
        <f>INT(J129*(M129+10)*0.07)</f>
        <v>0</v>
      </c>
      <c r="S129" s="58">
        <f>INT(H129*(M129+10)*0.1)</f>
        <v>0</v>
      </c>
      <c r="T129" s="58">
        <f>INT(H129*(M129+10)*0.07)</f>
        <v>0</v>
      </c>
    </row>
    <row r="130" spans="2:20">
      <c r="B130" s="53">
        <v>128</v>
      </c>
      <c r="C130" s="54">
        <v>0</v>
      </c>
      <c r="D130" s="54">
        <v>0</v>
      </c>
      <c r="E130" s="60"/>
      <c r="F130" s="55" t="e">
        <f>VLOOKUP(C130,职业!B:C,2,0)</f>
        <v>#N/A</v>
      </c>
      <c r="G130" s="55" t="str">
        <f>VLOOKUP(D130,绝技!B:C,2,0)</f>
        <v>无</v>
      </c>
      <c r="H130" s="54"/>
      <c r="I130" s="54"/>
      <c r="J130" s="54"/>
      <c r="K130" s="53">
        <f>IF(C130&lt;&gt;4,H130+I130,H130+J130)</f>
        <v>0</v>
      </c>
      <c r="L130" s="54"/>
      <c r="M130" s="56">
        <v>1</v>
      </c>
      <c r="N130" s="57">
        <f>INT((100+H130*(5+L130)) * (10+M130)*0.1)</f>
        <v>110</v>
      </c>
      <c r="O130" s="57">
        <f>INT(I130*(10+M130)*0.1)</f>
        <v>0</v>
      </c>
      <c r="P130" s="58">
        <f>INT(I130*(M130+10)*0.07)</f>
        <v>0</v>
      </c>
      <c r="Q130" s="58">
        <f>INT(J130*(M130+10)*0.1)</f>
        <v>0</v>
      </c>
      <c r="R130" s="58">
        <f>INT(J130*(M130+10)*0.07)</f>
        <v>0</v>
      </c>
      <c r="S130" s="58">
        <f>INT(H130*(M130+10)*0.1)</f>
        <v>0</v>
      </c>
      <c r="T130" s="58">
        <f>INT(H130*(M130+10)*0.07)</f>
        <v>0</v>
      </c>
    </row>
    <row r="131" spans="2:20">
      <c r="B131" s="53">
        <v>129</v>
      </c>
      <c r="C131" s="54">
        <v>0</v>
      </c>
      <c r="D131" s="54">
        <v>0</v>
      </c>
      <c r="E131" s="60"/>
      <c r="F131" s="55" t="e">
        <f>VLOOKUP(C131,职业!B:C,2,0)</f>
        <v>#N/A</v>
      </c>
      <c r="G131" s="55" t="str">
        <f>VLOOKUP(D131,绝技!B:C,2,0)</f>
        <v>无</v>
      </c>
      <c r="H131" s="54"/>
      <c r="I131" s="54"/>
      <c r="J131" s="54"/>
      <c r="K131" s="53">
        <f>IF(C131&lt;&gt;4,H131+I131,H131+J131)</f>
        <v>0</v>
      </c>
      <c r="L131" s="54"/>
      <c r="M131" s="56">
        <v>1</v>
      </c>
      <c r="N131" s="57">
        <f>INT((100+H131*(5+L131)) * (10+M131)*0.1)</f>
        <v>110</v>
      </c>
      <c r="O131" s="57">
        <f>INT(I131*(10+M131)*0.1)</f>
        <v>0</v>
      </c>
      <c r="P131" s="58">
        <f>INT(I131*(M131+10)*0.07)</f>
        <v>0</v>
      </c>
      <c r="Q131" s="58">
        <f>INT(J131*(M131+10)*0.1)</f>
        <v>0</v>
      </c>
      <c r="R131" s="58">
        <f>INT(J131*(M131+10)*0.07)</f>
        <v>0</v>
      </c>
      <c r="S131" s="58">
        <f>INT(H131*(M131+10)*0.1)</f>
        <v>0</v>
      </c>
      <c r="T131" s="58">
        <f>INT(H131*(M131+10)*0.07)</f>
        <v>0</v>
      </c>
    </row>
    <row r="132" spans="2:20">
      <c r="B132" s="53">
        <v>130</v>
      </c>
      <c r="C132" s="54">
        <v>0</v>
      </c>
      <c r="D132" s="54">
        <v>0</v>
      </c>
      <c r="E132" s="60"/>
      <c r="F132" s="55" t="e">
        <f>VLOOKUP(C132,职业!B:C,2,0)</f>
        <v>#N/A</v>
      </c>
      <c r="G132" s="55" t="str">
        <f>VLOOKUP(D132,绝技!B:C,2,0)</f>
        <v>无</v>
      </c>
      <c r="H132" s="54"/>
      <c r="I132" s="54"/>
      <c r="J132" s="54"/>
      <c r="K132" s="53">
        <f>IF(C132&lt;&gt;4,H132+I132,H132+J132)</f>
        <v>0</v>
      </c>
      <c r="L132" s="54"/>
      <c r="M132" s="56">
        <v>1</v>
      </c>
      <c r="N132" s="57">
        <f>INT((100+H132*(5+L132)) * (10+M132)*0.1)</f>
        <v>110</v>
      </c>
      <c r="O132" s="57">
        <f>INT(I132*(10+M132)*0.1)</f>
        <v>0</v>
      </c>
      <c r="P132" s="58">
        <f>INT(I132*(M132+10)*0.07)</f>
        <v>0</v>
      </c>
      <c r="Q132" s="58">
        <f>INT(J132*(M132+10)*0.1)</f>
        <v>0</v>
      </c>
      <c r="R132" s="58">
        <f>INT(J132*(M132+10)*0.07)</f>
        <v>0</v>
      </c>
      <c r="S132" s="58">
        <f>INT(H132*(M132+10)*0.1)</f>
        <v>0</v>
      </c>
      <c r="T132" s="58">
        <f>INT(H132*(M132+10)*0.07)</f>
        <v>0</v>
      </c>
    </row>
    <row r="133" spans="2:20">
      <c r="B133" s="53">
        <v>131</v>
      </c>
      <c r="C133" s="54">
        <v>0</v>
      </c>
      <c r="D133" s="54">
        <v>0</v>
      </c>
      <c r="E133" s="60"/>
      <c r="F133" s="55" t="e">
        <f>VLOOKUP(C133,职业!B:C,2,0)</f>
        <v>#N/A</v>
      </c>
      <c r="G133" s="55" t="str">
        <f>VLOOKUP(D133,绝技!B:C,2,0)</f>
        <v>无</v>
      </c>
      <c r="H133" s="54"/>
      <c r="I133" s="54"/>
      <c r="J133" s="54"/>
      <c r="K133" s="53">
        <f>IF(C133&lt;&gt;4,H133+I133,H133+J133)</f>
        <v>0</v>
      </c>
      <c r="L133" s="54"/>
      <c r="M133" s="56">
        <v>1</v>
      </c>
      <c r="N133" s="57">
        <f>INT((100+H133*(5+L133)) * (10+M133)*0.1)</f>
        <v>110</v>
      </c>
      <c r="O133" s="57">
        <f>INT(I133*(10+M133)*0.1)</f>
        <v>0</v>
      </c>
      <c r="P133" s="58">
        <f>INT(I133*(M133+10)*0.07)</f>
        <v>0</v>
      </c>
      <c r="Q133" s="58">
        <f>INT(J133*(M133+10)*0.1)</f>
        <v>0</v>
      </c>
      <c r="R133" s="58">
        <f>INT(J133*(M133+10)*0.07)</f>
        <v>0</v>
      </c>
      <c r="S133" s="58">
        <f>INT(H133*(M133+10)*0.1)</f>
        <v>0</v>
      </c>
      <c r="T133" s="58">
        <f>INT(H133*(M133+10)*0.07)</f>
        <v>0</v>
      </c>
    </row>
    <row r="134" spans="2:20">
      <c r="B134" s="53">
        <v>132</v>
      </c>
      <c r="C134" s="54">
        <v>0</v>
      </c>
      <c r="D134" s="54">
        <v>0</v>
      </c>
      <c r="E134" s="60"/>
      <c r="F134" s="55" t="e">
        <f>VLOOKUP(C134,职业!B:C,2,0)</f>
        <v>#N/A</v>
      </c>
      <c r="G134" s="55" t="str">
        <f>VLOOKUP(D134,绝技!B:C,2,0)</f>
        <v>无</v>
      </c>
      <c r="H134" s="54"/>
      <c r="I134" s="54"/>
      <c r="J134" s="54"/>
      <c r="K134" s="53">
        <f>IF(C134&lt;&gt;4,H134+I134,H134+J134)</f>
        <v>0</v>
      </c>
      <c r="L134" s="54"/>
      <c r="M134" s="56">
        <v>1</v>
      </c>
      <c r="N134" s="57">
        <f>INT((100+H134*(5+L134)) * (10+M134)*0.1)</f>
        <v>110</v>
      </c>
      <c r="O134" s="57">
        <f>INT(I134*(10+M134)*0.1)</f>
        <v>0</v>
      </c>
      <c r="P134" s="58">
        <f>INT(I134*(M134+10)*0.07)</f>
        <v>0</v>
      </c>
      <c r="Q134" s="58">
        <f>INT(J134*(M134+10)*0.1)</f>
        <v>0</v>
      </c>
      <c r="R134" s="58">
        <f>INT(J134*(M134+10)*0.07)</f>
        <v>0</v>
      </c>
      <c r="S134" s="58">
        <f>INT(H134*(M134+10)*0.1)</f>
        <v>0</v>
      </c>
      <c r="T134" s="58">
        <f>INT(H134*(M134+10)*0.07)</f>
        <v>0</v>
      </c>
    </row>
    <row r="135" spans="2:20">
      <c r="B135" s="53">
        <v>133</v>
      </c>
      <c r="C135" s="54">
        <v>0</v>
      </c>
      <c r="D135" s="54">
        <v>0</v>
      </c>
      <c r="E135" s="60"/>
      <c r="F135" s="55" t="e">
        <f>VLOOKUP(C135,职业!B:C,2,0)</f>
        <v>#N/A</v>
      </c>
      <c r="G135" s="55" t="str">
        <f>VLOOKUP(D135,绝技!B:C,2,0)</f>
        <v>无</v>
      </c>
      <c r="H135" s="54"/>
      <c r="I135" s="54"/>
      <c r="J135" s="54"/>
      <c r="K135" s="53">
        <f>IF(C135&lt;&gt;4,H135+I135,H135+J135)</f>
        <v>0</v>
      </c>
      <c r="L135" s="54"/>
      <c r="M135" s="56">
        <v>1</v>
      </c>
      <c r="N135" s="57">
        <f>INT((100+H135*(5+L135)) * (10+M135)*0.1)</f>
        <v>110</v>
      </c>
      <c r="O135" s="57">
        <f>INT(I135*(10+M135)*0.1)</f>
        <v>0</v>
      </c>
      <c r="P135" s="58">
        <f>INT(I135*(M135+10)*0.07)</f>
        <v>0</v>
      </c>
      <c r="Q135" s="58">
        <f>INT(J135*(M135+10)*0.1)</f>
        <v>0</v>
      </c>
      <c r="R135" s="58">
        <f>INT(J135*(M135+10)*0.07)</f>
        <v>0</v>
      </c>
      <c r="S135" s="58">
        <f>INT(H135*(M135+10)*0.1)</f>
        <v>0</v>
      </c>
      <c r="T135" s="58">
        <f>INT(H135*(M135+10)*0.07)</f>
        <v>0</v>
      </c>
    </row>
    <row r="136" spans="2:20">
      <c r="B136" s="53">
        <v>134</v>
      </c>
      <c r="C136" s="54">
        <v>0</v>
      </c>
      <c r="D136" s="54">
        <v>0</v>
      </c>
      <c r="E136" s="60"/>
      <c r="F136" s="55" t="e">
        <f>VLOOKUP(C136,职业!B:C,2,0)</f>
        <v>#N/A</v>
      </c>
      <c r="G136" s="55" t="str">
        <f>VLOOKUP(D136,绝技!B:C,2,0)</f>
        <v>无</v>
      </c>
      <c r="H136" s="54"/>
      <c r="I136" s="54"/>
      <c r="J136" s="54"/>
      <c r="K136" s="53">
        <f>IF(C136&lt;&gt;4,H136+I136,H136+J136)</f>
        <v>0</v>
      </c>
      <c r="L136" s="54"/>
      <c r="M136" s="56">
        <v>1</v>
      </c>
      <c r="N136" s="57">
        <f>INT((100+H136*(5+L136)) * (10+M136)*0.1)</f>
        <v>110</v>
      </c>
      <c r="O136" s="57">
        <f>INT(I136*(10+M136)*0.1)</f>
        <v>0</v>
      </c>
      <c r="P136" s="58">
        <f>INT(I136*(M136+10)*0.07)</f>
        <v>0</v>
      </c>
      <c r="Q136" s="58">
        <f>INT(J136*(M136+10)*0.1)</f>
        <v>0</v>
      </c>
      <c r="R136" s="58">
        <f>INT(J136*(M136+10)*0.07)</f>
        <v>0</v>
      </c>
      <c r="S136" s="58">
        <f>INT(H136*(M136+10)*0.1)</f>
        <v>0</v>
      </c>
      <c r="T136" s="58">
        <f>INT(H136*(M136+10)*0.07)</f>
        <v>0</v>
      </c>
    </row>
    <row r="137" spans="2:20">
      <c r="B137" s="53">
        <v>135</v>
      </c>
      <c r="C137" s="54">
        <v>0</v>
      </c>
      <c r="D137" s="54">
        <v>0</v>
      </c>
      <c r="E137" s="60"/>
      <c r="F137" s="55" t="e">
        <f>VLOOKUP(C137,职业!B:C,2,0)</f>
        <v>#N/A</v>
      </c>
      <c r="G137" s="55" t="str">
        <f>VLOOKUP(D137,绝技!B:C,2,0)</f>
        <v>无</v>
      </c>
      <c r="H137" s="54"/>
      <c r="I137" s="54"/>
      <c r="J137" s="54"/>
      <c r="K137" s="53">
        <f>IF(C137&lt;&gt;4,H137+I137,H137+J137)</f>
        <v>0</v>
      </c>
      <c r="L137" s="54"/>
      <c r="M137" s="56">
        <v>1</v>
      </c>
      <c r="N137" s="57">
        <f>INT((100+H137*(5+L137)) * (10+M137)*0.1)</f>
        <v>110</v>
      </c>
      <c r="O137" s="57">
        <f>INT(I137*(10+M137)*0.1)</f>
        <v>0</v>
      </c>
      <c r="P137" s="58">
        <f>INT(I137*(M137+10)*0.07)</f>
        <v>0</v>
      </c>
      <c r="Q137" s="58">
        <f>INT(J137*(M137+10)*0.1)</f>
        <v>0</v>
      </c>
      <c r="R137" s="58">
        <f>INT(J137*(M137+10)*0.07)</f>
        <v>0</v>
      </c>
      <c r="S137" s="58">
        <f>INT(H137*(M137+10)*0.1)</f>
        <v>0</v>
      </c>
      <c r="T137" s="58">
        <f>INT(H137*(M137+10)*0.07)</f>
        <v>0</v>
      </c>
    </row>
    <row r="138" spans="2:20">
      <c r="B138" s="53">
        <v>136</v>
      </c>
      <c r="C138" s="54">
        <v>0</v>
      </c>
      <c r="D138" s="54">
        <v>0</v>
      </c>
      <c r="E138" s="60"/>
      <c r="F138" s="55" t="e">
        <f>VLOOKUP(C138,职业!B:C,2,0)</f>
        <v>#N/A</v>
      </c>
      <c r="G138" s="55" t="str">
        <f>VLOOKUP(D138,绝技!B:C,2,0)</f>
        <v>无</v>
      </c>
      <c r="H138" s="54"/>
      <c r="I138" s="54"/>
      <c r="J138" s="54"/>
      <c r="K138" s="53">
        <f>IF(C138&lt;&gt;4,H138+I138,H138+J138)</f>
        <v>0</v>
      </c>
      <c r="L138" s="54"/>
      <c r="M138" s="56">
        <v>1</v>
      </c>
      <c r="N138" s="57">
        <f>INT((100+H138*(5+L138)) * (10+M138)*0.1)</f>
        <v>110</v>
      </c>
      <c r="O138" s="57">
        <f>INT(I138*(10+M138)*0.1)</f>
        <v>0</v>
      </c>
      <c r="P138" s="58">
        <f>INT(I138*(M138+10)*0.07)</f>
        <v>0</v>
      </c>
      <c r="Q138" s="58">
        <f>INT(J138*(M138+10)*0.1)</f>
        <v>0</v>
      </c>
      <c r="R138" s="58">
        <f>INT(J138*(M138+10)*0.07)</f>
        <v>0</v>
      </c>
      <c r="S138" s="58">
        <f>INT(H138*(M138+10)*0.1)</f>
        <v>0</v>
      </c>
      <c r="T138" s="58">
        <f>INT(H138*(M138+10)*0.07)</f>
        <v>0</v>
      </c>
    </row>
    <row r="139" spans="2:20">
      <c r="B139" s="53">
        <v>137</v>
      </c>
      <c r="C139" s="54">
        <v>0</v>
      </c>
      <c r="D139" s="54">
        <v>0</v>
      </c>
      <c r="E139" s="60"/>
      <c r="F139" s="55" t="e">
        <f>VLOOKUP(C139,职业!B:C,2,0)</f>
        <v>#N/A</v>
      </c>
      <c r="G139" s="55" t="str">
        <f>VLOOKUP(D139,绝技!B:C,2,0)</f>
        <v>无</v>
      </c>
      <c r="H139" s="54"/>
      <c r="I139" s="54"/>
      <c r="J139" s="54"/>
      <c r="K139" s="53">
        <f>IF(C139&lt;&gt;4,H139+I139,H139+J139)</f>
        <v>0</v>
      </c>
      <c r="L139" s="54"/>
      <c r="M139" s="56">
        <v>1</v>
      </c>
      <c r="N139" s="57">
        <f>INT((100+H139*(5+L139)) * (10+M139)*0.1)</f>
        <v>110</v>
      </c>
      <c r="O139" s="57">
        <f>INT(I139*(10+M139)*0.1)</f>
        <v>0</v>
      </c>
      <c r="P139" s="58">
        <f>INT(I139*(M139+10)*0.07)</f>
        <v>0</v>
      </c>
      <c r="Q139" s="58">
        <f>INT(J139*(M139+10)*0.1)</f>
        <v>0</v>
      </c>
      <c r="R139" s="58">
        <f>INT(J139*(M139+10)*0.07)</f>
        <v>0</v>
      </c>
      <c r="S139" s="58">
        <f>INT(H139*(M139+10)*0.1)</f>
        <v>0</v>
      </c>
      <c r="T139" s="58">
        <f>INT(H139*(M139+10)*0.07)</f>
        <v>0</v>
      </c>
    </row>
    <row r="140" spans="2:20">
      <c r="B140" s="53">
        <v>138</v>
      </c>
      <c r="C140" s="54">
        <v>0</v>
      </c>
      <c r="D140" s="54">
        <v>0</v>
      </c>
      <c r="E140" s="60"/>
      <c r="F140" s="55" t="e">
        <f>VLOOKUP(C140,职业!B:C,2,0)</f>
        <v>#N/A</v>
      </c>
      <c r="G140" s="55" t="str">
        <f>VLOOKUP(D140,绝技!B:C,2,0)</f>
        <v>无</v>
      </c>
      <c r="H140" s="54"/>
      <c r="I140" s="54"/>
      <c r="J140" s="54"/>
      <c r="K140" s="53">
        <f>IF(C140&lt;&gt;4,H140+I140,H140+J140)</f>
        <v>0</v>
      </c>
      <c r="L140" s="54"/>
      <c r="M140" s="56">
        <v>1</v>
      </c>
      <c r="N140" s="57">
        <f>INT((100+H140*(5+L140)) * (10+M140)*0.1)</f>
        <v>110</v>
      </c>
      <c r="O140" s="57">
        <f>INT(I140*(10+M140)*0.1)</f>
        <v>0</v>
      </c>
      <c r="P140" s="58">
        <f>INT(I140*(M140+10)*0.07)</f>
        <v>0</v>
      </c>
      <c r="Q140" s="58">
        <f>INT(J140*(M140+10)*0.1)</f>
        <v>0</v>
      </c>
      <c r="R140" s="58">
        <f>INT(J140*(M140+10)*0.07)</f>
        <v>0</v>
      </c>
      <c r="S140" s="58">
        <f>INT(H140*(M140+10)*0.1)</f>
        <v>0</v>
      </c>
      <c r="T140" s="58">
        <f>INT(H140*(M140+10)*0.07)</f>
        <v>0</v>
      </c>
    </row>
    <row r="141" spans="2:20">
      <c r="B141" s="53">
        <v>139</v>
      </c>
      <c r="C141" s="54">
        <v>0</v>
      </c>
      <c r="D141" s="54">
        <v>0</v>
      </c>
      <c r="E141" s="60"/>
      <c r="F141" s="55" t="e">
        <f>VLOOKUP(C141,职业!B:C,2,0)</f>
        <v>#N/A</v>
      </c>
      <c r="G141" s="55" t="str">
        <f>VLOOKUP(D141,绝技!B:C,2,0)</f>
        <v>无</v>
      </c>
      <c r="H141" s="54"/>
      <c r="I141" s="54"/>
      <c r="J141" s="54"/>
      <c r="K141" s="53">
        <f>IF(C141&lt;&gt;4,H141+I141,H141+J141)</f>
        <v>0</v>
      </c>
      <c r="L141" s="54"/>
      <c r="M141" s="56">
        <v>1</v>
      </c>
      <c r="N141" s="57">
        <f>INT((100+H141*(5+L141)) * (10+M141)*0.1)</f>
        <v>110</v>
      </c>
      <c r="O141" s="57">
        <f>INT(I141*(10+M141)*0.1)</f>
        <v>0</v>
      </c>
      <c r="P141" s="58">
        <f>INT(I141*(M141+10)*0.07)</f>
        <v>0</v>
      </c>
      <c r="Q141" s="58">
        <f>INT(J141*(M141+10)*0.1)</f>
        <v>0</v>
      </c>
      <c r="R141" s="58">
        <f>INT(J141*(M141+10)*0.07)</f>
        <v>0</v>
      </c>
      <c r="S141" s="58">
        <f>INT(H141*(M141+10)*0.1)</f>
        <v>0</v>
      </c>
      <c r="T141" s="58">
        <f>INT(H141*(M141+10)*0.07)</f>
        <v>0</v>
      </c>
    </row>
    <row r="142" spans="2:20">
      <c r="B142" s="53">
        <v>140</v>
      </c>
      <c r="C142" s="54">
        <v>0</v>
      </c>
      <c r="D142" s="54">
        <v>0</v>
      </c>
      <c r="E142" s="60"/>
      <c r="F142" s="55" t="e">
        <f>VLOOKUP(C142,职业!B:C,2,0)</f>
        <v>#N/A</v>
      </c>
      <c r="G142" s="55" t="str">
        <f>VLOOKUP(D142,绝技!B:C,2,0)</f>
        <v>无</v>
      </c>
      <c r="H142" s="54"/>
      <c r="I142" s="54"/>
      <c r="J142" s="54"/>
      <c r="K142" s="53">
        <f>IF(C142&lt;&gt;4,H142+I142,H142+J142)</f>
        <v>0</v>
      </c>
      <c r="L142" s="54"/>
      <c r="M142" s="56">
        <v>1</v>
      </c>
      <c r="N142" s="57">
        <f>INT((100+H142*(5+L142)) * (10+M142)*0.1)</f>
        <v>110</v>
      </c>
      <c r="O142" s="57">
        <f>INT(I142*(10+M142)*0.1)</f>
        <v>0</v>
      </c>
      <c r="P142" s="58">
        <f>INT(I142*(M142+10)*0.07)</f>
        <v>0</v>
      </c>
      <c r="Q142" s="58">
        <f>INT(J142*(M142+10)*0.1)</f>
        <v>0</v>
      </c>
      <c r="R142" s="58">
        <f>INT(J142*(M142+10)*0.07)</f>
        <v>0</v>
      </c>
      <c r="S142" s="58">
        <f>INT(H142*(M142+10)*0.1)</f>
        <v>0</v>
      </c>
      <c r="T142" s="58">
        <f>INT(H142*(M142+10)*0.07)</f>
        <v>0</v>
      </c>
    </row>
    <row r="143" spans="2:20">
      <c r="B143" s="53">
        <v>141</v>
      </c>
      <c r="C143" s="54">
        <v>0</v>
      </c>
      <c r="D143" s="54">
        <v>0</v>
      </c>
      <c r="E143" s="60"/>
      <c r="F143" s="55" t="e">
        <f>VLOOKUP(C143,职业!B:C,2,0)</f>
        <v>#N/A</v>
      </c>
      <c r="G143" s="55" t="str">
        <f>VLOOKUP(D143,绝技!B:C,2,0)</f>
        <v>无</v>
      </c>
      <c r="H143" s="54"/>
      <c r="I143" s="54"/>
      <c r="J143" s="54"/>
      <c r="K143" s="53">
        <f>IF(C143&lt;&gt;4,H143+I143,H143+J143)</f>
        <v>0</v>
      </c>
      <c r="L143" s="54"/>
      <c r="M143" s="56">
        <v>1</v>
      </c>
      <c r="N143" s="57">
        <f>INT((100+H143*(5+L143)) * (10+M143)*0.1)</f>
        <v>110</v>
      </c>
      <c r="O143" s="57">
        <f>INT(I143*(10+M143)*0.1)</f>
        <v>0</v>
      </c>
      <c r="P143" s="58">
        <f>INT(I143*(M143+10)*0.07)</f>
        <v>0</v>
      </c>
      <c r="Q143" s="58">
        <f>INT(J143*(M143+10)*0.1)</f>
        <v>0</v>
      </c>
      <c r="R143" s="58">
        <f>INT(J143*(M143+10)*0.07)</f>
        <v>0</v>
      </c>
      <c r="S143" s="58">
        <f>INT(H143*(M143+10)*0.1)</f>
        <v>0</v>
      </c>
      <c r="T143" s="58">
        <f>INT(H143*(M143+10)*0.07)</f>
        <v>0</v>
      </c>
    </row>
    <row r="144" spans="2:20">
      <c r="B144" s="53">
        <v>142</v>
      </c>
      <c r="C144" s="54">
        <v>0</v>
      </c>
      <c r="D144" s="54">
        <v>0</v>
      </c>
      <c r="E144" s="60"/>
      <c r="F144" s="55" t="e">
        <f>VLOOKUP(C144,职业!B:C,2,0)</f>
        <v>#N/A</v>
      </c>
      <c r="G144" s="55" t="str">
        <f>VLOOKUP(D144,绝技!B:C,2,0)</f>
        <v>无</v>
      </c>
      <c r="H144" s="54"/>
      <c r="I144" s="54"/>
      <c r="J144" s="54"/>
      <c r="K144" s="53">
        <f>IF(C144&lt;&gt;4,H144+I144,H144+J144)</f>
        <v>0</v>
      </c>
      <c r="L144" s="54"/>
      <c r="M144" s="56">
        <v>1</v>
      </c>
      <c r="N144" s="57">
        <f>INT((100+H144*(5+L144)) * (10+M144)*0.1)</f>
        <v>110</v>
      </c>
      <c r="O144" s="57">
        <f>INT(I144*(10+M144)*0.1)</f>
        <v>0</v>
      </c>
      <c r="P144" s="58">
        <f>INT(I144*(M144+10)*0.07)</f>
        <v>0</v>
      </c>
      <c r="Q144" s="58">
        <f>INT(J144*(M144+10)*0.1)</f>
        <v>0</v>
      </c>
      <c r="R144" s="58">
        <f>INT(J144*(M144+10)*0.07)</f>
        <v>0</v>
      </c>
      <c r="S144" s="58">
        <f>INT(H144*(M144+10)*0.1)</f>
        <v>0</v>
      </c>
      <c r="T144" s="58">
        <f>INT(H144*(M144+10)*0.07)</f>
        <v>0</v>
      </c>
    </row>
    <row r="145" spans="2:20">
      <c r="B145" s="53">
        <v>143</v>
      </c>
      <c r="C145" s="54">
        <v>0</v>
      </c>
      <c r="D145" s="54">
        <v>0</v>
      </c>
      <c r="E145" s="60"/>
      <c r="F145" s="55" t="e">
        <f>VLOOKUP(C145,职业!B:C,2,0)</f>
        <v>#N/A</v>
      </c>
      <c r="G145" s="55" t="str">
        <f>VLOOKUP(D145,绝技!B:C,2,0)</f>
        <v>无</v>
      </c>
      <c r="H145" s="54"/>
      <c r="I145" s="54"/>
      <c r="J145" s="54"/>
      <c r="K145" s="53">
        <f>IF(C145&lt;&gt;4,H145+I145,H145+J145)</f>
        <v>0</v>
      </c>
      <c r="L145" s="54"/>
      <c r="M145" s="56">
        <v>1</v>
      </c>
      <c r="N145" s="57">
        <f>INT((100+H145*(5+L145)) * (10+M145)*0.1)</f>
        <v>110</v>
      </c>
      <c r="O145" s="57">
        <f>INT(I145*(10+M145)*0.1)</f>
        <v>0</v>
      </c>
      <c r="P145" s="58">
        <f>INT(I145*(M145+10)*0.07)</f>
        <v>0</v>
      </c>
      <c r="Q145" s="58">
        <f>INT(J145*(M145+10)*0.1)</f>
        <v>0</v>
      </c>
      <c r="R145" s="58">
        <f>INT(J145*(M145+10)*0.07)</f>
        <v>0</v>
      </c>
      <c r="S145" s="58">
        <f>INT(H145*(M145+10)*0.1)</f>
        <v>0</v>
      </c>
      <c r="T145" s="58">
        <f>INT(H145*(M145+10)*0.07)</f>
        <v>0</v>
      </c>
    </row>
    <row r="146" spans="2:20">
      <c r="B146" s="53">
        <v>144</v>
      </c>
      <c r="C146" s="54">
        <v>0</v>
      </c>
      <c r="D146" s="54">
        <v>0</v>
      </c>
      <c r="E146" s="60"/>
      <c r="F146" s="55" t="e">
        <f>VLOOKUP(C146,职业!B:C,2,0)</f>
        <v>#N/A</v>
      </c>
      <c r="G146" s="55" t="str">
        <f>VLOOKUP(D146,绝技!B:C,2,0)</f>
        <v>无</v>
      </c>
      <c r="H146" s="54"/>
      <c r="I146" s="54"/>
      <c r="J146" s="54"/>
      <c r="K146" s="53">
        <f>IF(C146&lt;&gt;4,H146+I146,H146+J146)</f>
        <v>0</v>
      </c>
      <c r="L146" s="54"/>
      <c r="M146" s="56">
        <v>1</v>
      </c>
      <c r="N146" s="57">
        <f>INT((100+H146*(5+L146)) * (10+M146)*0.1)</f>
        <v>110</v>
      </c>
      <c r="O146" s="57">
        <f>INT(I146*(10+M146)*0.1)</f>
        <v>0</v>
      </c>
      <c r="P146" s="58">
        <f>INT(I146*(M146+10)*0.07)</f>
        <v>0</v>
      </c>
      <c r="Q146" s="58">
        <f>INT(J146*(M146+10)*0.1)</f>
        <v>0</v>
      </c>
      <c r="R146" s="58">
        <f>INT(J146*(M146+10)*0.07)</f>
        <v>0</v>
      </c>
      <c r="S146" s="58">
        <f>INT(H146*(M146+10)*0.1)</f>
        <v>0</v>
      </c>
      <c r="T146" s="58">
        <f>INT(H146*(M146+10)*0.07)</f>
        <v>0</v>
      </c>
    </row>
    <row r="147" spans="2:20">
      <c r="B147" s="53">
        <v>145</v>
      </c>
      <c r="C147" s="54">
        <v>0</v>
      </c>
      <c r="D147" s="54">
        <v>0</v>
      </c>
      <c r="E147" s="60"/>
      <c r="F147" s="55" t="e">
        <f>VLOOKUP(C147,职业!B:C,2,0)</f>
        <v>#N/A</v>
      </c>
      <c r="G147" s="55" t="str">
        <f>VLOOKUP(D147,绝技!B:C,2,0)</f>
        <v>无</v>
      </c>
      <c r="H147" s="54"/>
      <c r="I147" s="54"/>
      <c r="J147" s="54"/>
      <c r="K147" s="53">
        <f>IF(C147&lt;&gt;4,H147+I147,H147+J147)</f>
        <v>0</v>
      </c>
      <c r="L147" s="54"/>
      <c r="M147" s="56">
        <v>1</v>
      </c>
      <c r="N147" s="57">
        <f>INT((100+H147*(5+L147)) * (10+M147)*0.1)</f>
        <v>110</v>
      </c>
      <c r="O147" s="57">
        <f>INT(I147*(10+M147)*0.1)</f>
        <v>0</v>
      </c>
      <c r="P147" s="58">
        <f>INT(I147*(M147+10)*0.07)</f>
        <v>0</v>
      </c>
      <c r="Q147" s="58">
        <f>INT(J147*(M147+10)*0.1)</f>
        <v>0</v>
      </c>
      <c r="R147" s="58">
        <f>INT(J147*(M147+10)*0.07)</f>
        <v>0</v>
      </c>
      <c r="S147" s="58">
        <f>INT(H147*(M147+10)*0.1)</f>
        <v>0</v>
      </c>
      <c r="T147" s="58">
        <f>INT(H147*(M147+10)*0.07)</f>
        <v>0</v>
      </c>
    </row>
    <row r="148" spans="2:20">
      <c r="B148" s="53">
        <v>146</v>
      </c>
      <c r="C148" s="54">
        <v>0</v>
      </c>
      <c r="D148" s="54">
        <v>0</v>
      </c>
      <c r="E148" s="60"/>
      <c r="F148" s="55" t="e">
        <f>VLOOKUP(C148,职业!B:C,2,0)</f>
        <v>#N/A</v>
      </c>
      <c r="G148" s="55" t="str">
        <f>VLOOKUP(D148,绝技!B:C,2,0)</f>
        <v>无</v>
      </c>
      <c r="H148" s="54"/>
      <c r="I148" s="54"/>
      <c r="J148" s="54"/>
      <c r="K148" s="53">
        <f>IF(C148&lt;&gt;4,H148+I148,H148+J148)</f>
        <v>0</v>
      </c>
      <c r="L148" s="54"/>
      <c r="M148" s="56">
        <v>1</v>
      </c>
      <c r="N148" s="57">
        <f>INT((100+H148*(5+L148)) * (10+M148)*0.1)</f>
        <v>110</v>
      </c>
      <c r="O148" s="57">
        <f>INT(I148*(10+M148)*0.1)</f>
        <v>0</v>
      </c>
      <c r="P148" s="58">
        <f>INT(I148*(M148+10)*0.07)</f>
        <v>0</v>
      </c>
      <c r="Q148" s="58">
        <f>INT(J148*(M148+10)*0.1)</f>
        <v>0</v>
      </c>
      <c r="R148" s="58">
        <f>INT(J148*(M148+10)*0.07)</f>
        <v>0</v>
      </c>
      <c r="S148" s="58">
        <f>INT(H148*(M148+10)*0.1)</f>
        <v>0</v>
      </c>
      <c r="T148" s="58">
        <f>INT(H148*(M148+10)*0.07)</f>
        <v>0</v>
      </c>
    </row>
    <row r="149" spans="2:20">
      <c r="B149" s="53">
        <v>147</v>
      </c>
      <c r="C149" s="54">
        <v>0</v>
      </c>
      <c r="D149" s="54">
        <v>0</v>
      </c>
      <c r="E149" s="60"/>
      <c r="F149" s="55" t="e">
        <f>VLOOKUP(C149,职业!B:C,2,0)</f>
        <v>#N/A</v>
      </c>
      <c r="G149" s="55" t="str">
        <f>VLOOKUP(D149,绝技!B:C,2,0)</f>
        <v>无</v>
      </c>
      <c r="H149" s="54"/>
      <c r="I149" s="54"/>
      <c r="J149" s="54"/>
      <c r="K149" s="53">
        <f>IF(C149&lt;&gt;4,H149+I149,H149+J149)</f>
        <v>0</v>
      </c>
      <c r="L149" s="54"/>
      <c r="M149" s="56">
        <v>1</v>
      </c>
      <c r="N149" s="57">
        <f>INT((100+H149*(5+L149)) * (10+M149)*0.1)</f>
        <v>110</v>
      </c>
      <c r="O149" s="57">
        <f>INT(I149*(10+M149)*0.1)</f>
        <v>0</v>
      </c>
      <c r="P149" s="58">
        <f>INT(I149*(M149+10)*0.07)</f>
        <v>0</v>
      </c>
      <c r="Q149" s="58">
        <f>INT(J149*(M149+10)*0.1)</f>
        <v>0</v>
      </c>
      <c r="R149" s="58">
        <f>INT(J149*(M149+10)*0.07)</f>
        <v>0</v>
      </c>
      <c r="S149" s="58">
        <f>INT(H149*(M149+10)*0.1)</f>
        <v>0</v>
      </c>
      <c r="T149" s="58">
        <f>INT(H149*(M149+10)*0.07)</f>
        <v>0</v>
      </c>
    </row>
    <row r="150" spans="2:20">
      <c r="B150" s="53">
        <v>148</v>
      </c>
      <c r="C150" s="54">
        <v>0</v>
      </c>
      <c r="D150" s="54">
        <v>0</v>
      </c>
      <c r="E150" s="60"/>
      <c r="F150" s="55" t="e">
        <f>VLOOKUP(C150,职业!B:C,2,0)</f>
        <v>#N/A</v>
      </c>
      <c r="G150" s="55" t="str">
        <f>VLOOKUP(D150,绝技!B:C,2,0)</f>
        <v>无</v>
      </c>
      <c r="H150" s="54"/>
      <c r="I150" s="54"/>
      <c r="J150" s="54"/>
      <c r="K150" s="53">
        <f>IF(C150&lt;&gt;4,H150+I150,H150+J150)</f>
        <v>0</v>
      </c>
      <c r="L150" s="54"/>
      <c r="M150" s="56">
        <v>1</v>
      </c>
      <c r="N150" s="57">
        <f>INT((100+H150*(5+L150)) * (10+M150)*0.1)</f>
        <v>110</v>
      </c>
      <c r="O150" s="57">
        <f>INT(I150*(10+M150)*0.1)</f>
        <v>0</v>
      </c>
      <c r="P150" s="58">
        <f>INT(I150*(M150+10)*0.07)</f>
        <v>0</v>
      </c>
      <c r="Q150" s="58">
        <f>INT(J150*(M150+10)*0.1)</f>
        <v>0</v>
      </c>
      <c r="R150" s="58">
        <f>INT(J150*(M150+10)*0.07)</f>
        <v>0</v>
      </c>
      <c r="S150" s="58">
        <f>INT(H150*(M150+10)*0.1)</f>
        <v>0</v>
      </c>
      <c r="T150" s="58">
        <f>INT(H150*(M150+10)*0.07)</f>
        <v>0</v>
      </c>
    </row>
    <row r="151" spans="2:20">
      <c r="B151" s="53">
        <v>149</v>
      </c>
      <c r="C151" s="54">
        <v>0</v>
      </c>
      <c r="D151" s="54">
        <v>0</v>
      </c>
      <c r="E151" s="60"/>
      <c r="F151" s="55" t="e">
        <f>VLOOKUP(C151,职业!B:C,2,0)</f>
        <v>#N/A</v>
      </c>
      <c r="G151" s="55" t="str">
        <f>VLOOKUP(D151,绝技!B:C,2,0)</f>
        <v>无</v>
      </c>
      <c r="H151" s="54"/>
      <c r="I151" s="54"/>
      <c r="J151" s="54"/>
      <c r="K151" s="53">
        <f>IF(C151&lt;&gt;4,H151+I151,H151+J151)</f>
        <v>0</v>
      </c>
      <c r="L151" s="54"/>
      <c r="M151" s="56">
        <v>1</v>
      </c>
      <c r="N151" s="57">
        <f>INT((100+H151*(5+L151)) * (10+M151)*0.1)</f>
        <v>110</v>
      </c>
      <c r="O151" s="57">
        <f>INT(I151*(10+M151)*0.1)</f>
        <v>0</v>
      </c>
      <c r="P151" s="58">
        <f>INT(I151*(M151+10)*0.07)</f>
        <v>0</v>
      </c>
      <c r="Q151" s="58">
        <f>INT(J151*(M151+10)*0.1)</f>
        <v>0</v>
      </c>
      <c r="R151" s="58">
        <f>INT(J151*(M151+10)*0.07)</f>
        <v>0</v>
      </c>
      <c r="S151" s="58">
        <f>INT(H151*(M151+10)*0.1)</f>
        <v>0</v>
      </c>
      <c r="T151" s="58">
        <f>INT(H151*(M151+10)*0.07)</f>
        <v>0</v>
      </c>
    </row>
    <row r="152" spans="2:20">
      <c r="B152" s="53">
        <v>150</v>
      </c>
      <c r="C152" s="54">
        <v>0</v>
      </c>
      <c r="D152" s="54">
        <v>0</v>
      </c>
      <c r="E152" s="60"/>
      <c r="F152" s="55" t="e">
        <f>VLOOKUP(C152,职业!B:C,2,0)</f>
        <v>#N/A</v>
      </c>
      <c r="G152" s="55" t="str">
        <f>VLOOKUP(D152,绝技!B:C,2,0)</f>
        <v>无</v>
      </c>
      <c r="H152" s="54"/>
      <c r="I152" s="54"/>
      <c r="J152" s="54"/>
      <c r="K152" s="53">
        <f>IF(C152&lt;&gt;4,H152+I152,H152+J152)</f>
        <v>0</v>
      </c>
      <c r="L152" s="54"/>
      <c r="M152" s="56">
        <v>1</v>
      </c>
      <c r="N152" s="57">
        <f>INT((100+H152*(5+L152)) * (10+M152)*0.1)</f>
        <v>110</v>
      </c>
      <c r="O152" s="57">
        <f>INT(I152*(10+M152)*0.1)</f>
        <v>0</v>
      </c>
      <c r="P152" s="58">
        <f>INT(I152*(M152+10)*0.07)</f>
        <v>0</v>
      </c>
      <c r="Q152" s="58">
        <f>INT(J152*(M152+10)*0.1)</f>
        <v>0</v>
      </c>
      <c r="R152" s="58">
        <f>INT(J152*(M152+10)*0.07)</f>
        <v>0</v>
      </c>
      <c r="S152" s="58">
        <f>INT(H152*(M152+10)*0.1)</f>
        <v>0</v>
      </c>
      <c r="T152" s="58">
        <f>INT(H152*(M152+10)*0.07)</f>
        <v>0</v>
      </c>
    </row>
    <row r="153" spans="2:20">
      <c r="B153" s="53">
        <v>151</v>
      </c>
      <c r="C153" s="54">
        <v>0</v>
      </c>
      <c r="D153" s="54">
        <v>0</v>
      </c>
      <c r="E153" s="60"/>
      <c r="F153" s="55" t="e">
        <f>VLOOKUP(C153,职业!B:C,2,0)</f>
        <v>#N/A</v>
      </c>
      <c r="G153" s="55" t="str">
        <f>VLOOKUP(D153,绝技!B:C,2,0)</f>
        <v>无</v>
      </c>
      <c r="H153" s="54"/>
      <c r="I153" s="54"/>
      <c r="J153" s="54"/>
      <c r="K153" s="53">
        <f>IF(C153&lt;&gt;4,H153+I153,H153+J153)</f>
        <v>0</v>
      </c>
      <c r="L153" s="54"/>
      <c r="M153" s="56">
        <v>1</v>
      </c>
      <c r="N153" s="57">
        <f>INT((100+H153*(5+L153)) * (10+M153)*0.1)</f>
        <v>110</v>
      </c>
      <c r="O153" s="57">
        <f>INT(I153*(10+M153)*0.1)</f>
        <v>0</v>
      </c>
      <c r="P153" s="58">
        <f>INT(I153*(M153+10)*0.07)</f>
        <v>0</v>
      </c>
      <c r="Q153" s="58">
        <f>INT(J153*(M153+10)*0.1)</f>
        <v>0</v>
      </c>
      <c r="R153" s="58">
        <f>INT(J153*(M153+10)*0.07)</f>
        <v>0</v>
      </c>
      <c r="S153" s="58">
        <f>INT(H153*(M153+10)*0.1)</f>
        <v>0</v>
      </c>
      <c r="T153" s="58">
        <f>INT(H153*(M153+10)*0.07)</f>
        <v>0</v>
      </c>
    </row>
    <row r="154" spans="2:20">
      <c r="B154" s="53">
        <v>152</v>
      </c>
      <c r="C154" s="54">
        <v>0</v>
      </c>
      <c r="D154" s="54">
        <v>0</v>
      </c>
      <c r="E154" s="60"/>
      <c r="F154" s="55" t="e">
        <f>VLOOKUP(C154,职业!B:C,2,0)</f>
        <v>#N/A</v>
      </c>
      <c r="G154" s="55" t="str">
        <f>VLOOKUP(D154,绝技!B:C,2,0)</f>
        <v>无</v>
      </c>
      <c r="H154" s="54"/>
      <c r="I154" s="54"/>
      <c r="J154" s="54"/>
      <c r="K154" s="53">
        <f>IF(C154&lt;&gt;4,H154+I154,H154+J154)</f>
        <v>0</v>
      </c>
      <c r="L154" s="54"/>
      <c r="M154" s="56">
        <v>1</v>
      </c>
      <c r="N154" s="57">
        <f>INT((100+H154*(5+L154)) * (10+M154)*0.1)</f>
        <v>110</v>
      </c>
      <c r="O154" s="57">
        <f>INT(I154*(10+M154)*0.1)</f>
        <v>0</v>
      </c>
      <c r="P154" s="58">
        <f>INT(I154*(M154+10)*0.07)</f>
        <v>0</v>
      </c>
      <c r="Q154" s="58">
        <f>INT(J154*(M154+10)*0.1)</f>
        <v>0</v>
      </c>
      <c r="R154" s="58">
        <f>INT(J154*(M154+10)*0.07)</f>
        <v>0</v>
      </c>
      <c r="S154" s="58">
        <f>INT(H154*(M154+10)*0.1)</f>
        <v>0</v>
      </c>
      <c r="T154" s="58">
        <f>INT(H154*(M154+10)*0.07)</f>
        <v>0</v>
      </c>
    </row>
    <row r="155" spans="2:20">
      <c r="B155" s="53">
        <v>153</v>
      </c>
      <c r="C155" s="54">
        <v>0</v>
      </c>
      <c r="D155" s="54">
        <v>0</v>
      </c>
      <c r="E155" s="60"/>
      <c r="F155" s="55" t="e">
        <f>VLOOKUP(C155,职业!B:C,2,0)</f>
        <v>#N/A</v>
      </c>
      <c r="G155" s="55" t="str">
        <f>VLOOKUP(D155,绝技!B:C,2,0)</f>
        <v>无</v>
      </c>
      <c r="H155" s="54"/>
      <c r="I155" s="54"/>
      <c r="J155" s="54"/>
      <c r="K155" s="53">
        <f>IF(C155&lt;&gt;4,H155+I155,H155+J155)</f>
        <v>0</v>
      </c>
      <c r="L155" s="54"/>
      <c r="M155" s="56">
        <v>1</v>
      </c>
      <c r="N155" s="57">
        <f>INT((100+H155*(5+L155)) * (10+M155)*0.1)</f>
        <v>110</v>
      </c>
      <c r="O155" s="57">
        <f>INT(I155*(10+M155)*0.1)</f>
        <v>0</v>
      </c>
      <c r="P155" s="58">
        <f>INT(I155*(M155+10)*0.07)</f>
        <v>0</v>
      </c>
      <c r="Q155" s="58">
        <f>INT(J155*(M155+10)*0.1)</f>
        <v>0</v>
      </c>
      <c r="R155" s="58">
        <f>INT(J155*(M155+10)*0.07)</f>
        <v>0</v>
      </c>
      <c r="S155" s="58">
        <f>INT(H155*(M155+10)*0.1)</f>
        <v>0</v>
      </c>
      <c r="T155" s="58">
        <f>INT(H155*(M155+10)*0.07)</f>
        <v>0</v>
      </c>
    </row>
    <row r="156" spans="2:20">
      <c r="B156" s="53">
        <v>154</v>
      </c>
      <c r="C156" s="54">
        <v>0</v>
      </c>
      <c r="D156" s="54">
        <v>0</v>
      </c>
      <c r="E156" s="60"/>
      <c r="F156" s="55" t="e">
        <f>VLOOKUP(C156,职业!B:C,2,0)</f>
        <v>#N/A</v>
      </c>
      <c r="G156" s="55" t="str">
        <f>VLOOKUP(D156,绝技!B:C,2,0)</f>
        <v>无</v>
      </c>
      <c r="H156" s="54"/>
      <c r="I156" s="54"/>
      <c r="J156" s="54"/>
      <c r="K156" s="53">
        <f>IF(C156&lt;&gt;4,H156+I156,H156+J156)</f>
        <v>0</v>
      </c>
      <c r="L156" s="54"/>
      <c r="M156" s="56">
        <v>1</v>
      </c>
      <c r="N156" s="57">
        <f>INT((100+H156*(5+L156)) * (10+M156)*0.1)</f>
        <v>110</v>
      </c>
      <c r="O156" s="57">
        <f>INT(I156*(10+M156)*0.1)</f>
        <v>0</v>
      </c>
      <c r="P156" s="58">
        <f>INT(I156*(M156+10)*0.07)</f>
        <v>0</v>
      </c>
      <c r="Q156" s="58">
        <f>INT(J156*(M156+10)*0.1)</f>
        <v>0</v>
      </c>
      <c r="R156" s="58">
        <f>INT(J156*(M156+10)*0.07)</f>
        <v>0</v>
      </c>
      <c r="S156" s="58">
        <f>INT(H156*(M156+10)*0.1)</f>
        <v>0</v>
      </c>
      <c r="T156" s="58">
        <f>INT(H156*(M156+10)*0.07)</f>
        <v>0</v>
      </c>
    </row>
    <row r="157" spans="2:20">
      <c r="B157" s="53">
        <v>155</v>
      </c>
      <c r="C157" s="54">
        <v>0</v>
      </c>
      <c r="D157" s="54">
        <v>0</v>
      </c>
      <c r="E157" s="60"/>
      <c r="F157" s="55" t="e">
        <f>VLOOKUP(C157,职业!B:C,2,0)</f>
        <v>#N/A</v>
      </c>
      <c r="G157" s="55" t="str">
        <f>VLOOKUP(D157,绝技!B:C,2,0)</f>
        <v>无</v>
      </c>
      <c r="H157" s="54"/>
      <c r="I157" s="54"/>
      <c r="J157" s="54"/>
      <c r="K157" s="53">
        <f>IF(C157&lt;&gt;4,H157+I157,H157+J157)</f>
        <v>0</v>
      </c>
      <c r="L157" s="54"/>
      <c r="M157" s="56">
        <v>1</v>
      </c>
      <c r="N157" s="57">
        <f>INT((100+H157*(5+L157)) * (10+M157)*0.1)</f>
        <v>110</v>
      </c>
      <c r="O157" s="57">
        <f>INT(I157*(10+M157)*0.1)</f>
        <v>0</v>
      </c>
      <c r="P157" s="58">
        <f>INT(I157*(M157+10)*0.07)</f>
        <v>0</v>
      </c>
      <c r="Q157" s="58">
        <f>INT(J157*(M157+10)*0.1)</f>
        <v>0</v>
      </c>
      <c r="R157" s="58">
        <f>INT(J157*(M157+10)*0.07)</f>
        <v>0</v>
      </c>
      <c r="S157" s="58">
        <f>INT(H157*(M157+10)*0.1)</f>
        <v>0</v>
      </c>
      <c r="T157" s="58">
        <f>INT(H157*(M157+10)*0.07)</f>
        <v>0</v>
      </c>
    </row>
    <row r="158" spans="2:20">
      <c r="B158" s="53">
        <v>156</v>
      </c>
      <c r="C158" s="54">
        <v>0</v>
      </c>
      <c r="D158" s="54">
        <v>0</v>
      </c>
      <c r="E158" s="60"/>
      <c r="F158" s="55" t="e">
        <f>VLOOKUP(C158,职业!B:C,2,0)</f>
        <v>#N/A</v>
      </c>
      <c r="G158" s="55" t="str">
        <f>VLOOKUP(D158,绝技!B:C,2,0)</f>
        <v>无</v>
      </c>
      <c r="H158" s="54"/>
      <c r="I158" s="54"/>
      <c r="J158" s="54"/>
      <c r="K158" s="53">
        <f>IF(C158&lt;&gt;4,H158+I158,H158+J158)</f>
        <v>0</v>
      </c>
      <c r="L158" s="54"/>
      <c r="M158" s="56">
        <v>1</v>
      </c>
      <c r="N158" s="57">
        <f>INT((100+H158*(5+L158)) * (10+M158)*0.1)</f>
        <v>110</v>
      </c>
      <c r="O158" s="57">
        <f>INT(I158*(10+M158)*0.1)</f>
        <v>0</v>
      </c>
      <c r="P158" s="58">
        <f>INT(I158*(M158+10)*0.07)</f>
        <v>0</v>
      </c>
      <c r="Q158" s="58">
        <f>INT(J158*(M158+10)*0.1)</f>
        <v>0</v>
      </c>
      <c r="R158" s="58">
        <f>INT(J158*(M158+10)*0.07)</f>
        <v>0</v>
      </c>
      <c r="S158" s="58">
        <f>INT(H158*(M158+10)*0.1)</f>
        <v>0</v>
      </c>
      <c r="T158" s="58">
        <f>INT(H158*(M158+10)*0.07)</f>
        <v>0</v>
      </c>
    </row>
    <row r="159" spans="2:20">
      <c r="B159" s="53">
        <v>157</v>
      </c>
      <c r="C159" s="54">
        <v>0</v>
      </c>
      <c r="D159" s="54">
        <v>0</v>
      </c>
      <c r="E159" s="60"/>
      <c r="F159" s="55" t="e">
        <f>VLOOKUP(C159,职业!B:C,2,0)</f>
        <v>#N/A</v>
      </c>
      <c r="G159" s="55" t="str">
        <f>VLOOKUP(D159,绝技!B:C,2,0)</f>
        <v>无</v>
      </c>
      <c r="H159" s="54"/>
      <c r="I159" s="54"/>
      <c r="J159" s="54"/>
      <c r="K159" s="53">
        <f>IF(C159&lt;&gt;4,H159+I159,H159+J159)</f>
        <v>0</v>
      </c>
      <c r="L159" s="54"/>
      <c r="M159" s="56">
        <v>1</v>
      </c>
      <c r="N159" s="57">
        <f>INT((100+H159*(5+L159)) * (10+M159)*0.1)</f>
        <v>110</v>
      </c>
      <c r="O159" s="57">
        <f>INT(I159*(10+M159)*0.1)</f>
        <v>0</v>
      </c>
      <c r="P159" s="58">
        <f>INT(I159*(M159+10)*0.07)</f>
        <v>0</v>
      </c>
      <c r="Q159" s="58">
        <f>INT(J159*(M159+10)*0.1)</f>
        <v>0</v>
      </c>
      <c r="R159" s="58">
        <f>INT(J159*(M159+10)*0.07)</f>
        <v>0</v>
      </c>
      <c r="S159" s="58">
        <f>INT(H159*(M159+10)*0.1)</f>
        <v>0</v>
      </c>
      <c r="T159" s="58">
        <f>INT(H159*(M159+10)*0.07)</f>
        <v>0</v>
      </c>
    </row>
    <row r="160" spans="2:20">
      <c r="B160" s="53">
        <v>158</v>
      </c>
      <c r="C160" s="54">
        <v>0</v>
      </c>
      <c r="D160" s="54">
        <v>0</v>
      </c>
      <c r="E160" s="60"/>
      <c r="F160" s="55" t="e">
        <f>VLOOKUP(C160,职业!B:C,2,0)</f>
        <v>#N/A</v>
      </c>
      <c r="G160" s="55" t="str">
        <f>VLOOKUP(D160,绝技!B:C,2,0)</f>
        <v>无</v>
      </c>
      <c r="H160" s="54"/>
      <c r="I160" s="54"/>
      <c r="J160" s="54"/>
      <c r="K160" s="53">
        <f>IF(C160&lt;&gt;4,H160+I160,H160+J160)</f>
        <v>0</v>
      </c>
      <c r="L160" s="54"/>
      <c r="M160" s="56">
        <v>1</v>
      </c>
      <c r="N160" s="57">
        <f>INT((100+H160*(5+L160)) * (10+M160)*0.1)</f>
        <v>110</v>
      </c>
      <c r="O160" s="57">
        <f>INT(I160*(10+M160)*0.1)</f>
        <v>0</v>
      </c>
      <c r="P160" s="58">
        <f>INT(I160*(M160+10)*0.07)</f>
        <v>0</v>
      </c>
      <c r="Q160" s="58">
        <f>INT(J160*(M160+10)*0.1)</f>
        <v>0</v>
      </c>
      <c r="R160" s="58">
        <f>INT(J160*(M160+10)*0.07)</f>
        <v>0</v>
      </c>
      <c r="S160" s="58">
        <f>INT(H160*(M160+10)*0.1)</f>
        <v>0</v>
      </c>
      <c r="T160" s="58">
        <f>INT(H160*(M160+10)*0.07)</f>
        <v>0</v>
      </c>
    </row>
    <row r="161" spans="2:20">
      <c r="B161" s="53">
        <v>159</v>
      </c>
      <c r="C161" s="54">
        <v>0</v>
      </c>
      <c r="D161" s="54">
        <v>0</v>
      </c>
      <c r="E161" s="60"/>
      <c r="F161" s="55" t="e">
        <f>VLOOKUP(C161,职业!B:C,2,0)</f>
        <v>#N/A</v>
      </c>
      <c r="G161" s="55" t="str">
        <f>VLOOKUP(D161,绝技!B:C,2,0)</f>
        <v>无</v>
      </c>
      <c r="H161" s="54"/>
      <c r="I161" s="54"/>
      <c r="J161" s="54"/>
      <c r="K161" s="53">
        <f>IF(C161&lt;&gt;4,H161+I161,H161+J161)</f>
        <v>0</v>
      </c>
      <c r="L161" s="54"/>
      <c r="M161" s="56">
        <v>1</v>
      </c>
      <c r="N161" s="57">
        <f>INT((100+H161*(5+L161)) * (10+M161)*0.1)</f>
        <v>110</v>
      </c>
      <c r="O161" s="57">
        <f>INT(I161*(10+M161)*0.1)</f>
        <v>0</v>
      </c>
      <c r="P161" s="58">
        <f>INT(I161*(M161+10)*0.07)</f>
        <v>0</v>
      </c>
      <c r="Q161" s="58">
        <f>INT(J161*(M161+10)*0.1)</f>
        <v>0</v>
      </c>
      <c r="R161" s="58">
        <f>INT(J161*(M161+10)*0.07)</f>
        <v>0</v>
      </c>
      <c r="S161" s="58">
        <f>INT(H161*(M161+10)*0.1)</f>
        <v>0</v>
      </c>
      <c r="T161" s="58">
        <f>INT(H161*(M161+10)*0.07)</f>
        <v>0</v>
      </c>
    </row>
    <row r="162" spans="2:20">
      <c r="B162" s="53">
        <v>160</v>
      </c>
      <c r="C162" s="54">
        <v>0</v>
      </c>
      <c r="D162" s="54">
        <v>0</v>
      </c>
      <c r="E162" s="60"/>
      <c r="F162" s="55" t="e">
        <f>VLOOKUP(C162,职业!B:C,2,0)</f>
        <v>#N/A</v>
      </c>
      <c r="G162" s="55" t="str">
        <f>VLOOKUP(D162,绝技!B:C,2,0)</f>
        <v>无</v>
      </c>
      <c r="H162" s="54"/>
      <c r="I162" s="54"/>
      <c r="J162" s="54"/>
      <c r="K162" s="53">
        <f>IF(C162&lt;&gt;4,H162+I162,H162+J162)</f>
        <v>0</v>
      </c>
      <c r="L162" s="54"/>
      <c r="M162" s="56">
        <v>1</v>
      </c>
      <c r="N162" s="57">
        <f>INT((100+H162*(5+L162)) * (10+M162)*0.1)</f>
        <v>110</v>
      </c>
      <c r="O162" s="57">
        <f>INT(I162*(10+M162)*0.1)</f>
        <v>0</v>
      </c>
      <c r="P162" s="58">
        <f>INT(I162*(M162+10)*0.07)</f>
        <v>0</v>
      </c>
      <c r="Q162" s="58">
        <f>INT(J162*(M162+10)*0.1)</f>
        <v>0</v>
      </c>
      <c r="R162" s="58">
        <f>INT(J162*(M162+10)*0.07)</f>
        <v>0</v>
      </c>
      <c r="S162" s="58">
        <f>INT(H162*(M162+10)*0.1)</f>
        <v>0</v>
      </c>
      <c r="T162" s="58">
        <f>INT(H162*(M162+10)*0.07)</f>
        <v>0</v>
      </c>
    </row>
    <row r="163" spans="2:20">
      <c r="B163" s="53">
        <v>161</v>
      </c>
      <c r="C163" s="54">
        <v>0</v>
      </c>
      <c r="D163" s="54">
        <v>0</v>
      </c>
      <c r="E163" s="60"/>
      <c r="F163" s="55" t="e">
        <f>VLOOKUP(C163,职业!B:C,2,0)</f>
        <v>#N/A</v>
      </c>
      <c r="G163" s="55" t="str">
        <f>VLOOKUP(D163,绝技!B:C,2,0)</f>
        <v>无</v>
      </c>
      <c r="H163" s="54"/>
      <c r="I163" s="54"/>
      <c r="J163" s="54"/>
      <c r="K163" s="53">
        <f>IF(C163&lt;&gt;4,H163+I163,H163+J163)</f>
        <v>0</v>
      </c>
      <c r="L163" s="54"/>
      <c r="M163" s="56">
        <v>1</v>
      </c>
      <c r="N163" s="57">
        <f>INT((100+H163*(5+L163)) * (10+M163)*0.1)</f>
        <v>110</v>
      </c>
      <c r="O163" s="57">
        <f>INT(I163*(10+M163)*0.1)</f>
        <v>0</v>
      </c>
      <c r="P163" s="58">
        <f>INT(I163*(M163+10)*0.07)</f>
        <v>0</v>
      </c>
      <c r="Q163" s="58">
        <f>INT(J163*(M163+10)*0.1)</f>
        <v>0</v>
      </c>
      <c r="R163" s="58">
        <f>INT(J163*(M163+10)*0.07)</f>
        <v>0</v>
      </c>
      <c r="S163" s="58">
        <f>INT(H163*(M163+10)*0.1)</f>
        <v>0</v>
      </c>
      <c r="T163" s="58">
        <f>INT(H163*(M163+10)*0.07)</f>
        <v>0</v>
      </c>
    </row>
    <row r="164" spans="2:20">
      <c r="B164" s="53">
        <v>162</v>
      </c>
      <c r="C164" s="54">
        <v>0</v>
      </c>
      <c r="D164" s="54">
        <v>0</v>
      </c>
      <c r="E164" s="60"/>
      <c r="F164" s="55" t="e">
        <f>VLOOKUP(C164,职业!B:C,2,0)</f>
        <v>#N/A</v>
      </c>
      <c r="G164" s="55" t="str">
        <f>VLOOKUP(D164,绝技!B:C,2,0)</f>
        <v>无</v>
      </c>
      <c r="H164" s="54"/>
      <c r="I164" s="54"/>
      <c r="J164" s="54"/>
      <c r="K164" s="53">
        <f>IF(C164&lt;&gt;4,H164+I164,H164+J164)</f>
        <v>0</v>
      </c>
      <c r="L164" s="54"/>
      <c r="M164" s="56">
        <v>1</v>
      </c>
      <c r="N164" s="57">
        <f>INT((100+H164*(5+L164)) * (10+M164)*0.1)</f>
        <v>110</v>
      </c>
      <c r="O164" s="57">
        <f>INT(I164*(10+M164)*0.1)</f>
        <v>0</v>
      </c>
      <c r="P164" s="58">
        <f>INT(I164*(M164+10)*0.07)</f>
        <v>0</v>
      </c>
      <c r="Q164" s="58">
        <f>INT(J164*(M164+10)*0.1)</f>
        <v>0</v>
      </c>
      <c r="R164" s="58">
        <f>INT(J164*(M164+10)*0.07)</f>
        <v>0</v>
      </c>
      <c r="S164" s="58">
        <f>INT(H164*(M164+10)*0.1)</f>
        <v>0</v>
      </c>
      <c r="T164" s="58">
        <f>INT(H164*(M164+10)*0.07)</f>
        <v>0</v>
      </c>
    </row>
    <row r="165" spans="2:20">
      <c r="B165" s="53">
        <v>201</v>
      </c>
      <c r="C165" s="54">
        <v>0</v>
      </c>
      <c r="D165" s="54">
        <v>0</v>
      </c>
      <c r="E165" s="60"/>
      <c r="F165" s="55" t="e">
        <f>VLOOKUP(C165,职业!B:C,2,0)</f>
        <v>#N/A</v>
      </c>
      <c r="G165" s="55" t="str">
        <f>VLOOKUP(D165,绝技!B:C,2,0)</f>
        <v>无</v>
      </c>
      <c r="H165" s="54"/>
      <c r="I165" s="54"/>
      <c r="J165" s="54"/>
      <c r="K165" s="53">
        <f>IF(C165&lt;&gt;4,H165+I165,H165+J165)</f>
        <v>0</v>
      </c>
      <c r="L165" s="54"/>
      <c r="M165" s="56">
        <v>1</v>
      </c>
      <c r="N165" s="57">
        <f>INT((100+H165*(5+L165)) * (10+M165)*0.1)</f>
        <v>110</v>
      </c>
      <c r="O165" s="57">
        <f>INT(I165*(10+M165)*0.1)</f>
        <v>0</v>
      </c>
      <c r="P165" s="58">
        <f>INT(I165*(M165+10)*0.07)</f>
        <v>0</v>
      </c>
      <c r="Q165" s="58">
        <f>INT(J165*(M165+10)*0.1)</f>
        <v>0</v>
      </c>
      <c r="R165" s="58">
        <f>INT(J165*(M165+10)*0.07)</f>
        <v>0</v>
      </c>
      <c r="S165" s="58">
        <f>INT(H165*(M165+10)*0.1)</f>
        <v>0</v>
      </c>
      <c r="T165" s="58">
        <f>INT(H165*(M165+10)*0.07)</f>
        <v>0</v>
      </c>
    </row>
    <row r="166" spans="2:20">
      <c r="B166" s="53">
        <v>202</v>
      </c>
      <c r="C166" s="54">
        <v>0</v>
      </c>
      <c r="D166" s="54">
        <v>0</v>
      </c>
      <c r="E166" s="60"/>
      <c r="F166" s="55" t="e">
        <f>VLOOKUP(C166,职业!B:C,2,0)</f>
        <v>#N/A</v>
      </c>
      <c r="G166" s="55" t="str">
        <f>VLOOKUP(D166,绝技!B:C,2,0)</f>
        <v>无</v>
      </c>
      <c r="H166" s="54"/>
      <c r="I166" s="54"/>
      <c r="J166" s="54"/>
      <c r="K166" s="53">
        <f>IF(C166&lt;&gt;4,H166+I166,H166+J166)</f>
        <v>0</v>
      </c>
      <c r="L166" s="54"/>
      <c r="M166" s="56">
        <v>1</v>
      </c>
      <c r="N166" s="57">
        <f>INT((100+H166*(5+L166)) * (10+M166)*0.1)</f>
        <v>110</v>
      </c>
      <c r="O166" s="57">
        <f>INT(I166*(10+M166)*0.1)</f>
        <v>0</v>
      </c>
      <c r="P166" s="58">
        <f>INT(I166*(M166+10)*0.07)</f>
        <v>0</v>
      </c>
      <c r="Q166" s="58">
        <f>INT(J166*(M166+10)*0.1)</f>
        <v>0</v>
      </c>
      <c r="R166" s="58">
        <f>INT(J166*(M166+10)*0.07)</f>
        <v>0</v>
      </c>
      <c r="S166" s="58">
        <f>INT(H166*(M166+10)*0.1)</f>
        <v>0</v>
      </c>
      <c r="T166" s="58">
        <f>INT(H166*(M166+10)*0.07)</f>
        <v>0</v>
      </c>
    </row>
    <row r="167" spans="2:20">
      <c r="B167" s="53">
        <v>203</v>
      </c>
      <c r="C167" s="54">
        <v>0</v>
      </c>
      <c r="D167" s="54">
        <v>0</v>
      </c>
      <c r="E167" s="60"/>
      <c r="F167" s="55" t="e">
        <f>VLOOKUP(C167,职业!B:C,2,0)</f>
        <v>#N/A</v>
      </c>
      <c r="G167" s="55" t="str">
        <f>VLOOKUP(D167,绝技!B:C,2,0)</f>
        <v>无</v>
      </c>
      <c r="H167" s="54"/>
      <c r="I167" s="54"/>
      <c r="J167" s="54"/>
      <c r="K167" s="53">
        <f>IF(C167&lt;&gt;4,H167+I167,H167+J167)</f>
        <v>0</v>
      </c>
      <c r="L167" s="54"/>
      <c r="M167" s="56">
        <v>1</v>
      </c>
      <c r="N167" s="57">
        <f>INT((100+H167*(5+L167)) * (10+M167)*0.1)</f>
        <v>110</v>
      </c>
      <c r="O167" s="57">
        <f>INT(I167*(10+M167)*0.1)</f>
        <v>0</v>
      </c>
      <c r="P167" s="58">
        <f>INT(I167*(M167+10)*0.07)</f>
        <v>0</v>
      </c>
      <c r="Q167" s="58">
        <f>INT(J167*(M167+10)*0.1)</f>
        <v>0</v>
      </c>
      <c r="R167" s="58">
        <f>INT(J167*(M167+10)*0.07)</f>
        <v>0</v>
      </c>
      <c r="S167" s="58">
        <f>INT(H167*(M167+10)*0.1)</f>
        <v>0</v>
      </c>
      <c r="T167" s="58">
        <f>INT(H167*(M167+10)*0.07)</f>
        <v>0</v>
      </c>
    </row>
    <row r="168" spans="2:20">
      <c r="B168" s="53">
        <v>204</v>
      </c>
      <c r="C168" s="54">
        <v>0</v>
      </c>
      <c r="D168" s="54">
        <v>0</v>
      </c>
      <c r="E168" s="60"/>
      <c r="F168" s="55" t="e">
        <f>VLOOKUP(C168,职业!B:C,2,0)</f>
        <v>#N/A</v>
      </c>
      <c r="G168" s="55" t="str">
        <f>VLOOKUP(D168,绝技!B:C,2,0)</f>
        <v>无</v>
      </c>
      <c r="H168" s="54"/>
      <c r="I168" s="54"/>
      <c r="J168" s="54"/>
      <c r="K168" s="53">
        <f>IF(C168&lt;&gt;4,H168+I168,H168+J168)</f>
        <v>0</v>
      </c>
      <c r="L168" s="54"/>
      <c r="M168" s="56">
        <v>1</v>
      </c>
      <c r="N168" s="57">
        <f>INT((100+H168*(5+L168)) * (10+M168)*0.1)</f>
        <v>110</v>
      </c>
      <c r="O168" s="57">
        <f>INT(I168*(10+M168)*0.1)</f>
        <v>0</v>
      </c>
      <c r="P168" s="58">
        <f>INT(I168*(M168+10)*0.07)</f>
        <v>0</v>
      </c>
      <c r="Q168" s="58">
        <f>INT(J168*(M168+10)*0.1)</f>
        <v>0</v>
      </c>
      <c r="R168" s="58">
        <f>INT(J168*(M168+10)*0.07)</f>
        <v>0</v>
      </c>
      <c r="S168" s="58">
        <f>INT(H168*(M168+10)*0.1)</f>
        <v>0</v>
      </c>
      <c r="T168" s="58">
        <f>INT(H168*(M168+10)*0.07)</f>
        <v>0</v>
      </c>
    </row>
    <row r="169" spans="2:20">
      <c r="B169" s="53">
        <v>205</v>
      </c>
      <c r="C169" s="54">
        <v>0</v>
      </c>
      <c r="D169" s="54">
        <v>0</v>
      </c>
      <c r="E169" s="60"/>
      <c r="F169" s="55" t="e">
        <f>VLOOKUP(C169,职业!B:C,2,0)</f>
        <v>#N/A</v>
      </c>
      <c r="G169" s="55" t="str">
        <f>VLOOKUP(D169,绝技!B:C,2,0)</f>
        <v>无</v>
      </c>
      <c r="H169" s="54"/>
      <c r="I169" s="54"/>
      <c r="J169" s="54"/>
      <c r="K169" s="53">
        <f>IF(C169&lt;&gt;4,H169+I169,H169+J169)</f>
        <v>0</v>
      </c>
      <c r="L169" s="54"/>
      <c r="M169" s="56">
        <v>1</v>
      </c>
      <c r="N169" s="57">
        <f>INT((100+H169*(5+L169)) * (10+M169)*0.1)</f>
        <v>110</v>
      </c>
      <c r="O169" s="57">
        <f>INT(I169*(10+M169)*0.1)</f>
        <v>0</v>
      </c>
      <c r="P169" s="58">
        <f>INT(I169*(M169+10)*0.07)</f>
        <v>0</v>
      </c>
      <c r="Q169" s="58">
        <f>INT(J169*(M169+10)*0.1)</f>
        <v>0</v>
      </c>
      <c r="R169" s="58">
        <f>INT(J169*(M169+10)*0.07)</f>
        <v>0</v>
      </c>
      <c r="S169" s="58">
        <f>INT(H169*(M169+10)*0.1)</f>
        <v>0</v>
      </c>
      <c r="T169" s="58">
        <f>INT(H169*(M169+10)*0.07)</f>
        <v>0</v>
      </c>
    </row>
    <row r="170" spans="2:20">
      <c r="B170" s="53">
        <v>206</v>
      </c>
      <c r="C170" s="54">
        <v>0</v>
      </c>
      <c r="D170" s="54">
        <v>0</v>
      </c>
      <c r="E170" s="60"/>
      <c r="F170" s="55" t="e">
        <f>VLOOKUP(C170,职业!B:C,2,0)</f>
        <v>#N/A</v>
      </c>
      <c r="G170" s="55" t="str">
        <f>VLOOKUP(D170,绝技!B:C,2,0)</f>
        <v>无</v>
      </c>
      <c r="H170" s="54"/>
      <c r="I170" s="54"/>
      <c r="J170" s="54"/>
      <c r="K170" s="53">
        <f>IF(C170&lt;&gt;4,H170+I170,H170+J170)</f>
        <v>0</v>
      </c>
      <c r="L170" s="54"/>
      <c r="M170" s="56">
        <v>1</v>
      </c>
      <c r="N170" s="57">
        <f>INT((100+H170*(5+L170)) * (10+M170)*0.1)</f>
        <v>110</v>
      </c>
      <c r="O170" s="57">
        <f>INT(I170*(10+M170)*0.1)</f>
        <v>0</v>
      </c>
      <c r="P170" s="58">
        <f>INT(I170*(M170+10)*0.07)</f>
        <v>0</v>
      </c>
      <c r="Q170" s="58">
        <f>INT(J170*(M170+10)*0.1)</f>
        <v>0</v>
      </c>
      <c r="R170" s="58">
        <f>INT(J170*(M170+10)*0.07)</f>
        <v>0</v>
      </c>
      <c r="S170" s="58">
        <f>INT(H170*(M170+10)*0.1)</f>
        <v>0</v>
      </c>
      <c r="T170" s="58">
        <f>INT(H170*(M170+10)*0.07)</f>
        <v>0</v>
      </c>
    </row>
    <row r="171" spans="2:20">
      <c r="B171" s="53">
        <v>207</v>
      </c>
      <c r="C171" s="54">
        <v>0</v>
      </c>
      <c r="D171" s="54">
        <v>0</v>
      </c>
      <c r="E171" s="60"/>
      <c r="F171" s="55" t="e">
        <f>VLOOKUP(C171,职业!B:C,2,0)</f>
        <v>#N/A</v>
      </c>
      <c r="G171" s="55" t="str">
        <f>VLOOKUP(D171,绝技!B:C,2,0)</f>
        <v>无</v>
      </c>
      <c r="H171" s="54"/>
      <c r="I171" s="54"/>
      <c r="J171" s="54"/>
      <c r="K171" s="53">
        <f>IF(C171&lt;&gt;4,H171+I171,H171+J171)</f>
        <v>0</v>
      </c>
      <c r="L171" s="54"/>
      <c r="M171" s="56">
        <v>1</v>
      </c>
      <c r="N171" s="57">
        <f>INT((100+H171*(5+L171)) * (10+M171)*0.1)</f>
        <v>110</v>
      </c>
      <c r="O171" s="57">
        <f>INT(I171*(10+M171)*0.1)</f>
        <v>0</v>
      </c>
      <c r="P171" s="58">
        <f>INT(I171*(M171+10)*0.07)</f>
        <v>0</v>
      </c>
      <c r="Q171" s="58">
        <f>INT(J171*(M171+10)*0.1)</f>
        <v>0</v>
      </c>
      <c r="R171" s="58">
        <f>INT(J171*(M171+10)*0.07)</f>
        <v>0</v>
      </c>
      <c r="S171" s="58">
        <f>INT(H171*(M171+10)*0.1)</f>
        <v>0</v>
      </c>
      <c r="T171" s="58">
        <f>INT(H171*(M171+10)*0.07)</f>
        <v>0</v>
      </c>
    </row>
    <row r="172" spans="2:20">
      <c r="B172" s="53">
        <v>208</v>
      </c>
      <c r="C172" s="54">
        <v>0</v>
      </c>
      <c r="D172" s="54">
        <v>0</v>
      </c>
      <c r="E172" s="60"/>
      <c r="F172" s="55" t="e">
        <f>VLOOKUP(C172,职业!B:C,2,0)</f>
        <v>#N/A</v>
      </c>
      <c r="G172" s="55" t="str">
        <f>VLOOKUP(D172,绝技!B:C,2,0)</f>
        <v>无</v>
      </c>
      <c r="H172" s="54"/>
      <c r="I172" s="54"/>
      <c r="J172" s="54"/>
      <c r="K172" s="53">
        <f>IF(C172&lt;&gt;4,H172+I172,H172+J172)</f>
        <v>0</v>
      </c>
      <c r="L172" s="54"/>
      <c r="M172" s="56">
        <v>1</v>
      </c>
      <c r="N172" s="57">
        <f>INT((100+H172*(5+L172)) * (10+M172)*0.1)</f>
        <v>110</v>
      </c>
      <c r="O172" s="57">
        <f>INT(I172*(10+M172)*0.1)</f>
        <v>0</v>
      </c>
      <c r="P172" s="58">
        <f>INT(I172*(M172+10)*0.07)</f>
        <v>0</v>
      </c>
      <c r="Q172" s="58">
        <f>INT(J172*(M172+10)*0.1)</f>
        <v>0</v>
      </c>
      <c r="R172" s="58">
        <f>INT(J172*(M172+10)*0.07)</f>
        <v>0</v>
      </c>
      <c r="S172" s="58">
        <f>INT(H172*(M172+10)*0.1)</f>
        <v>0</v>
      </c>
      <c r="T172" s="58">
        <f>INT(H172*(M172+10)*0.07)</f>
        <v>0</v>
      </c>
    </row>
    <row r="173" spans="2:20">
      <c r="B173" s="53">
        <v>209</v>
      </c>
      <c r="C173" s="54">
        <v>0</v>
      </c>
      <c r="D173" s="54">
        <v>0</v>
      </c>
      <c r="E173" s="60"/>
      <c r="F173" s="55" t="e">
        <f>VLOOKUP(C173,职业!B:C,2,0)</f>
        <v>#N/A</v>
      </c>
      <c r="G173" s="55" t="str">
        <f>VLOOKUP(D173,绝技!B:C,2,0)</f>
        <v>无</v>
      </c>
      <c r="H173" s="54"/>
      <c r="I173" s="54"/>
      <c r="J173" s="54"/>
      <c r="K173" s="53">
        <f>IF(C173&lt;&gt;4,H173+I173,H173+J173)</f>
        <v>0</v>
      </c>
      <c r="L173" s="54"/>
      <c r="M173" s="56">
        <v>1</v>
      </c>
      <c r="N173" s="57">
        <f>INT((100+H173*(5+L173)) * (10+M173)*0.1)</f>
        <v>110</v>
      </c>
      <c r="O173" s="57">
        <f>INT(I173*(10+M173)*0.1)</f>
        <v>0</v>
      </c>
      <c r="P173" s="58">
        <f>INT(I173*(M173+10)*0.07)</f>
        <v>0</v>
      </c>
      <c r="Q173" s="58">
        <f>INT(J173*(M173+10)*0.1)</f>
        <v>0</v>
      </c>
      <c r="R173" s="58">
        <f>INT(J173*(M173+10)*0.07)</f>
        <v>0</v>
      </c>
      <c r="S173" s="58">
        <f>INT(H173*(M173+10)*0.1)</f>
        <v>0</v>
      </c>
      <c r="T173" s="58">
        <f>INT(H173*(M173+10)*0.07)</f>
        <v>0</v>
      </c>
    </row>
    <row r="175" spans="2:20" ht="13.5" customHeight="1">
      <c r="B175" s="71"/>
      <c r="C175" s="71"/>
      <c r="D175" s="71"/>
      <c r="E175" s="71"/>
    </row>
    <row r="176" spans="2:20">
      <c r="B176" s="71"/>
      <c r="C176" s="71"/>
      <c r="D176" s="71"/>
      <c r="E176" s="71"/>
    </row>
    <row r="177" spans="2:5">
      <c r="B177" s="72"/>
      <c r="C177" s="72"/>
      <c r="D177" s="72"/>
      <c r="E177" s="72"/>
    </row>
  </sheetData>
  <sheetProtection selectLockedCells="1" sort="0" autoFilter="0" pivotTables="0"/>
  <autoFilter ref="B2:T2">
    <filterColumn colId="10"/>
    <sortState ref="B3:T173">
      <sortCondition ref="B2"/>
    </sortState>
  </autoFilter>
  <mergeCells count="3">
    <mergeCell ref="B175:E175"/>
    <mergeCell ref="B176:E176"/>
    <mergeCell ref="B177:E177"/>
  </mergeCells>
  <phoneticPr fontId="1" type="noConversion"/>
  <dataValidations count="4">
    <dataValidation type="whole" allowBlank="1" showInputMessage="1" showErrorMessage="1" sqref="M3:M173">
      <formula1>1</formula1>
      <formula2>100</formula2>
    </dataValidation>
    <dataValidation showInputMessage="1" showErrorMessage="1" sqref="F3:G173"/>
    <dataValidation type="whole" showInputMessage="1" showErrorMessage="1" sqref="C3:C173">
      <formula1>0</formula1>
      <formula2>9</formula2>
    </dataValidation>
    <dataValidation type="whole" showInputMessage="1" showErrorMessage="1" sqref="D3:D173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60"/>
  <sheetViews>
    <sheetView topLeftCell="A19" workbookViewId="0">
      <selection activeCell="F30" sqref="F30"/>
    </sheetView>
  </sheetViews>
  <sheetFormatPr defaultRowHeight="13.5"/>
  <cols>
    <col min="4" max="4" width="9.75" customWidth="1"/>
    <col min="5" max="5" width="33.875" customWidth="1"/>
    <col min="6" max="6" width="38.375" customWidth="1"/>
    <col min="7" max="7" width="9.75" bestFit="1" customWidth="1"/>
  </cols>
  <sheetData>
    <row r="2" spans="2:7">
      <c r="B2" s="1" t="s">
        <v>0</v>
      </c>
      <c r="C2" s="1" t="s">
        <v>5</v>
      </c>
      <c r="D2" s="1" t="s">
        <v>6</v>
      </c>
      <c r="E2" s="1" t="s">
        <v>13</v>
      </c>
      <c r="F2" s="1" t="s">
        <v>10</v>
      </c>
      <c r="G2" s="1" t="s">
        <v>28</v>
      </c>
    </row>
    <row r="3" spans="2:7">
      <c r="B3" s="2">
        <v>0</v>
      </c>
      <c r="C3" s="62" t="s">
        <v>9</v>
      </c>
      <c r="D3" s="21"/>
      <c r="E3" s="7"/>
      <c r="F3" s="5"/>
      <c r="G3" s="6"/>
    </row>
    <row r="4" spans="2:7" ht="27">
      <c r="B4" s="2">
        <v>1</v>
      </c>
      <c r="C4" s="63" t="s">
        <v>27</v>
      </c>
      <c r="D4" s="21">
        <v>0.6</v>
      </c>
      <c r="E4" s="7" t="s">
        <v>275</v>
      </c>
      <c r="F4" s="7" t="s">
        <v>291</v>
      </c>
      <c r="G4" s="3" t="s">
        <v>73</v>
      </c>
    </row>
    <row r="5" spans="2:7" ht="27">
      <c r="B5" s="2">
        <v>2</v>
      </c>
      <c r="C5" s="63" t="s">
        <v>273</v>
      </c>
      <c r="D5" s="21">
        <v>1</v>
      </c>
      <c r="E5" s="7" t="s">
        <v>274</v>
      </c>
      <c r="F5" s="7" t="s">
        <v>290</v>
      </c>
      <c r="G5" s="3" t="s">
        <v>74</v>
      </c>
    </row>
    <row r="6" spans="2:7" ht="27">
      <c r="B6" s="2">
        <v>3</v>
      </c>
      <c r="C6" s="63" t="s">
        <v>37</v>
      </c>
      <c r="D6" s="21">
        <v>1</v>
      </c>
      <c r="E6" s="7" t="s">
        <v>462</v>
      </c>
      <c r="F6" s="7" t="s">
        <v>292</v>
      </c>
      <c r="G6" s="3" t="s">
        <v>461</v>
      </c>
    </row>
    <row r="7" spans="2:7" ht="40.5">
      <c r="B7" s="2">
        <v>4</v>
      </c>
      <c r="C7" s="63" t="s">
        <v>277</v>
      </c>
      <c r="D7" s="21">
        <v>0.6</v>
      </c>
      <c r="E7" s="7" t="s">
        <v>276</v>
      </c>
      <c r="F7" s="7" t="s">
        <v>293</v>
      </c>
      <c r="G7" s="3" t="s">
        <v>75</v>
      </c>
    </row>
    <row r="8" spans="2:7" ht="27">
      <c r="B8" s="2">
        <v>5</v>
      </c>
      <c r="C8" s="63" t="s">
        <v>463</v>
      </c>
      <c r="D8" s="21">
        <v>0</v>
      </c>
      <c r="E8" s="7" t="s">
        <v>317</v>
      </c>
      <c r="F8" s="7" t="s">
        <v>465</v>
      </c>
      <c r="G8" s="3" t="s">
        <v>76</v>
      </c>
    </row>
    <row r="9" spans="2:7" ht="27">
      <c r="B9" s="2">
        <v>6</v>
      </c>
      <c r="C9" s="64" t="s">
        <v>53</v>
      </c>
      <c r="D9" s="21">
        <v>0.6</v>
      </c>
      <c r="E9" s="7" t="s">
        <v>278</v>
      </c>
      <c r="F9" s="7" t="s">
        <v>291</v>
      </c>
      <c r="G9" s="9" t="s">
        <v>43</v>
      </c>
    </row>
    <row r="10" spans="2:7" ht="27">
      <c r="B10" s="2">
        <v>7</v>
      </c>
      <c r="C10" s="64" t="s">
        <v>451</v>
      </c>
      <c r="D10" s="21">
        <v>1</v>
      </c>
      <c r="E10" s="7" t="s">
        <v>467</v>
      </c>
      <c r="F10" s="7" t="s">
        <v>468</v>
      </c>
      <c r="G10" s="9" t="s">
        <v>77</v>
      </c>
    </row>
    <row r="11" spans="2:7" ht="27">
      <c r="B11" s="2">
        <v>8</v>
      </c>
      <c r="C11" s="64" t="s">
        <v>466</v>
      </c>
      <c r="D11" s="21">
        <v>1</v>
      </c>
      <c r="E11" s="7" t="s">
        <v>294</v>
      </c>
      <c r="F11" s="7" t="s">
        <v>295</v>
      </c>
      <c r="G11" s="9" t="s">
        <v>55</v>
      </c>
    </row>
    <row r="12" spans="2:7" ht="27">
      <c r="B12" s="2">
        <v>9</v>
      </c>
      <c r="C12" s="64" t="s">
        <v>48</v>
      </c>
      <c r="D12" s="21">
        <v>1</v>
      </c>
      <c r="E12" s="7" t="s">
        <v>469</v>
      </c>
      <c r="F12" s="7" t="s">
        <v>292</v>
      </c>
      <c r="G12" s="9" t="s">
        <v>44</v>
      </c>
    </row>
    <row r="13" spans="2:7" ht="27">
      <c r="B13" s="2">
        <v>10</v>
      </c>
      <c r="C13" s="64" t="s">
        <v>52</v>
      </c>
      <c r="D13" s="21">
        <v>1</v>
      </c>
      <c r="E13" s="7" t="s">
        <v>453</v>
      </c>
      <c r="F13" s="7" t="s">
        <v>470</v>
      </c>
      <c r="G13" s="9" t="s">
        <v>45</v>
      </c>
    </row>
    <row r="14" spans="2:7" ht="40.5">
      <c r="B14" s="2">
        <v>11</v>
      </c>
      <c r="C14" s="64" t="s">
        <v>49</v>
      </c>
      <c r="D14" s="21">
        <v>1</v>
      </c>
      <c r="E14" s="7" t="s">
        <v>296</v>
      </c>
      <c r="F14" s="7" t="s">
        <v>297</v>
      </c>
      <c r="G14" s="9" t="s">
        <v>46</v>
      </c>
    </row>
    <row r="15" spans="2:7">
      <c r="B15" s="2">
        <v>12</v>
      </c>
      <c r="C15" s="64" t="s">
        <v>452</v>
      </c>
      <c r="D15" s="21">
        <v>0.6</v>
      </c>
      <c r="E15" s="7" t="s">
        <v>471</v>
      </c>
      <c r="F15" s="7" t="s">
        <v>54</v>
      </c>
      <c r="G15" s="9" t="s">
        <v>450</v>
      </c>
    </row>
    <row r="16" spans="2:7">
      <c r="B16" s="2">
        <v>13</v>
      </c>
      <c r="C16" s="64" t="s">
        <v>50</v>
      </c>
      <c r="D16" s="21">
        <v>0.6</v>
      </c>
      <c r="E16" s="7" t="s">
        <v>298</v>
      </c>
      <c r="F16" s="7" t="s">
        <v>299</v>
      </c>
      <c r="G16" s="9" t="s">
        <v>47</v>
      </c>
    </row>
    <row r="17" spans="2:7">
      <c r="B17" s="2">
        <v>14</v>
      </c>
      <c r="C17" s="64" t="s">
        <v>51</v>
      </c>
      <c r="D17" s="21">
        <v>0.4</v>
      </c>
      <c r="E17" s="7" t="s">
        <v>454</v>
      </c>
      <c r="F17" s="7"/>
      <c r="G17" s="9" t="s">
        <v>56</v>
      </c>
    </row>
    <row r="18" spans="2:7">
      <c r="B18" s="2">
        <v>15</v>
      </c>
      <c r="C18" s="64" t="s">
        <v>305</v>
      </c>
      <c r="D18" s="21">
        <v>0</v>
      </c>
      <c r="E18" s="7" t="s">
        <v>464</v>
      </c>
      <c r="F18" s="7" t="s">
        <v>476</v>
      </c>
      <c r="G18" s="9" t="s">
        <v>171</v>
      </c>
    </row>
    <row r="19" spans="2:7" ht="27">
      <c r="B19" s="2">
        <v>16</v>
      </c>
      <c r="C19" s="65" t="s">
        <v>306</v>
      </c>
      <c r="D19" s="21">
        <v>0.5</v>
      </c>
      <c r="E19" s="7" t="s">
        <v>307</v>
      </c>
      <c r="F19" s="7" t="s">
        <v>308</v>
      </c>
      <c r="G19" s="22" t="s">
        <v>449</v>
      </c>
    </row>
    <row r="20" spans="2:7" ht="27">
      <c r="B20" s="2">
        <v>17</v>
      </c>
      <c r="C20" s="65" t="s">
        <v>60</v>
      </c>
      <c r="D20" s="21">
        <v>0.6</v>
      </c>
      <c r="E20" s="7" t="s">
        <v>300</v>
      </c>
      <c r="F20" s="7" t="s">
        <v>309</v>
      </c>
      <c r="G20" s="22" t="s">
        <v>78</v>
      </c>
    </row>
    <row r="21" spans="2:7">
      <c r="B21" s="2">
        <v>18</v>
      </c>
      <c r="C21" s="65" t="s">
        <v>88</v>
      </c>
      <c r="D21" s="21">
        <v>1</v>
      </c>
      <c r="E21" s="7" t="s">
        <v>93</v>
      </c>
      <c r="F21" s="7"/>
      <c r="G21" s="22" t="s">
        <v>58</v>
      </c>
    </row>
    <row r="22" spans="2:7">
      <c r="B22" s="2">
        <v>19</v>
      </c>
      <c r="C22" s="65" t="s">
        <v>311</v>
      </c>
      <c r="D22" s="21">
        <v>1</v>
      </c>
      <c r="E22" s="7" t="s">
        <v>301</v>
      </c>
      <c r="F22" s="7" t="s">
        <v>310</v>
      </c>
      <c r="G22" s="22" t="s">
        <v>72</v>
      </c>
    </row>
    <row r="23" spans="2:7" ht="27">
      <c r="B23" s="2">
        <v>20</v>
      </c>
      <c r="C23" s="65" t="s">
        <v>61</v>
      </c>
      <c r="D23" s="21">
        <v>1</v>
      </c>
      <c r="E23" s="7" t="s">
        <v>302</v>
      </c>
      <c r="F23" s="7" t="s">
        <v>312</v>
      </c>
      <c r="G23" s="22" t="s">
        <v>79</v>
      </c>
    </row>
    <row r="24" spans="2:7" ht="27">
      <c r="B24" s="2">
        <v>21</v>
      </c>
      <c r="C24" s="65" t="s">
        <v>62</v>
      </c>
      <c r="D24" s="21">
        <v>1</v>
      </c>
      <c r="E24" s="7" t="s">
        <v>303</v>
      </c>
      <c r="F24" s="7" t="s">
        <v>368</v>
      </c>
      <c r="G24" s="22" t="s">
        <v>80</v>
      </c>
    </row>
    <row r="25" spans="2:7" ht="27">
      <c r="B25" s="2">
        <v>22</v>
      </c>
      <c r="C25" s="65" t="s">
        <v>65</v>
      </c>
      <c r="D25" s="21">
        <v>1</v>
      </c>
      <c r="E25" s="7" t="s">
        <v>304</v>
      </c>
      <c r="F25" s="7" t="s">
        <v>313</v>
      </c>
      <c r="G25" s="22" t="s">
        <v>81</v>
      </c>
    </row>
    <row r="26" spans="2:7" ht="27">
      <c r="B26" s="2">
        <v>23</v>
      </c>
      <c r="C26" s="65" t="s">
        <v>63</v>
      </c>
      <c r="D26" s="21">
        <v>0</v>
      </c>
      <c r="E26" s="7" t="s">
        <v>90</v>
      </c>
      <c r="F26" s="7" t="s">
        <v>89</v>
      </c>
      <c r="G26" s="22" t="s">
        <v>82</v>
      </c>
    </row>
    <row r="27" spans="2:7">
      <c r="B27" s="2">
        <v>24</v>
      </c>
      <c r="C27" s="65" t="s">
        <v>64</v>
      </c>
      <c r="D27" s="21">
        <v>0.6</v>
      </c>
      <c r="E27" s="7" t="s">
        <v>457</v>
      </c>
      <c r="F27" s="7"/>
      <c r="G27" s="22" t="s">
        <v>83</v>
      </c>
    </row>
    <row r="28" spans="2:7" ht="27">
      <c r="B28" s="2">
        <v>25</v>
      </c>
      <c r="C28" s="65" t="s">
        <v>402</v>
      </c>
      <c r="D28" s="21">
        <v>0</v>
      </c>
      <c r="E28" s="7" t="s">
        <v>91</v>
      </c>
      <c r="F28" s="7" t="s">
        <v>314</v>
      </c>
      <c r="G28" s="22" t="s">
        <v>356</v>
      </c>
    </row>
    <row r="29" spans="2:7">
      <c r="B29" s="2">
        <v>26</v>
      </c>
      <c r="C29" s="65" t="s">
        <v>68</v>
      </c>
      <c r="D29" s="21">
        <v>0.6</v>
      </c>
      <c r="E29" s="7" t="s">
        <v>92</v>
      </c>
      <c r="F29" s="7"/>
      <c r="G29" s="22" t="s">
        <v>481</v>
      </c>
    </row>
    <row r="30" spans="2:7" ht="27">
      <c r="B30" s="2">
        <v>27</v>
      </c>
      <c r="C30" s="65" t="s">
        <v>67</v>
      </c>
      <c r="D30" s="21">
        <v>0</v>
      </c>
      <c r="E30" s="7" t="s">
        <v>318</v>
      </c>
      <c r="F30" s="7" t="s">
        <v>477</v>
      </c>
      <c r="G30" s="22" t="s">
        <v>85</v>
      </c>
    </row>
    <row r="31" spans="2:7">
      <c r="B31" s="2">
        <v>28</v>
      </c>
      <c r="C31" s="65" t="s">
        <v>66</v>
      </c>
      <c r="D31" s="21">
        <v>0</v>
      </c>
      <c r="E31" s="7" t="s">
        <v>316</v>
      </c>
      <c r="F31" s="7" t="s">
        <v>315</v>
      </c>
      <c r="G31" s="22" t="s">
        <v>172</v>
      </c>
    </row>
    <row r="32" spans="2:7" ht="27">
      <c r="B32" s="2">
        <v>29</v>
      </c>
      <c r="C32" s="65" t="s">
        <v>70</v>
      </c>
      <c r="D32" s="21">
        <v>0</v>
      </c>
      <c r="E32" s="7" t="s">
        <v>479</v>
      </c>
      <c r="F32" s="7" t="s">
        <v>480</v>
      </c>
      <c r="G32" s="22" t="s">
        <v>86</v>
      </c>
    </row>
    <row r="33" spans="2:7">
      <c r="B33" s="2">
        <v>30</v>
      </c>
      <c r="C33" s="65" t="s">
        <v>69</v>
      </c>
      <c r="D33" s="21">
        <v>0.4</v>
      </c>
      <c r="E33" s="7" t="s">
        <v>455</v>
      </c>
      <c r="F33" s="7" t="s">
        <v>456</v>
      </c>
      <c r="G33" s="22" t="s">
        <v>87</v>
      </c>
    </row>
    <row r="34" spans="2:7">
      <c r="B34" s="2">
        <v>31</v>
      </c>
      <c r="C34" s="66" t="s">
        <v>366</v>
      </c>
      <c r="D34" s="21">
        <v>0.6</v>
      </c>
      <c r="E34" s="7" t="s">
        <v>362</v>
      </c>
      <c r="F34" s="7" t="s">
        <v>363</v>
      </c>
      <c r="G34" s="8" t="s">
        <v>59</v>
      </c>
    </row>
    <row r="35" spans="2:7">
      <c r="B35" s="2">
        <v>32</v>
      </c>
      <c r="C35" s="66" t="s">
        <v>71</v>
      </c>
      <c r="D35" s="21">
        <v>1</v>
      </c>
      <c r="E35" s="7" t="s">
        <v>397</v>
      </c>
      <c r="F35" s="7"/>
      <c r="G35" s="8" t="s">
        <v>57</v>
      </c>
    </row>
    <row r="36" spans="2:7">
      <c r="B36" s="2">
        <v>33</v>
      </c>
      <c r="C36" s="66" t="s">
        <v>399</v>
      </c>
      <c r="D36" s="21">
        <v>1</v>
      </c>
      <c r="E36" s="7" t="s">
        <v>401</v>
      </c>
      <c r="F36" s="7"/>
      <c r="G36" s="8" t="s">
        <v>320</v>
      </c>
    </row>
    <row r="37" spans="2:7">
      <c r="B37" s="2">
        <v>34</v>
      </c>
      <c r="C37" s="66" t="s">
        <v>365</v>
      </c>
      <c r="D37" s="21">
        <v>1</v>
      </c>
      <c r="E37" s="7" t="s">
        <v>377</v>
      </c>
      <c r="F37" s="7" t="s">
        <v>310</v>
      </c>
      <c r="G37" s="8" t="s">
        <v>364</v>
      </c>
    </row>
    <row r="38" spans="2:7">
      <c r="B38" s="2">
        <v>35</v>
      </c>
      <c r="C38" s="66" t="s">
        <v>360</v>
      </c>
      <c r="D38" s="21">
        <v>1</v>
      </c>
      <c r="E38" s="7" t="s">
        <v>367</v>
      </c>
      <c r="F38" s="7" t="s">
        <v>319</v>
      </c>
      <c r="G38" s="8" t="s">
        <v>361</v>
      </c>
    </row>
    <row r="39" spans="2:7">
      <c r="B39" s="2">
        <v>36</v>
      </c>
      <c r="C39" s="66" t="s">
        <v>371</v>
      </c>
      <c r="D39" s="21">
        <v>0.6</v>
      </c>
      <c r="E39" s="7" t="s">
        <v>372</v>
      </c>
      <c r="F39" s="7"/>
      <c r="G39" s="8" t="s">
        <v>373</v>
      </c>
    </row>
    <row r="40" spans="2:7">
      <c r="B40" s="2">
        <v>37</v>
      </c>
      <c r="C40" s="66" t="s">
        <v>375</v>
      </c>
      <c r="D40" s="21">
        <v>1</v>
      </c>
      <c r="E40" s="7" t="s">
        <v>390</v>
      </c>
      <c r="F40" s="7" t="s">
        <v>392</v>
      </c>
      <c r="G40" s="8" t="s">
        <v>376</v>
      </c>
    </row>
    <row r="41" spans="2:7">
      <c r="B41" s="2">
        <v>38</v>
      </c>
      <c r="C41" s="66" t="s">
        <v>374</v>
      </c>
      <c r="D41" s="21">
        <v>1</v>
      </c>
      <c r="E41" s="7" t="s">
        <v>378</v>
      </c>
      <c r="F41" s="7" t="s">
        <v>379</v>
      </c>
      <c r="G41" s="8" t="s">
        <v>380</v>
      </c>
    </row>
    <row r="42" spans="2:7">
      <c r="B42" s="2">
        <v>39</v>
      </c>
      <c r="C42" s="66" t="s">
        <v>381</v>
      </c>
      <c r="D42" s="21">
        <v>0</v>
      </c>
      <c r="E42" s="7" t="s">
        <v>382</v>
      </c>
      <c r="F42" s="7" t="s">
        <v>408</v>
      </c>
      <c r="G42" s="8" t="s">
        <v>383</v>
      </c>
    </row>
    <row r="43" spans="2:7">
      <c r="B43" s="2">
        <v>40</v>
      </c>
      <c r="C43" s="66" t="s">
        <v>388</v>
      </c>
      <c r="D43" s="21">
        <v>1</v>
      </c>
      <c r="E43" s="7" t="s">
        <v>389</v>
      </c>
      <c r="F43" s="7" t="s">
        <v>391</v>
      </c>
      <c r="G43" s="8" t="s">
        <v>387</v>
      </c>
    </row>
    <row r="44" spans="2:7">
      <c r="B44" s="2">
        <v>41</v>
      </c>
      <c r="C44" s="66" t="s">
        <v>384</v>
      </c>
      <c r="D44" s="21">
        <v>1</v>
      </c>
      <c r="E44" s="7" t="s">
        <v>369</v>
      </c>
      <c r="F44" s="7" t="s">
        <v>370</v>
      </c>
      <c r="G44" s="8" t="s">
        <v>385</v>
      </c>
    </row>
    <row r="45" spans="2:7">
      <c r="B45" s="2">
        <v>42</v>
      </c>
      <c r="C45" s="66" t="s">
        <v>393</v>
      </c>
      <c r="D45" s="21">
        <v>0.6</v>
      </c>
      <c r="E45" s="7" t="s">
        <v>396</v>
      </c>
      <c r="F45" s="7" t="s">
        <v>394</v>
      </c>
      <c r="G45" s="8" t="s">
        <v>395</v>
      </c>
    </row>
    <row r="46" spans="2:7">
      <c r="B46" s="2">
        <v>43</v>
      </c>
      <c r="C46" s="66" t="s">
        <v>421</v>
      </c>
      <c r="D46" s="21">
        <v>0</v>
      </c>
      <c r="E46" s="7" t="s">
        <v>424</v>
      </c>
      <c r="F46" s="7" t="s">
        <v>425</v>
      </c>
      <c r="G46" s="8" t="s">
        <v>420</v>
      </c>
    </row>
    <row r="47" spans="2:7" ht="27">
      <c r="B47" s="2">
        <v>44</v>
      </c>
      <c r="C47" s="66" t="s">
        <v>403</v>
      </c>
      <c r="D47" s="21">
        <v>0</v>
      </c>
      <c r="E47" s="7" t="s">
        <v>404</v>
      </c>
      <c r="F47" s="7" t="s">
        <v>405</v>
      </c>
      <c r="G47" s="8" t="s">
        <v>412</v>
      </c>
    </row>
    <row r="48" spans="2:7">
      <c r="B48" s="2">
        <v>45</v>
      </c>
      <c r="C48" s="66" t="s">
        <v>406</v>
      </c>
      <c r="D48" s="21">
        <v>1</v>
      </c>
      <c r="E48" s="7" t="s">
        <v>474</v>
      </c>
      <c r="F48" s="7" t="s">
        <v>475</v>
      </c>
      <c r="G48" s="8" t="s">
        <v>459</v>
      </c>
    </row>
    <row r="49" spans="2:7">
      <c r="B49" s="2">
        <v>46</v>
      </c>
      <c r="C49" s="66" t="s">
        <v>407</v>
      </c>
      <c r="D49" s="21">
        <v>0</v>
      </c>
      <c r="E49" s="7" t="s">
        <v>409</v>
      </c>
      <c r="F49" s="7" t="s">
        <v>478</v>
      </c>
      <c r="G49" s="8" t="s">
        <v>413</v>
      </c>
    </row>
    <row r="50" spans="2:7">
      <c r="B50" s="2">
        <v>47</v>
      </c>
      <c r="C50" s="66" t="s">
        <v>410</v>
      </c>
      <c r="D50" s="21">
        <v>0</v>
      </c>
      <c r="E50" s="7" t="s">
        <v>428</v>
      </c>
      <c r="F50" s="7"/>
      <c r="G50" s="8" t="s">
        <v>414</v>
      </c>
    </row>
    <row r="51" spans="2:7">
      <c r="B51" s="2">
        <v>48</v>
      </c>
      <c r="C51" s="66" t="s">
        <v>422</v>
      </c>
      <c r="D51" s="21">
        <v>1</v>
      </c>
      <c r="E51" s="7" t="s">
        <v>400</v>
      </c>
      <c r="F51" s="7" t="s">
        <v>423</v>
      </c>
      <c r="G51" s="8" t="s">
        <v>416</v>
      </c>
    </row>
    <row r="52" spans="2:7">
      <c r="B52" s="2">
        <v>49</v>
      </c>
      <c r="C52" s="66" t="s">
        <v>426</v>
      </c>
      <c r="D52" s="21">
        <v>0</v>
      </c>
      <c r="E52" s="7" t="s">
        <v>415</v>
      </c>
      <c r="F52" s="7"/>
      <c r="G52" s="8" t="s">
        <v>417</v>
      </c>
    </row>
    <row r="53" spans="2:7">
      <c r="B53" s="2">
        <v>50</v>
      </c>
      <c r="C53" s="66" t="s">
        <v>398</v>
      </c>
      <c r="D53" s="21">
        <v>0</v>
      </c>
      <c r="E53" s="7" t="s">
        <v>473</v>
      </c>
      <c r="F53" s="7" t="s">
        <v>472</v>
      </c>
      <c r="G53" s="8" t="s">
        <v>411</v>
      </c>
    </row>
    <row r="54" spans="2:7">
      <c r="B54" s="2">
        <v>51</v>
      </c>
      <c r="C54" s="67" t="s">
        <v>429</v>
      </c>
      <c r="D54" s="21">
        <v>1</v>
      </c>
      <c r="E54" s="7" t="s">
        <v>433</v>
      </c>
      <c r="F54" s="7"/>
      <c r="G54" s="2"/>
    </row>
    <row r="55" spans="2:7">
      <c r="B55" s="2">
        <v>52</v>
      </c>
      <c r="C55" s="67" t="s">
        <v>430</v>
      </c>
      <c r="D55" s="21">
        <v>0.6</v>
      </c>
      <c r="E55" s="7" t="s">
        <v>434</v>
      </c>
      <c r="F55" s="7"/>
      <c r="G55" s="2"/>
    </row>
    <row r="56" spans="2:7">
      <c r="B56" s="2">
        <v>53</v>
      </c>
      <c r="C56" s="67" t="s">
        <v>431</v>
      </c>
      <c r="D56" s="21">
        <v>0.6</v>
      </c>
      <c r="E56" s="7" t="s">
        <v>435</v>
      </c>
      <c r="F56" s="7"/>
      <c r="G56" s="2" t="s">
        <v>439</v>
      </c>
    </row>
    <row r="57" spans="2:7">
      <c r="B57" s="2">
        <v>54</v>
      </c>
      <c r="C57" s="67" t="s">
        <v>432</v>
      </c>
      <c r="D57" s="21">
        <v>0.4</v>
      </c>
      <c r="E57" s="7" t="s">
        <v>436</v>
      </c>
      <c r="F57" s="7"/>
      <c r="G57" s="2"/>
    </row>
    <row r="58" spans="2:7">
      <c r="B58" s="2">
        <v>55</v>
      </c>
      <c r="C58" s="67" t="s">
        <v>437</v>
      </c>
      <c r="D58" s="21">
        <v>0.5</v>
      </c>
      <c r="E58" s="7" t="s">
        <v>438</v>
      </c>
      <c r="F58" s="7"/>
      <c r="G58" s="2"/>
    </row>
    <row r="59" spans="2:7">
      <c r="B59" s="2">
        <v>56</v>
      </c>
      <c r="C59" s="67"/>
      <c r="D59" s="21"/>
      <c r="E59" s="7"/>
      <c r="F59" s="7"/>
      <c r="G59" s="2"/>
    </row>
    <row r="60" spans="2:7">
      <c r="B60" s="2">
        <v>57</v>
      </c>
      <c r="C60" s="67"/>
      <c r="D60" s="21"/>
      <c r="E60" s="7"/>
      <c r="F60" s="7"/>
      <c r="G60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4"/>
  <sheetViews>
    <sheetView workbookViewId="0">
      <selection activeCell="H12" sqref="H12"/>
    </sheetView>
  </sheetViews>
  <sheetFormatPr defaultRowHeight="13.5"/>
  <sheetData>
    <row r="2" spans="2:10">
      <c r="B2" s="13" t="s">
        <v>0</v>
      </c>
      <c r="C2" s="13" t="s">
        <v>7</v>
      </c>
      <c r="D2" s="13" t="s">
        <v>11</v>
      </c>
      <c r="E2" s="13" t="s">
        <v>21</v>
      </c>
      <c r="F2" s="13" t="s">
        <v>22</v>
      </c>
      <c r="G2" s="13" t="s">
        <v>23</v>
      </c>
      <c r="H2" s="13" t="s">
        <v>12</v>
      </c>
      <c r="I2" s="13" t="s">
        <v>24</v>
      </c>
      <c r="J2" s="13" t="s">
        <v>16</v>
      </c>
    </row>
    <row r="3" spans="2:10">
      <c r="B3" s="14">
        <v>1</v>
      </c>
      <c r="C3" s="14" t="s">
        <v>33</v>
      </c>
      <c r="D3" s="20"/>
      <c r="E3" s="20">
        <v>30</v>
      </c>
      <c r="F3" s="20">
        <v>20</v>
      </c>
      <c r="G3" s="20"/>
      <c r="H3" s="20"/>
      <c r="I3" s="20"/>
      <c r="J3" s="15">
        <f t="shared" ref="J3:J6" si="0">SUM(D3:I3)</f>
        <v>50</v>
      </c>
    </row>
    <row r="4" spans="2:10">
      <c r="B4" s="14">
        <v>2</v>
      </c>
      <c r="C4" s="14" t="s">
        <v>34</v>
      </c>
      <c r="D4" s="20"/>
      <c r="E4" s="20"/>
      <c r="F4" s="20"/>
      <c r="G4" s="20">
        <v>30</v>
      </c>
      <c r="H4" s="20"/>
      <c r="I4" s="20">
        <v>20</v>
      </c>
      <c r="J4" s="15">
        <f t="shared" si="0"/>
        <v>50</v>
      </c>
    </row>
    <row r="5" spans="2:10">
      <c r="B5" s="14">
        <v>3</v>
      </c>
      <c r="C5" s="14" t="s">
        <v>35</v>
      </c>
      <c r="D5" s="20">
        <v>20</v>
      </c>
      <c r="E5" s="20"/>
      <c r="F5" s="20"/>
      <c r="G5" s="20"/>
      <c r="H5" s="20">
        <v>30</v>
      </c>
      <c r="I5" s="20"/>
      <c r="J5" s="15">
        <f t="shared" si="0"/>
        <v>50</v>
      </c>
    </row>
    <row r="6" spans="2:10">
      <c r="B6" s="14">
        <v>4</v>
      </c>
      <c r="C6" s="14" t="s">
        <v>36</v>
      </c>
      <c r="D6" s="20"/>
      <c r="E6" s="20"/>
      <c r="F6" s="20"/>
      <c r="G6" s="20"/>
      <c r="H6" s="20"/>
      <c r="I6" s="20"/>
      <c r="J6" s="15">
        <f t="shared" si="0"/>
        <v>0</v>
      </c>
    </row>
    <row r="7" spans="2:10">
      <c r="B7" s="14">
        <v>10</v>
      </c>
      <c r="C7" s="14" t="s">
        <v>1</v>
      </c>
      <c r="D7" s="20">
        <f t="shared" ref="D7:J7" si="1">SUM(D3:D6)</f>
        <v>20</v>
      </c>
      <c r="E7" s="20">
        <f t="shared" si="1"/>
        <v>30</v>
      </c>
      <c r="F7" s="20">
        <f t="shared" si="1"/>
        <v>20</v>
      </c>
      <c r="G7" s="20">
        <f t="shared" si="1"/>
        <v>30</v>
      </c>
      <c r="H7" s="20">
        <f t="shared" si="1"/>
        <v>30</v>
      </c>
      <c r="I7" s="20">
        <f t="shared" si="1"/>
        <v>20</v>
      </c>
      <c r="J7" s="20">
        <f t="shared" si="1"/>
        <v>150</v>
      </c>
    </row>
    <row r="9" spans="2:10">
      <c r="B9" s="78" t="s">
        <v>267</v>
      </c>
      <c r="C9" s="79"/>
      <c r="D9" s="80"/>
      <c r="E9" s="50"/>
      <c r="F9" s="50"/>
      <c r="G9" s="50"/>
    </row>
    <row r="10" spans="2:10">
      <c r="B10" s="73" t="s">
        <v>268</v>
      </c>
      <c r="C10" s="74"/>
      <c r="D10" s="75"/>
      <c r="F10" s="76" t="s">
        <v>264</v>
      </c>
      <c r="G10" s="77"/>
    </row>
    <row r="11" spans="2:10">
      <c r="B11" s="78" t="s">
        <v>269</v>
      </c>
      <c r="C11" s="79"/>
      <c r="D11" s="80"/>
      <c r="F11" s="76" t="s">
        <v>265</v>
      </c>
      <c r="G11" s="77"/>
    </row>
    <row r="12" spans="2:10">
      <c r="B12" s="73" t="s">
        <v>270</v>
      </c>
      <c r="C12" s="74"/>
      <c r="D12" s="75"/>
      <c r="F12" s="76" t="s">
        <v>266</v>
      </c>
      <c r="G12" s="77"/>
    </row>
    <row r="13" spans="2:10">
      <c r="B13" s="78" t="s">
        <v>271</v>
      </c>
      <c r="C13" s="79"/>
      <c r="D13" s="80"/>
    </row>
    <row r="14" spans="2:10">
      <c r="B14" s="73" t="s">
        <v>272</v>
      </c>
      <c r="C14" s="74"/>
      <c r="D14" s="75"/>
    </row>
  </sheetData>
  <autoFilter ref="B2:J6">
    <filterColumn colId="2"/>
    <sortState ref="B3:L17">
      <sortCondition ref="B2:B17"/>
    </sortState>
  </autoFilter>
  <mergeCells count="9">
    <mergeCell ref="B14:D14"/>
    <mergeCell ref="F10:G10"/>
    <mergeCell ref="F11:G11"/>
    <mergeCell ref="F12:G12"/>
    <mergeCell ref="B9:D9"/>
    <mergeCell ref="B10:D10"/>
    <mergeCell ref="B11:D11"/>
    <mergeCell ref="B12:D12"/>
    <mergeCell ref="B13:D13"/>
  </mergeCells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tabSelected="1" workbookViewId="0">
      <selection activeCell="J7" sqref="J7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441</v>
      </c>
      <c r="C1" s="1" t="s">
        <v>5</v>
      </c>
      <c r="D1" s="1" t="s">
        <v>18</v>
      </c>
      <c r="E1" s="1" t="s">
        <v>19</v>
      </c>
      <c r="F1" s="1" t="s">
        <v>2</v>
      </c>
      <c r="G1" s="1" t="s">
        <v>20</v>
      </c>
      <c r="H1" s="1" t="s">
        <v>444</v>
      </c>
      <c r="I1" s="1" t="s">
        <v>18</v>
      </c>
    </row>
    <row r="2" spans="1:9">
      <c r="A2" s="1" t="s">
        <v>440</v>
      </c>
      <c r="B2" s="1"/>
      <c r="C2" s="1"/>
      <c r="D2" s="1"/>
      <c r="E2" s="1" t="s">
        <v>442</v>
      </c>
      <c r="F2" s="1"/>
      <c r="G2" s="1"/>
      <c r="H2" s="1" t="s">
        <v>445</v>
      </c>
      <c r="I2" s="1" t="s">
        <v>443</v>
      </c>
    </row>
    <row r="3" spans="1:9">
      <c r="A3" s="2">
        <f>B3+61000</f>
        <v>61001</v>
      </c>
      <c r="B3" s="2">
        <v>1</v>
      </c>
      <c r="C3" s="2" t="s">
        <v>241</v>
      </c>
      <c r="D3" s="2" t="str">
        <f>VLOOKUP(I3,BUFF!B:E,4,0)</f>
        <v>提升物理攻击</v>
      </c>
      <c r="E3" s="16">
        <v>6</v>
      </c>
      <c r="F3" s="2">
        <v>1</v>
      </c>
      <c r="G3" s="2">
        <f t="shared" ref="G3:G37" si="0">E3*(10+F3)</f>
        <v>66</v>
      </c>
      <c r="H3" s="2">
        <v>2</v>
      </c>
      <c r="I3" s="2">
        <v>3</v>
      </c>
    </row>
    <row r="4" spans="1:9">
      <c r="A4" s="2">
        <f t="shared" ref="A4:A38" si="1">B4+61000</f>
        <v>61002</v>
      </c>
      <c r="B4" s="2">
        <v>2</v>
      </c>
      <c r="C4" s="2" t="s">
        <v>237</v>
      </c>
      <c r="D4" s="2" t="str">
        <f>VLOOKUP(I4,BUFF!B:E,4,0)</f>
        <v>提升法术攻击</v>
      </c>
      <c r="E4" s="16">
        <v>4</v>
      </c>
      <c r="F4" s="2">
        <v>1</v>
      </c>
      <c r="G4" s="2">
        <f t="shared" si="0"/>
        <v>44</v>
      </c>
      <c r="H4" s="2">
        <v>2</v>
      </c>
      <c r="I4" s="2">
        <v>5</v>
      </c>
    </row>
    <row r="5" spans="1:9">
      <c r="A5" s="2">
        <f t="shared" si="1"/>
        <v>61003</v>
      </c>
      <c r="B5" s="2">
        <v>3</v>
      </c>
      <c r="C5" s="2" t="s">
        <v>174</v>
      </c>
      <c r="D5" s="2" t="str">
        <f>VLOOKUP(I5,BUFF!B:E,4,0)</f>
        <v>提升生命上限</v>
      </c>
      <c r="E5" s="16">
        <v>5</v>
      </c>
      <c r="F5" s="2">
        <v>1</v>
      </c>
      <c r="G5" s="2">
        <f t="shared" si="0"/>
        <v>55</v>
      </c>
      <c r="H5" s="2">
        <v>3</v>
      </c>
      <c r="I5" s="2">
        <v>1</v>
      </c>
    </row>
    <row r="6" spans="1:9">
      <c r="A6" s="2">
        <f t="shared" si="1"/>
        <v>61004</v>
      </c>
      <c r="B6" s="2">
        <v>4</v>
      </c>
      <c r="C6" s="2" t="s">
        <v>175</v>
      </c>
      <c r="D6" s="2" t="str">
        <f>VLOOKUP(I6,BUFF!B:E,4,0)</f>
        <v>提升法术防御</v>
      </c>
      <c r="E6" s="16">
        <v>2</v>
      </c>
      <c r="F6" s="2">
        <v>1</v>
      </c>
      <c r="G6" s="2">
        <f t="shared" si="0"/>
        <v>22</v>
      </c>
      <c r="H6" s="2">
        <v>4</v>
      </c>
      <c r="I6" s="2">
        <v>6</v>
      </c>
    </row>
    <row r="7" spans="1:9">
      <c r="A7" s="2">
        <f t="shared" si="1"/>
        <v>61005</v>
      </c>
      <c r="B7" s="2">
        <v>5</v>
      </c>
      <c r="C7" s="2" t="s">
        <v>176</v>
      </c>
      <c r="D7" s="2" t="str">
        <f>VLOOKUP(I7,BUFF!B:E,4,0)</f>
        <v>提升物理防御</v>
      </c>
      <c r="E7" s="16">
        <v>3</v>
      </c>
      <c r="F7" s="2">
        <v>1</v>
      </c>
      <c r="G7" s="2">
        <f t="shared" si="0"/>
        <v>33</v>
      </c>
      <c r="H7" s="2">
        <v>5</v>
      </c>
      <c r="I7" s="2">
        <v>4</v>
      </c>
    </row>
    <row r="8" spans="1:9">
      <c r="A8" s="2">
        <f t="shared" si="1"/>
        <v>61006</v>
      </c>
      <c r="B8" s="2">
        <v>6</v>
      </c>
      <c r="C8" s="2" t="s">
        <v>177</v>
      </c>
      <c r="D8" s="2" t="str">
        <f>VLOOKUP(I8,BUFF!B:E,4,0)</f>
        <v>提升绝技防御</v>
      </c>
      <c r="E8" s="16">
        <v>4</v>
      </c>
      <c r="F8" s="2">
        <v>1</v>
      </c>
      <c r="G8" s="2">
        <f t="shared" si="0"/>
        <v>44</v>
      </c>
      <c r="H8" s="2">
        <v>6</v>
      </c>
      <c r="I8" s="2">
        <v>8</v>
      </c>
    </row>
    <row r="9" spans="1:9">
      <c r="A9" s="2">
        <f t="shared" si="1"/>
        <v>61007</v>
      </c>
      <c r="B9" s="2">
        <v>7</v>
      </c>
      <c r="C9" s="2" t="s">
        <v>178</v>
      </c>
      <c r="D9" s="2" t="str">
        <f>VLOOKUP(I9,BUFF!B:E,4,0)</f>
        <v>提升绝技攻击</v>
      </c>
      <c r="E9" s="16">
        <v>5</v>
      </c>
      <c r="F9" s="2">
        <v>1</v>
      </c>
      <c r="G9" s="2">
        <f t="shared" si="0"/>
        <v>55</v>
      </c>
      <c r="H9" s="2">
        <v>1</v>
      </c>
      <c r="I9" s="2">
        <v>7</v>
      </c>
    </row>
    <row r="10" spans="1:9">
      <c r="A10" s="2">
        <f t="shared" si="1"/>
        <v>61008</v>
      </c>
      <c r="B10" s="2">
        <v>8</v>
      </c>
      <c r="C10" s="4" t="s">
        <v>246</v>
      </c>
      <c r="D10" s="8" t="str">
        <f>VLOOKUP(I10,BUFF!B:E,4,0)</f>
        <v>提升物理攻击</v>
      </c>
      <c r="E10" s="4">
        <f>E3*2</f>
        <v>12</v>
      </c>
      <c r="F10" s="8">
        <v>1</v>
      </c>
      <c r="G10" s="8">
        <f t="shared" si="0"/>
        <v>132</v>
      </c>
      <c r="H10" s="2">
        <v>2</v>
      </c>
      <c r="I10" s="2">
        <v>3</v>
      </c>
    </row>
    <row r="11" spans="1:9">
      <c r="A11" s="2">
        <f t="shared" si="1"/>
        <v>61009</v>
      </c>
      <c r="B11" s="2">
        <v>9</v>
      </c>
      <c r="C11" s="4" t="s">
        <v>238</v>
      </c>
      <c r="D11" s="8" t="str">
        <f>VLOOKUP(I11,BUFF!B:E,4,0)</f>
        <v>提升法术攻击</v>
      </c>
      <c r="E11" s="4">
        <f t="shared" ref="E11:E16" si="2">E4*2</f>
        <v>8</v>
      </c>
      <c r="F11" s="8">
        <v>1</v>
      </c>
      <c r="G11" s="8">
        <f t="shared" si="0"/>
        <v>88</v>
      </c>
      <c r="H11" s="2">
        <v>2</v>
      </c>
      <c r="I11" s="2">
        <v>5</v>
      </c>
    </row>
    <row r="12" spans="1:9">
      <c r="A12" s="2">
        <f t="shared" si="1"/>
        <v>61010</v>
      </c>
      <c r="B12" s="2">
        <v>10</v>
      </c>
      <c r="C12" s="4" t="s">
        <v>179</v>
      </c>
      <c r="D12" s="8" t="str">
        <f>VLOOKUP(I12,BUFF!B:E,4,0)</f>
        <v>提升生命上限</v>
      </c>
      <c r="E12" s="4">
        <f t="shared" si="2"/>
        <v>10</v>
      </c>
      <c r="F12" s="8">
        <v>1</v>
      </c>
      <c r="G12" s="8">
        <f t="shared" si="0"/>
        <v>110</v>
      </c>
      <c r="H12" s="2">
        <v>3</v>
      </c>
      <c r="I12" s="2">
        <v>1</v>
      </c>
    </row>
    <row r="13" spans="1:9">
      <c r="A13" s="2">
        <f t="shared" si="1"/>
        <v>61011</v>
      </c>
      <c r="B13" s="2">
        <v>11</v>
      </c>
      <c r="C13" s="4" t="s">
        <v>180</v>
      </c>
      <c r="D13" s="8" t="str">
        <f>VLOOKUP(I13,BUFF!B:E,4,0)</f>
        <v>提升法术防御</v>
      </c>
      <c r="E13" s="4">
        <f t="shared" si="2"/>
        <v>4</v>
      </c>
      <c r="F13" s="8">
        <v>1</v>
      </c>
      <c r="G13" s="8">
        <f t="shared" si="0"/>
        <v>44</v>
      </c>
      <c r="H13" s="2">
        <v>4</v>
      </c>
      <c r="I13" s="2">
        <v>6</v>
      </c>
    </row>
    <row r="14" spans="1:9">
      <c r="A14" s="2">
        <f t="shared" si="1"/>
        <v>61012</v>
      </c>
      <c r="B14" s="2">
        <v>12</v>
      </c>
      <c r="C14" s="4" t="s">
        <v>181</v>
      </c>
      <c r="D14" s="8" t="str">
        <f>VLOOKUP(I14,BUFF!B:E,4,0)</f>
        <v>提升物理防御</v>
      </c>
      <c r="E14" s="4">
        <f t="shared" si="2"/>
        <v>6</v>
      </c>
      <c r="F14" s="8">
        <v>1</v>
      </c>
      <c r="G14" s="8">
        <f t="shared" si="0"/>
        <v>66</v>
      </c>
      <c r="H14" s="2">
        <v>5</v>
      </c>
      <c r="I14" s="2">
        <v>4</v>
      </c>
    </row>
    <row r="15" spans="1:9">
      <c r="A15" s="2">
        <f t="shared" si="1"/>
        <v>61013</v>
      </c>
      <c r="B15" s="2">
        <v>13</v>
      </c>
      <c r="C15" s="4" t="s">
        <v>182</v>
      </c>
      <c r="D15" s="8" t="str">
        <f>VLOOKUP(I15,BUFF!B:E,4,0)</f>
        <v>提升绝技防御</v>
      </c>
      <c r="E15" s="4">
        <f t="shared" si="2"/>
        <v>8</v>
      </c>
      <c r="F15" s="8">
        <v>1</v>
      </c>
      <c r="G15" s="8">
        <f t="shared" si="0"/>
        <v>88</v>
      </c>
      <c r="H15" s="2">
        <v>6</v>
      </c>
      <c r="I15" s="2">
        <v>8</v>
      </c>
    </row>
    <row r="16" spans="1:9">
      <c r="A16" s="2">
        <f t="shared" si="1"/>
        <v>61014</v>
      </c>
      <c r="B16" s="2">
        <v>14</v>
      </c>
      <c r="C16" s="4" t="s">
        <v>183</v>
      </c>
      <c r="D16" s="8" t="str">
        <f>VLOOKUP(I16,BUFF!B:E,4,0)</f>
        <v>提升绝技攻击</v>
      </c>
      <c r="E16" s="4">
        <f t="shared" si="2"/>
        <v>10</v>
      </c>
      <c r="F16" s="8">
        <v>1</v>
      </c>
      <c r="G16" s="8">
        <f t="shared" si="0"/>
        <v>110</v>
      </c>
      <c r="H16" s="2">
        <v>1</v>
      </c>
      <c r="I16" s="2">
        <v>7</v>
      </c>
    </row>
    <row r="17" spans="1:9">
      <c r="A17" s="2">
        <f t="shared" si="1"/>
        <v>61015</v>
      </c>
      <c r="B17" s="2">
        <v>15</v>
      </c>
      <c r="C17" s="17" t="s">
        <v>245</v>
      </c>
      <c r="D17" s="22" t="str">
        <f>VLOOKUP(I17,BUFF!B:E,4,0)</f>
        <v>提升物理攻击</v>
      </c>
      <c r="E17" s="17">
        <f>E3*3</f>
        <v>18</v>
      </c>
      <c r="F17" s="6">
        <v>1</v>
      </c>
      <c r="G17" s="6">
        <f t="shared" si="0"/>
        <v>198</v>
      </c>
      <c r="H17" s="2">
        <v>2</v>
      </c>
      <c r="I17" s="2">
        <v>3</v>
      </c>
    </row>
    <row r="18" spans="1:9">
      <c r="A18" s="2">
        <f t="shared" si="1"/>
        <v>61016</v>
      </c>
      <c r="B18" s="2">
        <v>16</v>
      </c>
      <c r="C18" s="17" t="s">
        <v>239</v>
      </c>
      <c r="D18" s="22" t="str">
        <f>VLOOKUP(I18,BUFF!B:E,4,0)</f>
        <v>提升法术攻击</v>
      </c>
      <c r="E18" s="17">
        <f t="shared" ref="E18:E23" si="3">E4*3</f>
        <v>12</v>
      </c>
      <c r="F18" s="6">
        <v>1</v>
      </c>
      <c r="G18" s="6">
        <f t="shared" si="0"/>
        <v>132</v>
      </c>
      <c r="H18" s="2">
        <v>2</v>
      </c>
      <c r="I18" s="2">
        <v>5</v>
      </c>
    </row>
    <row r="19" spans="1:9">
      <c r="A19" s="2">
        <f t="shared" si="1"/>
        <v>61017</v>
      </c>
      <c r="B19" s="2">
        <v>17</v>
      </c>
      <c r="C19" s="17" t="s">
        <v>184</v>
      </c>
      <c r="D19" s="22" t="str">
        <f>VLOOKUP(I19,BUFF!B:E,4,0)</f>
        <v>提升生命上限</v>
      </c>
      <c r="E19" s="17">
        <f t="shared" si="3"/>
        <v>15</v>
      </c>
      <c r="F19" s="6">
        <v>1</v>
      </c>
      <c r="G19" s="6">
        <f t="shared" si="0"/>
        <v>165</v>
      </c>
      <c r="H19" s="2">
        <v>3</v>
      </c>
      <c r="I19" s="2">
        <v>1</v>
      </c>
    </row>
    <row r="20" spans="1:9">
      <c r="A20" s="2">
        <f t="shared" si="1"/>
        <v>61018</v>
      </c>
      <c r="B20" s="2">
        <v>18</v>
      </c>
      <c r="C20" s="17" t="s">
        <v>185</v>
      </c>
      <c r="D20" s="22" t="str">
        <f>VLOOKUP(I20,BUFF!B:E,4,0)</f>
        <v>提升法术防御</v>
      </c>
      <c r="E20" s="17">
        <f t="shared" si="3"/>
        <v>6</v>
      </c>
      <c r="F20" s="6">
        <v>1</v>
      </c>
      <c r="G20" s="6">
        <f t="shared" si="0"/>
        <v>66</v>
      </c>
      <c r="H20" s="2">
        <v>4</v>
      </c>
      <c r="I20" s="2">
        <v>6</v>
      </c>
    </row>
    <row r="21" spans="1:9">
      <c r="A21" s="2">
        <f t="shared" si="1"/>
        <v>61019</v>
      </c>
      <c r="B21" s="2">
        <v>19</v>
      </c>
      <c r="C21" s="17" t="s">
        <v>186</v>
      </c>
      <c r="D21" s="22" t="str">
        <f>VLOOKUP(I21,BUFF!B:E,4,0)</f>
        <v>提升物理防御</v>
      </c>
      <c r="E21" s="17">
        <f t="shared" si="3"/>
        <v>9</v>
      </c>
      <c r="F21" s="6">
        <v>1</v>
      </c>
      <c r="G21" s="6">
        <f t="shared" si="0"/>
        <v>99</v>
      </c>
      <c r="H21" s="2">
        <v>5</v>
      </c>
      <c r="I21" s="2">
        <v>4</v>
      </c>
    </row>
    <row r="22" spans="1:9">
      <c r="A22" s="2">
        <f t="shared" si="1"/>
        <v>61020</v>
      </c>
      <c r="B22" s="2">
        <v>20</v>
      </c>
      <c r="C22" s="17" t="s">
        <v>187</v>
      </c>
      <c r="D22" s="22" t="str">
        <f>VLOOKUP(I22,BUFF!B:E,4,0)</f>
        <v>提升绝技防御</v>
      </c>
      <c r="E22" s="17">
        <f t="shared" si="3"/>
        <v>12</v>
      </c>
      <c r="F22" s="6">
        <v>1</v>
      </c>
      <c r="G22" s="6">
        <f t="shared" si="0"/>
        <v>132</v>
      </c>
      <c r="H22" s="2">
        <v>6</v>
      </c>
      <c r="I22" s="2">
        <v>8</v>
      </c>
    </row>
    <row r="23" spans="1:9">
      <c r="A23" s="2">
        <f t="shared" si="1"/>
        <v>61021</v>
      </c>
      <c r="B23" s="2">
        <v>21</v>
      </c>
      <c r="C23" s="17" t="s">
        <v>188</v>
      </c>
      <c r="D23" s="22" t="str">
        <f>VLOOKUP(I23,BUFF!B:E,4,0)</f>
        <v>提升绝技攻击</v>
      </c>
      <c r="E23" s="17">
        <f t="shared" si="3"/>
        <v>15</v>
      </c>
      <c r="F23" s="6">
        <v>1</v>
      </c>
      <c r="G23" s="6">
        <f t="shared" si="0"/>
        <v>165</v>
      </c>
      <c r="H23" s="2">
        <v>1</v>
      </c>
      <c r="I23" s="2">
        <v>7</v>
      </c>
    </row>
    <row r="24" spans="1:9">
      <c r="A24" s="2">
        <f t="shared" si="1"/>
        <v>61022</v>
      </c>
      <c r="B24" s="2">
        <v>22</v>
      </c>
      <c r="C24" s="18" t="s">
        <v>244</v>
      </c>
      <c r="D24" s="9" t="str">
        <f>VLOOKUP(I24,BUFF!B:E,4,0)</f>
        <v>提升物理攻击</v>
      </c>
      <c r="E24" s="18">
        <f>E3*4</f>
        <v>24</v>
      </c>
      <c r="F24" s="9">
        <v>1</v>
      </c>
      <c r="G24" s="9">
        <f t="shared" si="0"/>
        <v>264</v>
      </c>
      <c r="H24" s="2">
        <v>2</v>
      </c>
      <c r="I24" s="2">
        <v>3</v>
      </c>
    </row>
    <row r="25" spans="1:9">
      <c r="A25" s="2">
        <f t="shared" si="1"/>
        <v>61023</v>
      </c>
      <c r="B25" s="2">
        <v>23</v>
      </c>
      <c r="C25" s="18" t="s">
        <v>240</v>
      </c>
      <c r="D25" s="9" t="str">
        <f>VLOOKUP(I25,BUFF!B:E,4,0)</f>
        <v>提升法术攻击</v>
      </c>
      <c r="E25" s="18">
        <f t="shared" ref="E25:E30" si="4">E4*4</f>
        <v>16</v>
      </c>
      <c r="F25" s="9">
        <v>1</v>
      </c>
      <c r="G25" s="9">
        <f t="shared" si="0"/>
        <v>176</v>
      </c>
      <c r="H25" s="2">
        <v>2</v>
      </c>
      <c r="I25" s="2">
        <v>5</v>
      </c>
    </row>
    <row r="26" spans="1:9">
      <c r="A26" s="2">
        <f t="shared" si="1"/>
        <v>61024</v>
      </c>
      <c r="B26" s="2">
        <v>24</v>
      </c>
      <c r="C26" s="18" t="s">
        <v>189</v>
      </c>
      <c r="D26" s="9" t="str">
        <f>VLOOKUP(I26,BUFF!B:E,4,0)</f>
        <v>提升生命上限</v>
      </c>
      <c r="E26" s="18">
        <f t="shared" si="4"/>
        <v>20</v>
      </c>
      <c r="F26" s="9">
        <v>1</v>
      </c>
      <c r="G26" s="9">
        <f t="shared" si="0"/>
        <v>220</v>
      </c>
      <c r="H26" s="2">
        <v>3</v>
      </c>
      <c r="I26" s="2">
        <v>1</v>
      </c>
    </row>
    <row r="27" spans="1:9">
      <c r="A27" s="2">
        <f t="shared" si="1"/>
        <v>61025</v>
      </c>
      <c r="B27" s="2">
        <v>25</v>
      </c>
      <c r="C27" s="18" t="s">
        <v>190</v>
      </c>
      <c r="D27" s="9" t="str">
        <f>VLOOKUP(I27,BUFF!B:E,4,0)</f>
        <v>提升法术防御</v>
      </c>
      <c r="E27" s="18">
        <f t="shared" si="4"/>
        <v>8</v>
      </c>
      <c r="F27" s="9">
        <v>1</v>
      </c>
      <c r="G27" s="9">
        <f t="shared" si="0"/>
        <v>88</v>
      </c>
      <c r="H27" s="2">
        <v>4</v>
      </c>
      <c r="I27" s="2">
        <v>6</v>
      </c>
    </row>
    <row r="28" spans="1:9">
      <c r="A28" s="2">
        <f t="shared" si="1"/>
        <v>61026</v>
      </c>
      <c r="B28" s="2">
        <v>26</v>
      </c>
      <c r="C28" s="18" t="s">
        <v>191</v>
      </c>
      <c r="D28" s="9" t="str">
        <f>VLOOKUP(I28,BUFF!B:E,4,0)</f>
        <v>提升物理防御</v>
      </c>
      <c r="E28" s="18">
        <f t="shared" si="4"/>
        <v>12</v>
      </c>
      <c r="F28" s="9">
        <v>1</v>
      </c>
      <c r="G28" s="9">
        <f t="shared" si="0"/>
        <v>132</v>
      </c>
      <c r="H28" s="2">
        <v>5</v>
      </c>
      <c r="I28" s="2">
        <v>4</v>
      </c>
    </row>
    <row r="29" spans="1:9">
      <c r="A29" s="2">
        <f t="shared" si="1"/>
        <v>61027</v>
      </c>
      <c r="B29" s="2">
        <v>27</v>
      </c>
      <c r="C29" s="18" t="s">
        <v>192</v>
      </c>
      <c r="D29" s="9" t="str">
        <f>VLOOKUP(I29,BUFF!B:E,4,0)</f>
        <v>提升绝技防御</v>
      </c>
      <c r="E29" s="18">
        <f t="shared" si="4"/>
        <v>16</v>
      </c>
      <c r="F29" s="9">
        <v>1</v>
      </c>
      <c r="G29" s="9">
        <f t="shared" si="0"/>
        <v>176</v>
      </c>
      <c r="H29" s="2">
        <v>6</v>
      </c>
      <c r="I29" s="2">
        <v>8</v>
      </c>
    </row>
    <row r="30" spans="1:9">
      <c r="A30" s="2">
        <f t="shared" si="1"/>
        <v>61028</v>
      </c>
      <c r="B30" s="2">
        <v>28</v>
      </c>
      <c r="C30" s="18" t="s">
        <v>193</v>
      </c>
      <c r="D30" s="9" t="str">
        <f>VLOOKUP(I30,BUFF!B:E,4,0)</f>
        <v>提升绝技攻击</v>
      </c>
      <c r="E30" s="18">
        <f t="shared" si="4"/>
        <v>20</v>
      </c>
      <c r="F30" s="9">
        <v>1</v>
      </c>
      <c r="G30" s="9">
        <f t="shared" si="0"/>
        <v>220</v>
      </c>
      <c r="H30" s="2">
        <v>1</v>
      </c>
      <c r="I30" s="2">
        <v>7</v>
      </c>
    </row>
    <row r="31" spans="1:9">
      <c r="A31" s="2">
        <f t="shared" si="1"/>
        <v>61029</v>
      </c>
      <c r="B31" s="2">
        <v>29</v>
      </c>
      <c r="C31" s="19" t="s">
        <v>243</v>
      </c>
      <c r="D31" s="3" t="str">
        <f>VLOOKUP(I31,BUFF!B:E,4,0)</f>
        <v>提升物理攻击</v>
      </c>
      <c r="E31" s="19">
        <f>E3*5</f>
        <v>30</v>
      </c>
      <c r="F31" s="3">
        <v>1</v>
      </c>
      <c r="G31" s="3">
        <f t="shared" si="0"/>
        <v>330</v>
      </c>
      <c r="H31" s="2">
        <v>2</v>
      </c>
      <c r="I31" s="2">
        <v>3</v>
      </c>
    </row>
    <row r="32" spans="1:9">
      <c r="A32" s="2">
        <f t="shared" si="1"/>
        <v>61030</v>
      </c>
      <c r="B32" s="2">
        <v>30</v>
      </c>
      <c r="C32" s="19" t="s">
        <v>242</v>
      </c>
      <c r="D32" s="3" t="str">
        <f>VLOOKUP(I32,BUFF!B:E,4,0)</f>
        <v>提升法术攻击</v>
      </c>
      <c r="E32" s="19">
        <f t="shared" ref="E32:E37" si="5">E4*5</f>
        <v>20</v>
      </c>
      <c r="F32" s="3">
        <v>1</v>
      </c>
      <c r="G32" s="3">
        <f t="shared" si="0"/>
        <v>220</v>
      </c>
      <c r="H32" s="2">
        <v>2</v>
      </c>
      <c r="I32" s="2">
        <v>5</v>
      </c>
    </row>
    <row r="33" spans="1:9">
      <c r="A33" s="2">
        <f t="shared" si="1"/>
        <v>61031</v>
      </c>
      <c r="B33" s="2">
        <v>31</v>
      </c>
      <c r="C33" s="19" t="s">
        <v>194</v>
      </c>
      <c r="D33" s="3" t="str">
        <f>VLOOKUP(I33,BUFF!B:E,4,0)</f>
        <v>提升生命上限</v>
      </c>
      <c r="E33" s="19">
        <f t="shared" si="5"/>
        <v>25</v>
      </c>
      <c r="F33" s="3">
        <v>1</v>
      </c>
      <c r="G33" s="3">
        <f t="shared" si="0"/>
        <v>275</v>
      </c>
      <c r="H33" s="2">
        <v>3</v>
      </c>
      <c r="I33" s="2">
        <v>1</v>
      </c>
    </row>
    <row r="34" spans="1:9">
      <c r="A34" s="2">
        <f t="shared" si="1"/>
        <v>61032</v>
      </c>
      <c r="B34" s="2">
        <v>32</v>
      </c>
      <c r="C34" s="19" t="s">
        <v>195</v>
      </c>
      <c r="D34" s="3" t="str">
        <f>VLOOKUP(I34,BUFF!B:E,4,0)</f>
        <v>提升法术防御</v>
      </c>
      <c r="E34" s="19">
        <f t="shared" si="5"/>
        <v>10</v>
      </c>
      <c r="F34" s="3">
        <v>1</v>
      </c>
      <c r="G34" s="3">
        <f t="shared" si="0"/>
        <v>110</v>
      </c>
      <c r="H34" s="2">
        <v>4</v>
      </c>
      <c r="I34" s="2">
        <v>6</v>
      </c>
    </row>
    <row r="35" spans="1:9">
      <c r="A35" s="2">
        <f t="shared" si="1"/>
        <v>61033</v>
      </c>
      <c r="B35" s="2">
        <v>33</v>
      </c>
      <c r="C35" s="19" t="s">
        <v>196</v>
      </c>
      <c r="D35" s="3" t="str">
        <f>VLOOKUP(I35,BUFF!B:E,4,0)</f>
        <v>提升物理防御</v>
      </c>
      <c r="E35" s="19">
        <f t="shared" si="5"/>
        <v>15</v>
      </c>
      <c r="F35" s="3">
        <v>1</v>
      </c>
      <c r="G35" s="3">
        <f t="shared" si="0"/>
        <v>165</v>
      </c>
      <c r="H35" s="2">
        <v>5</v>
      </c>
      <c r="I35" s="2">
        <v>4</v>
      </c>
    </row>
    <row r="36" spans="1:9">
      <c r="A36" s="2">
        <f t="shared" si="1"/>
        <v>61034</v>
      </c>
      <c r="B36" s="2">
        <v>34</v>
      </c>
      <c r="C36" s="19" t="s">
        <v>197</v>
      </c>
      <c r="D36" s="3" t="str">
        <f>VLOOKUP(I36,BUFF!B:E,4,0)</f>
        <v>提升绝技防御</v>
      </c>
      <c r="E36" s="19">
        <f t="shared" si="5"/>
        <v>20</v>
      </c>
      <c r="F36" s="3">
        <v>1</v>
      </c>
      <c r="G36" s="3">
        <f t="shared" si="0"/>
        <v>220</v>
      </c>
      <c r="H36" s="2">
        <v>6</v>
      </c>
      <c r="I36" s="2">
        <v>8</v>
      </c>
    </row>
    <row r="37" spans="1:9">
      <c r="A37" s="2">
        <f t="shared" si="1"/>
        <v>61035</v>
      </c>
      <c r="B37" s="2">
        <v>35</v>
      </c>
      <c r="C37" s="19" t="s">
        <v>198</v>
      </c>
      <c r="D37" s="3" t="str">
        <f>VLOOKUP(I37,BUFF!B:E,4,0)</f>
        <v>提升绝技攻击</v>
      </c>
      <c r="E37" s="19">
        <f t="shared" si="5"/>
        <v>25</v>
      </c>
      <c r="F37" s="3">
        <v>1</v>
      </c>
      <c r="G37" s="3">
        <f t="shared" si="0"/>
        <v>275</v>
      </c>
      <c r="H37" s="2">
        <v>1</v>
      </c>
      <c r="I37" s="2">
        <v>7</v>
      </c>
    </row>
    <row r="38" spans="1:9">
      <c r="A38" s="39">
        <f t="shared" si="1"/>
        <v>61000</v>
      </c>
      <c r="B38" s="39">
        <v>0</v>
      </c>
      <c r="C38" s="39"/>
      <c r="D38" s="39"/>
      <c r="E38" s="39"/>
      <c r="F38" s="39"/>
      <c r="G38" s="39"/>
      <c r="H38" s="39"/>
      <c r="I38" s="39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I27" sqref="I27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5</v>
      </c>
      <c r="D1" s="1" t="s">
        <v>18</v>
      </c>
      <c r="E1" s="1" t="s">
        <v>19</v>
      </c>
      <c r="F1" s="1" t="s">
        <v>2</v>
      </c>
      <c r="G1" s="1" t="s">
        <v>20</v>
      </c>
      <c r="H1" s="31" t="s">
        <v>231</v>
      </c>
      <c r="I1" s="1" t="s">
        <v>18</v>
      </c>
      <c r="J1" s="1" t="s">
        <v>486</v>
      </c>
      <c r="K1" s="1" t="s">
        <v>427</v>
      </c>
    </row>
    <row r="2" spans="1:11">
      <c r="A2" s="1" t="s">
        <v>483</v>
      </c>
      <c r="B2" s="1"/>
      <c r="C2" s="1"/>
      <c r="D2" s="1"/>
      <c r="E2" s="1" t="s">
        <v>484</v>
      </c>
      <c r="F2" s="1"/>
      <c r="G2" s="1"/>
      <c r="H2" s="1"/>
      <c r="I2" s="1" t="s">
        <v>485</v>
      </c>
      <c r="J2" s="1" t="s">
        <v>487</v>
      </c>
      <c r="K2" s="1" t="s">
        <v>488</v>
      </c>
    </row>
    <row r="3" spans="1:11">
      <c r="A3" s="8">
        <v>9</v>
      </c>
      <c r="B3" s="8">
        <v>9</v>
      </c>
      <c r="C3" s="8" t="s">
        <v>223</v>
      </c>
      <c r="D3" s="8" t="str">
        <f>VLOOKUP(I3,BUFF!B:E,4,0)</f>
        <v>提升生命上限</v>
      </c>
      <c r="E3" s="4">
        <v>100</v>
      </c>
      <c r="F3" s="8">
        <v>1</v>
      </c>
      <c r="G3" s="8">
        <f t="shared" ref="G3:G34" si="0">E3*F3</f>
        <v>100</v>
      </c>
      <c r="H3" s="8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8">
        <v>10</v>
      </c>
      <c r="B4" s="8">
        <v>10</v>
      </c>
      <c r="C4" s="8" t="s">
        <v>224</v>
      </c>
      <c r="D4" s="8" t="str">
        <f>VLOOKUP(I4,BUFF!B:E,4,0)</f>
        <v>提升初始气势</v>
      </c>
      <c r="E4" s="4">
        <v>1</v>
      </c>
      <c r="F4" s="8">
        <v>1</v>
      </c>
      <c r="G4" s="8">
        <f t="shared" si="0"/>
        <v>1</v>
      </c>
      <c r="H4" s="8">
        <f t="shared" ref="H4:H34" si="1">60*POWER(2,F4+K4-2)</f>
        <v>120</v>
      </c>
      <c r="I4" s="2">
        <v>2</v>
      </c>
      <c r="J4" s="2">
        <v>2</v>
      </c>
      <c r="K4" s="2">
        <v>2</v>
      </c>
    </row>
    <row r="5" spans="1:11">
      <c r="A5" s="8">
        <v>11</v>
      </c>
      <c r="B5" s="8">
        <v>11</v>
      </c>
      <c r="C5" s="8" t="s">
        <v>225</v>
      </c>
      <c r="D5" s="8" t="str">
        <f>VLOOKUP(I5,BUFF!B:E,4,0)</f>
        <v>提升命中</v>
      </c>
      <c r="E5" s="4">
        <v>1</v>
      </c>
      <c r="F5" s="8">
        <v>1</v>
      </c>
      <c r="G5" s="8">
        <f t="shared" si="0"/>
        <v>1</v>
      </c>
      <c r="H5" s="8">
        <f t="shared" si="1"/>
        <v>120</v>
      </c>
      <c r="I5" s="2">
        <v>9</v>
      </c>
      <c r="J5" s="2">
        <v>9</v>
      </c>
      <c r="K5" s="2">
        <v>2</v>
      </c>
    </row>
    <row r="6" spans="1:11">
      <c r="A6" s="8">
        <v>12</v>
      </c>
      <c r="B6" s="8">
        <v>12</v>
      </c>
      <c r="C6" s="8" t="s">
        <v>226</v>
      </c>
      <c r="D6" s="8" t="str">
        <f>VLOOKUP(I6,BUFF!B:E,4,0)</f>
        <v>提升闪避</v>
      </c>
      <c r="E6" s="4">
        <v>1</v>
      </c>
      <c r="F6" s="8">
        <v>1</v>
      </c>
      <c r="G6" s="8">
        <f t="shared" si="0"/>
        <v>1</v>
      </c>
      <c r="H6" s="8">
        <f t="shared" si="1"/>
        <v>120</v>
      </c>
      <c r="I6" s="2">
        <v>10</v>
      </c>
      <c r="J6" s="2">
        <v>10</v>
      </c>
      <c r="K6" s="2">
        <v>2</v>
      </c>
    </row>
    <row r="7" spans="1:11">
      <c r="A7" s="8">
        <v>13</v>
      </c>
      <c r="B7" s="8">
        <v>13</v>
      </c>
      <c r="C7" s="8" t="s">
        <v>227</v>
      </c>
      <c r="D7" s="8" t="str">
        <f>VLOOKUP(I7,BUFF!B:E,4,0)</f>
        <v>提升破击</v>
      </c>
      <c r="E7" s="4">
        <v>1</v>
      </c>
      <c r="F7" s="8">
        <v>1</v>
      </c>
      <c r="G7" s="8">
        <f t="shared" si="0"/>
        <v>1</v>
      </c>
      <c r="H7" s="8">
        <f t="shared" si="1"/>
        <v>120</v>
      </c>
      <c r="I7" s="2">
        <v>11</v>
      </c>
      <c r="J7" s="2">
        <v>11</v>
      </c>
      <c r="K7" s="2">
        <v>2</v>
      </c>
    </row>
    <row r="8" spans="1:11">
      <c r="A8" s="8">
        <v>14</v>
      </c>
      <c r="B8" s="8">
        <v>14</v>
      </c>
      <c r="C8" s="8" t="s">
        <v>228</v>
      </c>
      <c r="D8" s="8" t="str">
        <f>VLOOKUP(I8,BUFF!B:E,4,0)</f>
        <v>提升格挡</v>
      </c>
      <c r="E8" s="4">
        <v>1</v>
      </c>
      <c r="F8" s="8">
        <v>1</v>
      </c>
      <c r="G8" s="8">
        <f t="shared" si="0"/>
        <v>1</v>
      </c>
      <c r="H8" s="8">
        <f t="shared" si="1"/>
        <v>120</v>
      </c>
      <c r="I8" s="2">
        <v>12</v>
      </c>
      <c r="J8" s="2">
        <v>12</v>
      </c>
      <c r="K8" s="2">
        <v>2</v>
      </c>
    </row>
    <row r="9" spans="1:11">
      <c r="A9" s="8">
        <v>15</v>
      </c>
      <c r="B9" s="8">
        <v>15</v>
      </c>
      <c r="C9" s="8" t="s">
        <v>229</v>
      </c>
      <c r="D9" s="8" t="str">
        <f>VLOOKUP(I9,BUFF!B:E,4,0)</f>
        <v>提升暴击</v>
      </c>
      <c r="E9" s="4">
        <v>1</v>
      </c>
      <c r="F9" s="8">
        <v>1</v>
      </c>
      <c r="G9" s="8">
        <f t="shared" si="0"/>
        <v>1</v>
      </c>
      <c r="H9" s="8">
        <f t="shared" si="1"/>
        <v>120</v>
      </c>
      <c r="I9" s="2">
        <v>13</v>
      </c>
      <c r="J9" s="2">
        <v>13</v>
      </c>
      <c r="K9" s="2">
        <v>2</v>
      </c>
    </row>
    <row r="10" spans="1:11">
      <c r="A10" s="8">
        <v>16</v>
      </c>
      <c r="B10" s="8">
        <v>16</v>
      </c>
      <c r="C10" s="8" t="s">
        <v>230</v>
      </c>
      <c r="D10" s="8" t="str">
        <f>VLOOKUP(I10,BUFF!B:E,4,0)</f>
        <v>提升韧性</v>
      </c>
      <c r="E10" s="4">
        <v>1</v>
      </c>
      <c r="F10" s="8">
        <v>1</v>
      </c>
      <c r="G10" s="8">
        <f t="shared" si="0"/>
        <v>1</v>
      </c>
      <c r="H10" s="8">
        <f t="shared" si="1"/>
        <v>120</v>
      </c>
      <c r="I10" s="2">
        <v>14</v>
      </c>
      <c r="J10" s="2">
        <v>14</v>
      </c>
      <c r="K10" s="2">
        <v>2</v>
      </c>
    </row>
    <row r="11" spans="1:11">
      <c r="A11" s="6">
        <v>17</v>
      </c>
      <c r="B11" s="6">
        <v>17</v>
      </c>
      <c r="C11" s="6" t="s">
        <v>207</v>
      </c>
      <c r="D11" s="22" t="str">
        <f>VLOOKUP(I11,BUFF!B:E,4,0)</f>
        <v>提升生命上限</v>
      </c>
      <c r="E11" s="17">
        <v>200</v>
      </c>
      <c r="F11" s="6">
        <v>1</v>
      </c>
      <c r="G11" s="6">
        <f t="shared" si="0"/>
        <v>200</v>
      </c>
      <c r="H11" s="22">
        <f t="shared" si="1"/>
        <v>240</v>
      </c>
      <c r="I11" s="2">
        <v>1</v>
      </c>
      <c r="J11" s="2">
        <v>1</v>
      </c>
      <c r="K11" s="2">
        <v>3</v>
      </c>
    </row>
    <row r="12" spans="1:11">
      <c r="A12" s="6">
        <v>18</v>
      </c>
      <c r="B12" s="6">
        <v>18</v>
      </c>
      <c r="C12" s="6" t="s">
        <v>208</v>
      </c>
      <c r="D12" s="22" t="str">
        <f>VLOOKUP(I12,BUFF!B:E,4,0)</f>
        <v>提升初始气势</v>
      </c>
      <c r="E12" s="17">
        <v>2</v>
      </c>
      <c r="F12" s="6">
        <v>1</v>
      </c>
      <c r="G12" s="6">
        <f t="shared" si="0"/>
        <v>2</v>
      </c>
      <c r="H12" s="22">
        <f t="shared" si="1"/>
        <v>240</v>
      </c>
      <c r="I12" s="2">
        <v>2</v>
      </c>
      <c r="J12" s="2">
        <v>2</v>
      </c>
      <c r="K12" s="2">
        <v>3</v>
      </c>
    </row>
    <row r="13" spans="1:11">
      <c r="A13" s="6">
        <v>19</v>
      </c>
      <c r="B13" s="6">
        <v>19</v>
      </c>
      <c r="C13" s="6" t="s">
        <v>209</v>
      </c>
      <c r="D13" s="22" t="str">
        <f>VLOOKUP(I13,BUFF!B:E,4,0)</f>
        <v>提升命中</v>
      </c>
      <c r="E13" s="17">
        <v>2</v>
      </c>
      <c r="F13" s="6">
        <v>1</v>
      </c>
      <c r="G13" s="6">
        <f t="shared" si="0"/>
        <v>2</v>
      </c>
      <c r="H13" s="22">
        <f t="shared" si="1"/>
        <v>240</v>
      </c>
      <c r="I13" s="2">
        <v>9</v>
      </c>
      <c r="J13" s="2">
        <v>9</v>
      </c>
      <c r="K13" s="2">
        <v>3</v>
      </c>
    </row>
    <row r="14" spans="1:11">
      <c r="A14" s="6">
        <v>20</v>
      </c>
      <c r="B14" s="6">
        <v>20</v>
      </c>
      <c r="C14" s="6" t="s">
        <v>210</v>
      </c>
      <c r="D14" s="22" t="str">
        <f>VLOOKUP(I14,BUFF!B:E,4,0)</f>
        <v>提升闪避</v>
      </c>
      <c r="E14" s="17">
        <v>2</v>
      </c>
      <c r="F14" s="6">
        <v>1</v>
      </c>
      <c r="G14" s="6">
        <f t="shared" si="0"/>
        <v>2</v>
      </c>
      <c r="H14" s="22">
        <f t="shared" si="1"/>
        <v>240</v>
      </c>
      <c r="I14" s="2">
        <v>10</v>
      </c>
      <c r="J14" s="2">
        <v>10</v>
      </c>
      <c r="K14" s="2">
        <v>3</v>
      </c>
    </row>
    <row r="15" spans="1:11">
      <c r="A15" s="6">
        <v>21</v>
      </c>
      <c r="B15" s="6">
        <v>21</v>
      </c>
      <c r="C15" s="6" t="s">
        <v>211</v>
      </c>
      <c r="D15" s="22" t="str">
        <f>VLOOKUP(I15,BUFF!B:E,4,0)</f>
        <v>提升破击</v>
      </c>
      <c r="E15" s="17">
        <v>2</v>
      </c>
      <c r="F15" s="6">
        <v>1</v>
      </c>
      <c r="G15" s="6">
        <f t="shared" si="0"/>
        <v>2</v>
      </c>
      <c r="H15" s="22">
        <f t="shared" si="1"/>
        <v>240</v>
      </c>
      <c r="I15" s="2">
        <v>11</v>
      </c>
      <c r="J15" s="2">
        <v>11</v>
      </c>
      <c r="K15" s="2">
        <v>3</v>
      </c>
    </row>
    <row r="16" spans="1:11">
      <c r="A16" s="6">
        <v>22</v>
      </c>
      <c r="B16" s="6">
        <v>22</v>
      </c>
      <c r="C16" s="6" t="s">
        <v>212</v>
      </c>
      <c r="D16" s="22" t="str">
        <f>VLOOKUP(I16,BUFF!B:E,4,0)</f>
        <v>提升格挡</v>
      </c>
      <c r="E16" s="17">
        <v>2</v>
      </c>
      <c r="F16" s="6">
        <v>1</v>
      </c>
      <c r="G16" s="6">
        <f t="shared" si="0"/>
        <v>2</v>
      </c>
      <c r="H16" s="22">
        <f t="shared" si="1"/>
        <v>240</v>
      </c>
      <c r="I16" s="2">
        <v>12</v>
      </c>
      <c r="J16" s="2">
        <v>12</v>
      </c>
      <c r="K16" s="2">
        <v>3</v>
      </c>
    </row>
    <row r="17" spans="1:11">
      <c r="A17" s="6">
        <v>23</v>
      </c>
      <c r="B17" s="6">
        <v>23</v>
      </c>
      <c r="C17" s="6" t="s">
        <v>213</v>
      </c>
      <c r="D17" s="22" t="str">
        <f>VLOOKUP(I17,BUFF!B:E,4,0)</f>
        <v>提升暴击</v>
      </c>
      <c r="E17" s="17">
        <v>2</v>
      </c>
      <c r="F17" s="6">
        <v>1</v>
      </c>
      <c r="G17" s="6">
        <f t="shared" si="0"/>
        <v>2</v>
      </c>
      <c r="H17" s="22">
        <f t="shared" si="1"/>
        <v>240</v>
      </c>
      <c r="I17" s="2">
        <v>13</v>
      </c>
      <c r="J17" s="2">
        <v>13</v>
      </c>
      <c r="K17" s="2">
        <v>3</v>
      </c>
    </row>
    <row r="18" spans="1:11">
      <c r="A18" s="6">
        <v>24</v>
      </c>
      <c r="B18" s="6">
        <v>24</v>
      </c>
      <c r="C18" s="6" t="s">
        <v>214</v>
      </c>
      <c r="D18" s="22" t="str">
        <f>VLOOKUP(I18,BUFF!B:E,4,0)</f>
        <v>提升韧性</v>
      </c>
      <c r="E18" s="17">
        <v>2</v>
      </c>
      <c r="F18" s="6">
        <v>1</v>
      </c>
      <c r="G18" s="6">
        <f t="shared" si="0"/>
        <v>2</v>
      </c>
      <c r="H18" s="22">
        <f t="shared" si="1"/>
        <v>240</v>
      </c>
      <c r="I18" s="2">
        <v>14</v>
      </c>
      <c r="J18" s="2">
        <v>14</v>
      </c>
      <c r="K18" s="2">
        <v>3</v>
      </c>
    </row>
    <row r="19" spans="1:11">
      <c r="A19" s="9">
        <v>25</v>
      </c>
      <c r="B19" s="9">
        <v>25</v>
      </c>
      <c r="C19" s="9" t="s">
        <v>199</v>
      </c>
      <c r="D19" s="9" t="str">
        <f>VLOOKUP(I19,BUFF!B:E,4,0)</f>
        <v>提升生命上限</v>
      </c>
      <c r="E19" s="18">
        <v>400</v>
      </c>
      <c r="F19" s="9">
        <v>1</v>
      </c>
      <c r="G19" s="9">
        <f t="shared" si="0"/>
        <v>400</v>
      </c>
      <c r="H19" s="9">
        <f t="shared" si="1"/>
        <v>480</v>
      </c>
      <c r="I19" s="2">
        <v>1</v>
      </c>
      <c r="J19" s="2">
        <v>1</v>
      </c>
      <c r="K19" s="2">
        <v>4</v>
      </c>
    </row>
    <row r="20" spans="1:11">
      <c r="A20" s="9">
        <v>26</v>
      </c>
      <c r="B20" s="9">
        <v>26</v>
      </c>
      <c r="C20" s="9" t="s">
        <v>200</v>
      </c>
      <c r="D20" s="9" t="str">
        <f>VLOOKUP(I20,BUFF!B:E,4,0)</f>
        <v>提升初始气势</v>
      </c>
      <c r="E20" s="18">
        <v>3</v>
      </c>
      <c r="F20" s="9">
        <v>1</v>
      </c>
      <c r="G20" s="9">
        <f t="shared" si="0"/>
        <v>3</v>
      </c>
      <c r="H20" s="9">
        <f t="shared" si="1"/>
        <v>480</v>
      </c>
      <c r="I20" s="2">
        <v>2</v>
      </c>
      <c r="J20" s="2">
        <v>2</v>
      </c>
      <c r="K20" s="2">
        <v>4</v>
      </c>
    </row>
    <row r="21" spans="1:11">
      <c r="A21" s="9">
        <v>27</v>
      </c>
      <c r="B21" s="9">
        <v>27</v>
      </c>
      <c r="C21" s="9" t="s">
        <v>201</v>
      </c>
      <c r="D21" s="9" t="str">
        <f>VLOOKUP(I21,BUFF!B:E,4,0)</f>
        <v>提升命中</v>
      </c>
      <c r="E21" s="18">
        <v>3</v>
      </c>
      <c r="F21" s="9">
        <v>1</v>
      </c>
      <c r="G21" s="9">
        <f t="shared" si="0"/>
        <v>3</v>
      </c>
      <c r="H21" s="9">
        <f t="shared" si="1"/>
        <v>480</v>
      </c>
      <c r="I21" s="2">
        <v>9</v>
      </c>
      <c r="J21" s="2">
        <v>9</v>
      </c>
      <c r="K21" s="2">
        <v>4</v>
      </c>
    </row>
    <row r="22" spans="1:11">
      <c r="A22" s="9">
        <v>28</v>
      </c>
      <c r="B22" s="9">
        <v>28</v>
      </c>
      <c r="C22" s="9" t="s">
        <v>202</v>
      </c>
      <c r="D22" s="9" t="str">
        <f>VLOOKUP(I22,BUFF!B:E,4,0)</f>
        <v>提升闪避</v>
      </c>
      <c r="E22" s="18">
        <v>3</v>
      </c>
      <c r="F22" s="9">
        <v>1</v>
      </c>
      <c r="G22" s="9">
        <f t="shared" si="0"/>
        <v>3</v>
      </c>
      <c r="H22" s="9">
        <f t="shared" si="1"/>
        <v>480</v>
      </c>
      <c r="I22" s="2">
        <v>10</v>
      </c>
      <c r="J22" s="2">
        <v>10</v>
      </c>
      <c r="K22" s="2">
        <v>4</v>
      </c>
    </row>
    <row r="23" spans="1:11">
      <c r="A23" s="9">
        <v>29</v>
      </c>
      <c r="B23" s="9">
        <v>29</v>
      </c>
      <c r="C23" s="9" t="s">
        <v>203</v>
      </c>
      <c r="D23" s="9" t="str">
        <f>VLOOKUP(I23,BUFF!B:E,4,0)</f>
        <v>提升破击</v>
      </c>
      <c r="E23" s="18">
        <v>3</v>
      </c>
      <c r="F23" s="9">
        <v>1</v>
      </c>
      <c r="G23" s="9">
        <f t="shared" si="0"/>
        <v>3</v>
      </c>
      <c r="H23" s="9">
        <f t="shared" si="1"/>
        <v>480</v>
      </c>
      <c r="I23" s="2">
        <v>11</v>
      </c>
      <c r="J23" s="2">
        <v>11</v>
      </c>
      <c r="K23" s="2">
        <v>4</v>
      </c>
    </row>
    <row r="24" spans="1:11">
      <c r="A24" s="9">
        <v>30</v>
      </c>
      <c r="B24" s="9">
        <v>30</v>
      </c>
      <c r="C24" s="9" t="s">
        <v>204</v>
      </c>
      <c r="D24" s="9" t="str">
        <f>VLOOKUP(I24,BUFF!B:E,4,0)</f>
        <v>提升格挡</v>
      </c>
      <c r="E24" s="18">
        <v>3</v>
      </c>
      <c r="F24" s="9">
        <v>1</v>
      </c>
      <c r="G24" s="9">
        <f t="shared" si="0"/>
        <v>3</v>
      </c>
      <c r="H24" s="9">
        <f t="shared" si="1"/>
        <v>480</v>
      </c>
      <c r="I24" s="2">
        <v>12</v>
      </c>
      <c r="J24" s="2">
        <v>12</v>
      </c>
      <c r="K24" s="2">
        <v>4</v>
      </c>
    </row>
    <row r="25" spans="1:11">
      <c r="A25" s="9">
        <v>31</v>
      </c>
      <c r="B25" s="9">
        <v>31</v>
      </c>
      <c r="C25" s="9" t="s">
        <v>205</v>
      </c>
      <c r="D25" s="9" t="str">
        <f>VLOOKUP(I25,BUFF!B:E,4,0)</f>
        <v>提升暴击</v>
      </c>
      <c r="E25" s="18">
        <v>3</v>
      </c>
      <c r="F25" s="9">
        <v>1</v>
      </c>
      <c r="G25" s="9">
        <f t="shared" si="0"/>
        <v>3</v>
      </c>
      <c r="H25" s="9">
        <f t="shared" si="1"/>
        <v>480</v>
      </c>
      <c r="I25" s="2">
        <v>13</v>
      </c>
      <c r="J25" s="2">
        <v>13</v>
      </c>
      <c r="K25" s="2">
        <v>4</v>
      </c>
    </row>
    <row r="26" spans="1:11">
      <c r="A26" s="9">
        <v>32</v>
      </c>
      <c r="B26" s="9">
        <v>32</v>
      </c>
      <c r="C26" s="9" t="s">
        <v>206</v>
      </c>
      <c r="D26" s="9" t="str">
        <f>VLOOKUP(I26,BUFF!B:E,4,0)</f>
        <v>提升韧性</v>
      </c>
      <c r="E26" s="18">
        <v>3</v>
      </c>
      <c r="F26" s="9">
        <v>1</v>
      </c>
      <c r="G26" s="9">
        <f t="shared" si="0"/>
        <v>3</v>
      </c>
      <c r="H26" s="9">
        <f t="shared" si="1"/>
        <v>480</v>
      </c>
      <c r="I26" s="2">
        <v>14</v>
      </c>
      <c r="J26" s="2">
        <v>14</v>
      </c>
      <c r="K26" s="2">
        <v>4</v>
      </c>
    </row>
    <row r="27" spans="1:11">
      <c r="A27" s="3">
        <v>33</v>
      </c>
      <c r="B27" s="3">
        <v>33</v>
      </c>
      <c r="C27" s="3" t="s">
        <v>215</v>
      </c>
      <c r="D27" s="3" t="str">
        <f>VLOOKUP(I27,BUFF!B:E,4,0)</f>
        <v>提升生命上限</v>
      </c>
      <c r="E27" s="19">
        <v>1000</v>
      </c>
      <c r="F27" s="3">
        <v>1</v>
      </c>
      <c r="G27" s="3">
        <f t="shared" si="0"/>
        <v>1000</v>
      </c>
      <c r="H27" s="3">
        <f t="shared" si="1"/>
        <v>960</v>
      </c>
      <c r="I27" s="2">
        <v>1</v>
      </c>
      <c r="J27" s="2">
        <v>1</v>
      </c>
      <c r="K27" s="2">
        <v>5</v>
      </c>
    </row>
    <row r="28" spans="1:11">
      <c r="A28" s="3">
        <v>34</v>
      </c>
      <c r="B28" s="3">
        <v>34</v>
      </c>
      <c r="C28" s="3" t="s">
        <v>216</v>
      </c>
      <c r="D28" s="3" t="str">
        <f>VLOOKUP(I28,BUFF!B:E,4,0)</f>
        <v>提升初始气势</v>
      </c>
      <c r="E28" s="19">
        <v>5</v>
      </c>
      <c r="F28" s="3">
        <v>1</v>
      </c>
      <c r="G28" s="3">
        <f t="shared" si="0"/>
        <v>5</v>
      </c>
      <c r="H28" s="3">
        <f t="shared" si="1"/>
        <v>960</v>
      </c>
      <c r="I28" s="2">
        <v>2</v>
      </c>
      <c r="J28" s="2">
        <v>2</v>
      </c>
      <c r="K28" s="2">
        <v>5</v>
      </c>
    </row>
    <row r="29" spans="1:11">
      <c r="A29" s="3">
        <v>35</v>
      </c>
      <c r="B29" s="3">
        <v>35</v>
      </c>
      <c r="C29" s="3" t="s">
        <v>217</v>
      </c>
      <c r="D29" s="3" t="str">
        <f>VLOOKUP(I29,BUFF!B:E,4,0)</f>
        <v>提升命中</v>
      </c>
      <c r="E29" s="19">
        <v>5</v>
      </c>
      <c r="F29" s="3">
        <v>1</v>
      </c>
      <c r="G29" s="3">
        <f t="shared" si="0"/>
        <v>5</v>
      </c>
      <c r="H29" s="3">
        <f t="shared" si="1"/>
        <v>960</v>
      </c>
      <c r="I29" s="2">
        <v>9</v>
      </c>
      <c r="J29" s="2">
        <v>9</v>
      </c>
      <c r="K29" s="2">
        <v>5</v>
      </c>
    </row>
    <row r="30" spans="1:11">
      <c r="A30" s="3">
        <v>36</v>
      </c>
      <c r="B30" s="3">
        <v>36</v>
      </c>
      <c r="C30" s="3" t="s">
        <v>218</v>
      </c>
      <c r="D30" s="3" t="str">
        <f>VLOOKUP(I30,BUFF!B:E,4,0)</f>
        <v>提升闪避</v>
      </c>
      <c r="E30" s="19">
        <v>5</v>
      </c>
      <c r="F30" s="3">
        <v>1</v>
      </c>
      <c r="G30" s="3">
        <f t="shared" si="0"/>
        <v>5</v>
      </c>
      <c r="H30" s="3">
        <f t="shared" si="1"/>
        <v>960</v>
      </c>
      <c r="I30" s="2">
        <v>10</v>
      </c>
      <c r="J30" s="2">
        <v>10</v>
      </c>
      <c r="K30" s="2">
        <v>5</v>
      </c>
    </row>
    <row r="31" spans="1:11">
      <c r="A31" s="3">
        <v>37</v>
      </c>
      <c r="B31" s="3">
        <v>37</v>
      </c>
      <c r="C31" s="3" t="s">
        <v>219</v>
      </c>
      <c r="D31" s="3" t="str">
        <f>VLOOKUP(I31,BUFF!B:E,4,0)</f>
        <v>提升破击</v>
      </c>
      <c r="E31" s="19">
        <v>5</v>
      </c>
      <c r="F31" s="3">
        <v>1</v>
      </c>
      <c r="G31" s="3">
        <f t="shared" si="0"/>
        <v>5</v>
      </c>
      <c r="H31" s="3">
        <f t="shared" si="1"/>
        <v>960</v>
      </c>
      <c r="I31" s="2">
        <v>11</v>
      </c>
      <c r="J31" s="2">
        <v>11</v>
      </c>
      <c r="K31" s="2">
        <v>5</v>
      </c>
    </row>
    <row r="32" spans="1:11">
      <c r="A32" s="3">
        <v>38</v>
      </c>
      <c r="B32" s="3">
        <v>38</v>
      </c>
      <c r="C32" s="3" t="s">
        <v>220</v>
      </c>
      <c r="D32" s="3" t="str">
        <f>VLOOKUP(I32,BUFF!B:E,4,0)</f>
        <v>提升格挡</v>
      </c>
      <c r="E32" s="19">
        <v>5</v>
      </c>
      <c r="F32" s="3">
        <v>1</v>
      </c>
      <c r="G32" s="3">
        <f t="shared" si="0"/>
        <v>5</v>
      </c>
      <c r="H32" s="3">
        <f t="shared" si="1"/>
        <v>960</v>
      </c>
      <c r="I32" s="2">
        <v>12</v>
      </c>
      <c r="J32" s="2">
        <v>12</v>
      </c>
      <c r="K32" s="2">
        <v>5</v>
      </c>
    </row>
    <row r="33" spans="1:11">
      <c r="A33" s="3">
        <v>39</v>
      </c>
      <c r="B33" s="3">
        <v>39</v>
      </c>
      <c r="C33" s="3" t="s">
        <v>221</v>
      </c>
      <c r="D33" s="3" t="str">
        <f>VLOOKUP(I33,BUFF!B:E,4,0)</f>
        <v>提升暴击</v>
      </c>
      <c r="E33" s="19">
        <v>5</v>
      </c>
      <c r="F33" s="3">
        <v>1</v>
      </c>
      <c r="G33" s="3">
        <f t="shared" si="0"/>
        <v>5</v>
      </c>
      <c r="H33" s="3">
        <f t="shared" si="1"/>
        <v>960</v>
      </c>
      <c r="I33" s="2">
        <v>13</v>
      </c>
      <c r="J33" s="2">
        <v>13</v>
      </c>
      <c r="K33" s="2">
        <v>5</v>
      </c>
    </row>
    <row r="34" spans="1:11">
      <c r="A34" s="3">
        <v>40</v>
      </c>
      <c r="B34" s="3">
        <v>40</v>
      </c>
      <c r="C34" s="3" t="s">
        <v>222</v>
      </c>
      <c r="D34" s="3" t="str">
        <f>VLOOKUP(I34,BUFF!B:E,4,0)</f>
        <v>提升韧性</v>
      </c>
      <c r="E34" s="19">
        <v>5</v>
      </c>
      <c r="F34" s="3">
        <v>1</v>
      </c>
      <c r="G34" s="3">
        <f t="shared" si="0"/>
        <v>5</v>
      </c>
      <c r="H34" s="3">
        <f t="shared" si="1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N46"/>
  <sheetViews>
    <sheetView topLeftCell="A22" workbookViewId="0">
      <selection activeCell="R10" sqref="R10"/>
    </sheetView>
  </sheetViews>
  <sheetFormatPr defaultRowHeight="13.5"/>
  <cols>
    <col min="4" max="4" width="9" style="11"/>
  </cols>
  <sheetData>
    <row r="2" spans="2:14">
      <c r="B2" s="83" t="str">
        <f>VLOOKUP(D3,仙侣!B:E,4,0)</f>
        <v>孙悟空</v>
      </c>
      <c r="C2" s="84"/>
      <c r="D2" s="84"/>
      <c r="E2" s="84"/>
      <c r="F2" s="84"/>
      <c r="G2" s="85"/>
      <c r="I2" s="83" t="str">
        <f>VLOOKUP(K3,仙侣!B:E,4,0)</f>
        <v>杨戬</v>
      </c>
      <c r="J2" s="84"/>
      <c r="K2" s="84"/>
      <c r="L2" s="84"/>
      <c r="M2" s="84"/>
      <c r="N2" s="85"/>
    </row>
    <row r="3" spans="2:14">
      <c r="B3" s="90" t="s">
        <v>31</v>
      </c>
      <c r="C3" s="43" t="s">
        <v>94</v>
      </c>
      <c r="D3" s="51">
        <v>1</v>
      </c>
      <c r="E3" s="86" t="s">
        <v>256</v>
      </c>
      <c r="F3" s="35" t="s">
        <v>4</v>
      </c>
      <c r="G3" s="36">
        <f>INT((100+D12*(5+D6))*(10+D4)*0.1)+D29</f>
        <v>14630</v>
      </c>
      <c r="I3" s="90" t="s">
        <v>31</v>
      </c>
      <c r="J3" s="43" t="s">
        <v>94</v>
      </c>
      <c r="K3" s="51">
        <v>2</v>
      </c>
      <c r="L3" s="86" t="s">
        <v>256</v>
      </c>
      <c r="M3" s="35" t="s">
        <v>4</v>
      </c>
      <c r="N3" s="36">
        <f>INT((100+K12*(5+K6))*(10+K4)*0.1)+K29</f>
        <v>14520</v>
      </c>
    </row>
    <row r="4" spans="2:14">
      <c r="B4" s="91"/>
      <c r="C4" s="43" t="s">
        <v>2</v>
      </c>
      <c r="D4" s="51">
        <v>100</v>
      </c>
      <c r="E4" s="87"/>
      <c r="F4" s="35" t="s">
        <v>17</v>
      </c>
      <c r="G4" s="36">
        <f>INT(D13*(10+D4)*0.1)+D19</f>
        <v>4400</v>
      </c>
      <c r="I4" s="91"/>
      <c r="J4" s="43" t="s">
        <v>2</v>
      </c>
      <c r="K4" s="51">
        <v>100</v>
      </c>
      <c r="L4" s="87"/>
      <c r="M4" s="35" t="s">
        <v>17</v>
      </c>
      <c r="N4" s="36">
        <f>INT(K13*(10+K4)*0.1)+K19</f>
        <v>4389</v>
      </c>
    </row>
    <row r="5" spans="2:14">
      <c r="B5" s="91"/>
      <c r="C5" s="43" t="s">
        <v>232</v>
      </c>
      <c r="D5" s="45" t="str">
        <f>VLOOKUP(D3,仙侣!B:E,4,0)</f>
        <v>孙悟空</v>
      </c>
      <c r="E5" s="87"/>
      <c r="F5" s="35" t="s">
        <v>38</v>
      </c>
      <c r="G5" s="36">
        <f>INT(D13*(10+D4)*0.07)+G24</f>
        <v>2420</v>
      </c>
      <c r="I5" s="91"/>
      <c r="J5" s="43" t="s">
        <v>232</v>
      </c>
      <c r="K5" s="45" t="str">
        <f>VLOOKUP(K3,仙侣!B:E,4,0)</f>
        <v>杨戬</v>
      </c>
      <c r="L5" s="87"/>
      <c r="M5" s="35" t="s">
        <v>38</v>
      </c>
      <c r="N5" s="36">
        <f>INT(K13*(10+K4)*0.07)+N24</f>
        <v>2412</v>
      </c>
    </row>
    <row r="6" spans="2:14">
      <c r="B6" s="91"/>
      <c r="C6" s="43" t="s">
        <v>427</v>
      </c>
      <c r="D6" s="44">
        <f>VLOOKUP(D3,仙侣!B:L,11,0)</f>
        <v>5</v>
      </c>
      <c r="E6" s="87"/>
      <c r="F6" s="35" t="s">
        <v>39</v>
      </c>
      <c r="G6" s="36">
        <f>INT(D14*(10+D4)*0.1)+D24</f>
        <v>748</v>
      </c>
      <c r="I6" s="91"/>
      <c r="J6" s="43" t="s">
        <v>427</v>
      </c>
      <c r="K6" s="44">
        <f>VLOOKUP(K3,仙侣!B:L,11,0)</f>
        <v>5</v>
      </c>
      <c r="L6" s="87"/>
      <c r="M6" s="35" t="s">
        <v>39</v>
      </c>
      <c r="N6" s="36">
        <f>INT(K14*(10+K4)*0.1)+K24</f>
        <v>836</v>
      </c>
    </row>
    <row r="7" spans="2:14">
      <c r="B7" s="91"/>
      <c r="C7" s="43" t="s">
        <v>32</v>
      </c>
      <c r="D7" s="44">
        <f>VLOOKUP(D3,仙侣!B:C,2,0)</f>
        <v>1</v>
      </c>
      <c r="E7" s="87"/>
      <c r="F7" s="35" t="s">
        <v>40</v>
      </c>
      <c r="G7" s="36">
        <f>INT(D14*(10+D4)*0.07)+G19</f>
        <v>1623</v>
      </c>
      <c r="I7" s="91"/>
      <c r="J7" s="43" t="s">
        <v>32</v>
      </c>
      <c r="K7" s="44">
        <f>VLOOKUP(K3,仙侣!B:C,2,0)</f>
        <v>1</v>
      </c>
      <c r="L7" s="87"/>
      <c r="M7" s="35" t="s">
        <v>40</v>
      </c>
      <c r="N7" s="36">
        <f>INT(K14*(10+K4)*0.07)+N19</f>
        <v>1685</v>
      </c>
    </row>
    <row r="8" spans="2:14">
      <c r="B8" s="91"/>
      <c r="C8" s="43" t="s">
        <v>233</v>
      </c>
      <c r="D8" s="45" t="str">
        <f>VLOOKUP(D7,职业!B:C,2,0)</f>
        <v>战神</v>
      </c>
      <c r="E8" s="87"/>
      <c r="F8" s="35" t="s">
        <v>14</v>
      </c>
      <c r="G8" s="36">
        <f>INT(D12*(10+D4)*0.1)+G14</f>
        <v>3828</v>
      </c>
      <c r="I8" s="91"/>
      <c r="J8" s="43" t="s">
        <v>233</v>
      </c>
      <c r="K8" s="45" t="str">
        <f>VLOOKUP(K7,职业!B:C,2,0)</f>
        <v>战神</v>
      </c>
      <c r="L8" s="87"/>
      <c r="M8" s="35" t="s">
        <v>14</v>
      </c>
      <c r="N8" s="36">
        <f>INT(K12*(10+K4)*0.1)+N14</f>
        <v>3817</v>
      </c>
    </row>
    <row r="9" spans="2:14">
      <c r="B9" s="91"/>
      <c r="C9" s="43" t="s">
        <v>25</v>
      </c>
      <c r="D9" s="44">
        <f>VLOOKUP(D3,仙侣!B:D,3,0)</f>
        <v>1</v>
      </c>
      <c r="E9" s="88"/>
      <c r="F9" s="35" t="s">
        <v>15</v>
      </c>
      <c r="G9" s="36">
        <f>INT(D12*(10+D4)*0.07)+G29</f>
        <v>2954</v>
      </c>
      <c r="I9" s="91"/>
      <c r="J9" s="43" t="s">
        <v>25</v>
      </c>
      <c r="K9" s="44">
        <f>VLOOKUP(K3,仙侣!B:D,3,0)</f>
        <v>2</v>
      </c>
      <c r="L9" s="88"/>
      <c r="M9" s="35" t="s">
        <v>15</v>
      </c>
      <c r="N9" s="36">
        <f>INT(K12*(10+K4)*0.07)+N29</f>
        <v>2946</v>
      </c>
    </row>
    <row r="10" spans="2:14">
      <c r="B10" s="91"/>
      <c r="C10" s="43" t="s">
        <v>234</v>
      </c>
      <c r="D10" s="45" t="str">
        <f>VLOOKUP(D9,绝技!B:C,2,0)</f>
        <v>金箍乱舞</v>
      </c>
      <c r="E10" s="82" t="s">
        <v>254</v>
      </c>
      <c r="F10" s="33" t="s">
        <v>94</v>
      </c>
      <c r="G10" s="51">
        <v>35</v>
      </c>
      <c r="I10" s="91"/>
      <c r="J10" s="43" t="s">
        <v>234</v>
      </c>
      <c r="K10" s="45" t="str">
        <f>VLOOKUP(K9,绝技!B:C,2,0)</f>
        <v>乾坤无极</v>
      </c>
      <c r="L10" s="82" t="s">
        <v>254</v>
      </c>
      <c r="M10" s="33" t="s">
        <v>94</v>
      </c>
      <c r="N10" s="51">
        <v>35</v>
      </c>
    </row>
    <row r="11" spans="2:14">
      <c r="B11" s="91"/>
      <c r="C11" s="43" t="s">
        <v>173</v>
      </c>
      <c r="D11" s="44">
        <f>VLOOKUP(D9,绝技!B:D,3,0)</f>
        <v>0.6</v>
      </c>
      <c r="E11" s="82"/>
      <c r="F11" s="33" t="s">
        <v>2</v>
      </c>
      <c r="G11" s="51">
        <v>100</v>
      </c>
      <c r="I11" s="91"/>
      <c r="J11" s="43" t="s">
        <v>173</v>
      </c>
      <c r="K11" s="44">
        <f>VLOOKUP(K9,绝技!B:D,3,0)</f>
        <v>1</v>
      </c>
      <c r="L11" s="82"/>
      <c r="M11" s="33" t="s">
        <v>2</v>
      </c>
      <c r="N11" s="51">
        <v>100</v>
      </c>
    </row>
    <row r="12" spans="2:14">
      <c r="B12" s="91"/>
      <c r="C12" s="43" t="s">
        <v>41</v>
      </c>
      <c r="D12" s="44">
        <f>VLOOKUP(D3,仙侣!B:H,7,0)</f>
        <v>98</v>
      </c>
      <c r="E12" s="82"/>
      <c r="F12" s="33" t="s">
        <v>5</v>
      </c>
      <c r="G12" s="42" t="str">
        <f>VLOOKUP(G10,装备!B:C,2,0)</f>
        <v>乾坤法宝</v>
      </c>
      <c r="I12" s="91"/>
      <c r="J12" s="43" t="s">
        <v>41</v>
      </c>
      <c r="K12" s="44">
        <f>VLOOKUP(K3,仙侣!B:H,7,0)</f>
        <v>97</v>
      </c>
      <c r="L12" s="82"/>
      <c r="M12" s="33" t="s">
        <v>5</v>
      </c>
      <c r="N12" s="42" t="str">
        <f>VLOOKUP(N10,装备!B:C,2,0)</f>
        <v>乾坤法宝</v>
      </c>
    </row>
    <row r="13" spans="2:14">
      <c r="B13" s="91"/>
      <c r="C13" s="43" t="s">
        <v>29</v>
      </c>
      <c r="D13" s="44">
        <f>VLOOKUP(D3,仙侣!B:I,8,0)</f>
        <v>100</v>
      </c>
      <c r="E13" s="82"/>
      <c r="F13" s="33" t="s">
        <v>248</v>
      </c>
      <c r="G13" s="34">
        <f>VLOOKUP(G10,装备!B:E,4,0)</f>
        <v>25</v>
      </c>
      <c r="I13" s="91"/>
      <c r="J13" s="43" t="s">
        <v>29</v>
      </c>
      <c r="K13" s="44">
        <f>VLOOKUP(K3,仙侣!B:I,8,0)</f>
        <v>99</v>
      </c>
      <c r="L13" s="82"/>
      <c r="M13" s="33" t="s">
        <v>248</v>
      </c>
      <c r="N13" s="34">
        <f>VLOOKUP(N10,装备!B:E,4,0)</f>
        <v>25</v>
      </c>
    </row>
    <row r="14" spans="2:14">
      <c r="B14" s="92"/>
      <c r="C14" s="43" t="s">
        <v>42</v>
      </c>
      <c r="D14" s="44">
        <f>VLOOKUP(D3,仙侣!B:J,9,0)</f>
        <v>68</v>
      </c>
      <c r="E14" s="82"/>
      <c r="F14" s="33" t="s">
        <v>258</v>
      </c>
      <c r="G14" s="34">
        <f>G13*(G11+10)</f>
        <v>2750</v>
      </c>
      <c r="I14" s="92"/>
      <c r="J14" s="43" t="s">
        <v>42</v>
      </c>
      <c r="K14" s="44">
        <f>VLOOKUP(K3,仙侣!B:J,9,0)</f>
        <v>76</v>
      </c>
      <c r="L14" s="82"/>
      <c r="M14" s="33" t="s">
        <v>258</v>
      </c>
      <c r="N14" s="34">
        <f>N13*(N11+10)</f>
        <v>2750</v>
      </c>
    </row>
    <row r="15" spans="2:14">
      <c r="B15" s="89" t="s">
        <v>247</v>
      </c>
      <c r="C15" s="37" t="s">
        <v>94</v>
      </c>
      <c r="D15" s="51">
        <v>29</v>
      </c>
      <c r="E15" s="81" t="s">
        <v>252</v>
      </c>
      <c r="F15" s="35" t="s">
        <v>94</v>
      </c>
      <c r="G15" s="51">
        <v>32</v>
      </c>
      <c r="I15" s="89" t="s">
        <v>247</v>
      </c>
      <c r="J15" s="37" t="s">
        <v>94</v>
      </c>
      <c r="K15" s="51">
        <v>29</v>
      </c>
      <c r="L15" s="81" t="s">
        <v>252</v>
      </c>
      <c r="M15" s="35" t="s">
        <v>94</v>
      </c>
      <c r="N15" s="51">
        <v>32</v>
      </c>
    </row>
    <row r="16" spans="2:14">
      <c r="B16" s="89"/>
      <c r="C16" s="37" t="s">
        <v>2</v>
      </c>
      <c r="D16" s="51">
        <v>100</v>
      </c>
      <c r="E16" s="81"/>
      <c r="F16" s="35" t="s">
        <v>2</v>
      </c>
      <c r="G16" s="51">
        <v>100</v>
      </c>
      <c r="I16" s="89"/>
      <c r="J16" s="37" t="s">
        <v>2</v>
      </c>
      <c r="K16" s="51">
        <v>100</v>
      </c>
      <c r="L16" s="81"/>
      <c r="M16" s="35" t="s">
        <v>2</v>
      </c>
      <c r="N16" s="51">
        <v>100</v>
      </c>
    </row>
    <row r="17" spans="2:14">
      <c r="B17" s="89"/>
      <c r="C17" s="37" t="s">
        <v>5</v>
      </c>
      <c r="D17" s="41" t="str">
        <f>VLOOKUP(D15,装备!B:C,2,0)</f>
        <v>乾坤宝刀</v>
      </c>
      <c r="E17" s="81"/>
      <c r="F17" s="35" t="s">
        <v>5</v>
      </c>
      <c r="G17" s="40" t="str">
        <f>VLOOKUP(G15,装备!B:C,2,0)</f>
        <v>乾坤法冠</v>
      </c>
      <c r="I17" s="89"/>
      <c r="J17" s="37" t="s">
        <v>5</v>
      </c>
      <c r="K17" s="41" t="str">
        <f>VLOOKUP(K15,装备!B:C,2,0)</f>
        <v>乾坤宝刀</v>
      </c>
      <c r="L17" s="81"/>
      <c r="M17" s="35" t="s">
        <v>5</v>
      </c>
      <c r="N17" s="40" t="str">
        <f>VLOOKUP(N15,装备!B:C,2,0)</f>
        <v>乾坤法冠</v>
      </c>
    </row>
    <row r="18" spans="2:14">
      <c r="B18" s="89"/>
      <c r="C18" s="37" t="s">
        <v>248</v>
      </c>
      <c r="D18" s="38">
        <f>VLOOKUP(D15,装备!B:E,4,0)</f>
        <v>30</v>
      </c>
      <c r="E18" s="81"/>
      <c r="F18" s="35" t="s">
        <v>248</v>
      </c>
      <c r="G18" s="36">
        <f>VLOOKUP(G15,装备!B:E,4,0)</f>
        <v>10</v>
      </c>
      <c r="I18" s="89"/>
      <c r="J18" s="37" t="s">
        <v>248</v>
      </c>
      <c r="K18" s="38">
        <f>VLOOKUP(K15,装备!B:E,4,0)</f>
        <v>30</v>
      </c>
      <c r="L18" s="81"/>
      <c r="M18" s="35" t="s">
        <v>248</v>
      </c>
      <c r="N18" s="36">
        <f>VLOOKUP(N15,装备!B:E,4,0)</f>
        <v>10</v>
      </c>
    </row>
    <row r="19" spans="2:14">
      <c r="B19" s="89"/>
      <c r="C19" s="37" t="s">
        <v>235</v>
      </c>
      <c r="D19" s="38">
        <f>D18*(D16+10)</f>
        <v>3300</v>
      </c>
      <c r="E19" s="81"/>
      <c r="F19" s="35" t="s">
        <v>259</v>
      </c>
      <c r="G19" s="36">
        <f>G18*(G16+10)</f>
        <v>1100</v>
      </c>
      <c r="I19" s="89"/>
      <c r="J19" s="37" t="s">
        <v>235</v>
      </c>
      <c r="K19" s="38">
        <f>K18*(K16+10)</f>
        <v>3300</v>
      </c>
      <c r="L19" s="81"/>
      <c r="M19" s="35" t="s">
        <v>259</v>
      </c>
      <c r="N19" s="36">
        <f>N18*(N16+10)</f>
        <v>1100</v>
      </c>
    </row>
    <row r="20" spans="2:14">
      <c r="B20" s="81" t="s">
        <v>249</v>
      </c>
      <c r="C20" s="35" t="s">
        <v>94</v>
      </c>
      <c r="D20" s="51">
        <v>0</v>
      </c>
      <c r="E20" s="82" t="s">
        <v>251</v>
      </c>
      <c r="F20" s="33" t="s">
        <v>94</v>
      </c>
      <c r="G20" s="51">
        <v>33</v>
      </c>
      <c r="I20" s="81" t="s">
        <v>249</v>
      </c>
      <c r="J20" s="35" t="s">
        <v>94</v>
      </c>
      <c r="K20" s="51">
        <v>0</v>
      </c>
      <c r="L20" s="82" t="s">
        <v>251</v>
      </c>
      <c r="M20" s="33" t="s">
        <v>94</v>
      </c>
      <c r="N20" s="51">
        <v>33</v>
      </c>
    </row>
    <row r="21" spans="2:14">
      <c r="B21" s="81"/>
      <c r="C21" s="35" t="s">
        <v>2</v>
      </c>
      <c r="D21" s="51">
        <v>100</v>
      </c>
      <c r="E21" s="82"/>
      <c r="F21" s="33" t="s">
        <v>2</v>
      </c>
      <c r="G21" s="51">
        <v>100</v>
      </c>
      <c r="I21" s="81"/>
      <c r="J21" s="35" t="s">
        <v>2</v>
      </c>
      <c r="K21" s="51">
        <v>100</v>
      </c>
      <c r="L21" s="82"/>
      <c r="M21" s="33" t="s">
        <v>2</v>
      </c>
      <c r="N21" s="51">
        <v>100</v>
      </c>
    </row>
    <row r="22" spans="2:14">
      <c r="B22" s="81"/>
      <c r="C22" s="35" t="s">
        <v>5</v>
      </c>
      <c r="D22" s="40">
        <f>VLOOKUP(D20,装备!B:C,2,0)</f>
        <v>0</v>
      </c>
      <c r="E22" s="82"/>
      <c r="F22" s="33" t="s">
        <v>5</v>
      </c>
      <c r="G22" s="42" t="str">
        <f>VLOOKUP(G20,装备!B:C,2,0)</f>
        <v>乾坤法袍</v>
      </c>
      <c r="I22" s="81"/>
      <c r="J22" s="35" t="s">
        <v>5</v>
      </c>
      <c r="K22" s="40">
        <f>VLOOKUP(K20,装备!B:C,2,0)</f>
        <v>0</v>
      </c>
      <c r="L22" s="82"/>
      <c r="M22" s="33" t="s">
        <v>5</v>
      </c>
      <c r="N22" s="42" t="str">
        <f>VLOOKUP(N20,装备!B:C,2,0)</f>
        <v>乾坤法袍</v>
      </c>
    </row>
    <row r="23" spans="2:14">
      <c r="B23" s="81"/>
      <c r="C23" s="35" t="s">
        <v>248</v>
      </c>
      <c r="D23" s="36">
        <f>VLOOKUP(D20,装备!B:E,4,0)</f>
        <v>0</v>
      </c>
      <c r="E23" s="82"/>
      <c r="F23" s="33" t="s">
        <v>248</v>
      </c>
      <c r="G23" s="34">
        <f>VLOOKUP(G20,装备!B:E,4,0)</f>
        <v>15</v>
      </c>
      <c r="I23" s="81"/>
      <c r="J23" s="35" t="s">
        <v>248</v>
      </c>
      <c r="K23" s="36">
        <f>VLOOKUP(K20,装备!B:E,4,0)</f>
        <v>0</v>
      </c>
      <c r="L23" s="82"/>
      <c r="M23" s="33" t="s">
        <v>248</v>
      </c>
      <c r="N23" s="34">
        <f>VLOOKUP(N20,装备!B:E,4,0)</f>
        <v>15</v>
      </c>
    </row>
    <row r="24" spans="2:14">
      <c r="B24" s="81"/>
      <c r="C24" s="35" t="s">
        <v>255</v>
      </c>
      <c r="D24" s="36">
        <f>D23*(D21+10)</f>
        <v>0</v>
      </c>
      <c r="E24" s="82"/>
      <c r="F24" s="33" t="s">
        <v>260</v>
      </c>
      <c r="G24" s="34">
        <f>G23*(G21+10)</f>
        <v>1650</v>
      </c>
      <c r="I24" s="81"/>
      <c r="J24" s="35" t="s">
        <v>255</v>
      </c>
      <c r="K24" s="36">
        <f>K23*(K21+10)</f>
        <v>0</v>
      </c>
      <c r="L24" s="82"/>
      <c r="M24" s="33" t="s">
        <v>260</v>
      </c>
      <c r="N24" s="34">
        <f>N23*(N21+10)</f>
        <v>1650</v>
      </c>
    </row>
    <row r="25" spans="2:14">
      <c r="B25" s="82" t="s">
        <v>250</v>
      </c>
      <c r="C25" s="33" t="s">
        <v>94</v>
      </c>
      <c r="D25" s="51">
        <v>31</v>
      </c>
      <c r="E25" s="81" t="s">
        <v>253</v>
      </c>
      <c r="F25" s="35" t="s">
        <v>94</v>
      </c>
      <c r="G25" s="51">
        <v>34</v>
      </c>
      <c r="I25" s="82" t="s">
        <v>250</v>
      </c>
      <c r="J25" s="33" t="s">
        <v>94</v>
      </c>
      <c r="K25" s="51">
        <v>31</v>
      </c>
      <c r="L25" s="81" t="s">
        <v>253</v>
      </c>
      <c r="M25" s="35" t="s">
        <v>94</v>
      </c>
      <c r="N25" s="51">
        <v>34</v>
      </c>
    </row>
    <row r="26" spans="2:14">
      <c r="B26" s="82"/>
      <c r="C26" s="33" t="s">
        <v>2</v>
      </c>
      <c r="D26" s="51">
        <v>100</v>
      </c>
      <c r="E26" s="81"/>
      <c r="F26" s="35" t="s">
        <v>2</v>
      </c>
      <c r="G26" s="51">
        <v>100</v>
      </c>
      <c r="I26" s="82"/>
      <c r="J26" s="33" t="s">
        <v>2</v>
      </c>
      <c r="K26" s="51">
        <v>100</v>
      </c>
      <c r="L26" s="81"/>
      <c r="M26" s="35" t="s">
        <v>2</v>
      </c>
      <c r="N26" s="51">
        <v>100</v>
      </c>
    </row>
    <row r="27" spans="2:14">
      <c r="B27" s="82"/>
      <c r="C27" s="33" t="s">
        <v>5</v>
      </c>
      <c r="D27" s="42" t="str">
        <f>VLOOKUP(D25,装备!B:C,2,0)</f>
        <v>乾坤护符</v>
      </c>
      <c r="E27" s="81"/>
      <c r="F27" s="35" t="s">
        <v>5</v>
      </c>
      <c r="G27" s="40" t="str">
        <f>VLOOKUP(G25,装备!B:C,2,0)</f>
        <v>乾坤战靴</v>
      </c>
      <c r="I27" s="82"/>
      <c r="J27" s="33" t="s">
        <v>5</v>
      </c>
      <c r="K27" s="42" t="str">
        <f>VLOOKUP(K25,装备!B:C,2,0)</f>
        <v>乾坤护符</v>
      </c>
      <c r="L27" s="81"/>
      <c r="M27" s="35" t="s">
        <v>5</v>
      </c>
      <c r="N27" s="40" t="str">
        <f>VLOOKUP(N25,装备!B:C,2,0)</f>
        <v>乾坤战靴</v>
      </c>
    </row>
    <row r="28" spans="2:14">
      <c r="B28" s="82"/>
      <c r="C28" s="33" t="s">
        <v>248</v>
      </c>
      <c r="D28" s="34">
        <f>VLOOKUP(D25,装备!B:E,4,0)</f>
        <v>25</v>
      </c>
      <c r="E28" s="81"/>
      <c r="F28" s="35" t="s">
        <v>248</v>
      </c>
      <c r="G28" s="36">
        <f>VLOOKUP(G25,装备!B:E,4,0)</f>
        <v>20</v>
      </c>
      <c r="I28" s="82"/>
      <c r="J28" s="33" t="s">
        <v>248</v>
      </c>
      <c r="K28" s="34">
        <f>VLOOKUP(K25,装备!B:E,4,0)</f>
        <v>25</v>
      </c>
      <c r="L28" s="81"/>
      <c r="M28" s="35" t="s">
        <v>248</v>
      </c>
      <c r="N28" s="36">
        <f>VLOOKUP(N25,装备!B:E,4,0)</f>
        <v>20</v>
      </c>
    </row>
    <row r="29" spans="2:14">
      <c r="B29" s="82"/>
      <c r="C29" s="33" t="s">
        <v>257</v>
      </c>
      <c r="D29" s="34">
        <f>D28*(D26+10)</f>
        <v>2750</v>
      </c>
      <c r="E29" s="81"/>
      <c r="F29" s="35" t="s">
        <v>261</v>
      </c>
      <c r="G29" s="36">
        <f>G28*(G26+10)</f>
        <v>2200</v>
      </c>
      <c r="I29" s="82"/>
      <c r="J29" s="33" t="s">
        <v>257</v>
      </c>
      <c r="K29" s="34">
        <f>K28*(K26+10)</f>
        <v>2750</v>
      </c>
      <c r="L29" s="81"/>
      <c r="M29" s="35" t="s">
        <v>261</v>
      </c>
      <c r="N29" s="36">
        <f>N28*(N26+10)</f>
        <v>2200</v>
      </c>
    </row>
    <row r="31" spans="2:14">
      <c r="C31" s="83" t="str">
        <f>D5&amp;" 攻击 "&amp;K5</f>
        <v>孙悟空 攻击 杨戬</v>
      </c>
      <c r="D31" s="85"/>
      <c r="E31" s="30" t="s">
        <v>262</v>
      </c>
      <c r="F31" s="30" t="s">
        <v>263</v>
      </c>
      <c r="J31" s="83" t="str">
        <f>K5&amp;" 攻击 "&amp;D5</f>
        <v>杨戬 攻击 孙悟空</v>
      </c>
      <c r="K31" s="85"/>
      <c r="L31" s="32" t="s">
        <v>262</v>
      </c>
      <c r="M31" s="32" t="s">
        <v>263</v>
      </c>
    </row>
    <row r="32" spans="2:14">
      <c r="C32" s="86" t="s">
        <v>3</v>
      </c>
      <c r="D32" s="36" t="s">
        <v>11</v>
      </c>
      <c r="E32" s="46">
        <f>-MAX(IF(D7&lt;&gt;4,G4-N5,G6-N7),0)-(D4+10)</f>
        <v>-2098</v>
      </c>
      <c r="F32" s="47">
        <f>N3+E32</f>
        <v>12422</v>
      </c>
      <c r="J32" s="86" t="s">
        <v>3</v>
      </c>
      <c r="K32" s="36" t="s">
        <v>11</v>
      </c>
      <c r="L32" s="46">
        <f>-MAX(IF(K7&lt;&gt;4,N4-G5,N6-G7),0)-(K4+10)</f>
        <v>-2079</v>
      </c>
      <c r="M32" s="47">
        <f>G3+L32</f>
        <v>12551</v>
      </c>
    </row>
    <row r="33" spans="1:13">
      <c r="C33" s="87"/>
      <c r="D33" s="36" t="s">
        <v>23</v>
      </c>
      <c r="E33" s="46">
        <f>INT(E32/2)</f>
        <v>-1049</v>
      </c>
      <c r="F33" s="47">
        <f>N3+E33</f>
        <v>13471</v>
      </c>
      <c r="J33" s="87"/>
      <c r="K33" s="36" t="s">
        <v>23</v>
      </c>
      <c r="L33" s="46">
        <f>INT(L32/2)</f>
        <v>-1040</v>
      </c>
      <c r="M33" s="47">
        <f>G3+L33</f>
        <v>13590</v>
      </c>
    </row>
    <row r="34" spans="1:13">
      <c r="C34" s="88"/>
      <c r="D34" s="36" t="s">
        <v>12</v>
      </c>
      <c r="E34" s="46">
        <f>E32*2</f>
        <v>-4196</v>
      </c>
      <c r="F34" s="47">
        <f>N3+E34</f>
        <v>10324</v>
      </c>
      <c r="J34" s="88"/>
      <c r="K34" s="36" t="s">
        <v>12</v>
      </c>
      <c r="L34" s="46">
        <f>L32*2</f>
        <v>-4158</v>
      </c>
      <c r="M34" s="47">
        <f>G3+L34</f>
        <v>10472</v>
      </c>
    </row>
    <row r="35" spans="1:13">
      <c r="C35" s="93" t="s">
        <v>14</v>
      </c>
      <c r="D35" s="34" t="s">
        <v>11</v>
      </c>
      <c r="E35" s="48">
        <f>-MAX(INT(IF(D7&lt;&gt;4,G4+G8-N9,G6+G8-N9)*D11),0)-(D4+10)</f>
        <v>-3279</v>
      </c>
      <c r="F35" s="49">
        <f>N3+E35</f>
        <v>11241</v>
      </c>
      <c r="J35" s="93" t="s">
        <v>14</v>
      </c>
      <c r="K35" s="34" t="s">
        <v>11</v>
      </c>
      <c r="L35" s="48">
        <f>-MAX(INT(IF(K7&lt;&gt;4,N4+N8-G9,N6+N8-G9)*K11),0)-(K4+10)</f>
        <v>-5362</v>
      </c>
      <c r="M35" s="49">
        <f>G3+L35</f>
        <v>9268</v>
      </c>
    </row>
    <row r="36" spans="1:13">
      <c r="C36" s="94"/>
      <c r="D36" s="34" t="s">
        <v>23</v>
      </c>
      <c r="E36" s="48">
        <f>INT(E35/2)</f>
        <v>-1640</v>
      </c>
      <c r="F36" s="49">
        <f>N3+E36</f>
        <v>12880</v>
      </c>
      <c r="J36" s="94"/>
      <c r="K36" s="34" t="s">
        <v>23</v>
      </c>
      <c r="L36" s="48">
        <f>INT(L35/2)</f>
        <v>-2681</v>
      </c>
      <c r="M36" s="49">
        <f>G3+L36</f>
        <v>11949</v>
      </c>
    </row>
    <row r="37" spans="1:13">
      <c r="C37" s="95"/>
      <c r="D37" s="34" t="s">
        <v>12</v>
      </c>
      <c r="E37" s="48">
        <f>E35*2</f>
        <v>-6558</v>
      </c>
      <c r="F37" s="49">
        <f>N3+E37</f>
        <v>7962</v>
      </c>
      <c r="J37" s="95"/>
      <c r="K37" s="34" t="s">
        <v>12</v>
      </c>
      <c r="L37" s="48">
        <f>L35*2</f>
        <v>-10724</v>
      </c>
      <c r="M37" s="49">
        <f>G3+L37</f>
        <v>3906</v>
      </c>
    </row>
    <row r="38" spans="1:13">
      <c r="D38"/>
    </row>
    <row r="39" spans="1:13">
      <c r="A39" s="11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  <row r="45" spans="1:13">
      <c r="D45"/>
    </row>
    <row r="46" spans="1:13">
      <c r="D46"/>
    </row>
  </sheetData>
  <sheetProtection selectLockedCells="1"/>
  <mergeCells count="26">
    <mergeCell ref="C32:C34"/>
    <mergeCell ref="C35:C37"/>
    <mergeCell ref="J32:J34"/>
    <mergeCell ref="J35:J37"/>
    <mergeCell ref="C31:D31"/>
    <mergeCell ref="J31:K31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J62"/>
  <sheetViews>
    <sheetView workbookViewId="0">
      <selection activeCell="F34" sqref="F34:F46"/>
    </sheetView>
  </sheetViews>
  <sheetFormatPr defaultRowHeight="13.5"/>
  <cols>
    <col min="3" max="3" width="30.5" customWidth="1"/>
    <col min="5" max="5" width="19.5" style="29" customWidth="1"/>
  </cols>
  <sheetData>
    <row r="2" spans="2:10">
      <c r="B2" s="24" t="s">
        <v>94</v>
      </c>
      <c r="C2" s="24" t="s">
        <v>5</v>
      </c>
      <c r="D2" s="24" t="s">
        <v>142</v>
      </c>
      <c r="E2" s="24" t="s">
        <v>141</v>
      </c>
      <c r="F2" s="24" t="s">
        <v>153</v>
      </c>
      <c r="G2" s="24"/>
      <c r="H2" s="24"/>
      <c r="I2" s="24"/>
      <c r="J2" s="23"/>
    </row>
    <row r="3" spans="2:10">
      <c r="B3" s="10">
        <v>1</v>
      </c>
      <c r="C3" s="25" t="s">
        <v>95</v>
      </c>
      <c r="D3" s="12" t="s">
        <v>143</v>
      </c>
      <c r="E3" s="27" t="s">
        <v>145</v>
      </c>
      <c r="F3" s="12" t="s">
        <v>154</v>
      </c>
      <c r="G3" s="10"/>
      <c r="H3" s="10"/>
      <c r="I3" s="10"/>
      <c r="J3" s="10"/>
    </row>
    <row r="4" spans="2:10">
      <c r="B4" s="10">
        <v>2</v>
      </c>
      <c r="C4" s="25" t="s">
        <v>96</v>
      </c>
      <c r="D4" s="12" t="s">
        <v>143</v>
      </c>
      <c r="E4" s="27" t="s">
        <v>146</v>
      </c>
      <c r="F4" s="12" t="s">
        <v>154</v>
      </c>
      <c r="G4" s="10"/>
      <c r="H4" s="10"/>
      <c r="I4" s="10"/>
      <c r="J4" s="10"/>
    </row>
    <row r="5" spans="2:10">
      <c r="B5" s="10">
        <v>3</v>
      </c>
      <c r="C5" s="25" t="s">
        <v>97</v>
      </c>
      <c r="D5" s="12" t="s">
        <v>143</v>
      </c>
      <c r="E5" s="27" t="s">
        <v>147</v>
      </c>
      <c r="F5" s="12" t="s">
        <v>154</v>
      </c>
      <c r="G5" s="10"/>
      <c r="H5" s="10"/>
      <c r="I5" s="10"/>
      <c r="J5" s="10"/>
    </row>
    <row r="6" spans="2:10">
      <c r="B6" s="10">
        <v>4</v>
      </c>
      <c r="C6" s="25" t="s">
        <v>101</v>
      </c>
      <c r="D6" s="12" t="s">
        <v>143</v>
      </c>
      <c r="E6" s="27" t="s">
        <v>148</v>
      </c>
      <c r="F6" s="12" t="s">
        <v>154</v>
      </c>
      <c r="G6" s="10"/>
      <c r="H6" s="10"/>
      <c r="I6" s="10"/>
      <c r="J6" s="10"/>
    </row>
    <row r="7" spans="2:10">
      <c r="B7" s="10">
        <v>5</v>
      </c>
      <c r="C7" s="25" t="s">
        <v>98</v>
      </c>
      <c r="D7" s="12" t="s">
        <v>143</v>
      </c>
      <c r="E7" s="27" t="s">
        <v>149</v>
      </c>
      <c r="F7" s="12" t="s">
        <v>154</v>
      </c>
      <c r="G7" s="10"/>
      <c r="H7" s="10"/>
      <c r="I7" s="10"/>
      <c r="J7" s="10"/>
    </row>
    <row r="8" spans="2:10">
      <c r="B8" s="10">
        <v>6</v>
      </c>
      <c r="C8" s="25" t="s">
        <v>99</v>
      </c>
      <c r="D8" s="12" t="s">
        <v>143</v>
      </c>
      <c r="E8" s="27" t="s">
        <v>150</v>
      </c>
      <c r="F8" s="12" t="s">
        <v>154</v>
      </c>
      <c r="G8" s="10"/>
      <c r="H8" s="10"/>
      <c r="I8" s="10"/>
      <c r="J8" s="10"/>
    </row>
    <row r="9" spans="2:10">
      <c r="B9" s="10">
        <v>7</v>
      </c>
      <c r="C9" s="25" t="s">
        <v>100</v>
      </c>
      <c r="D9" s="12" t="s">
        <v>143</v>
      </c>
      <c r="E9" s="27" t="s">
        <v>151</v>
      </c>
      <c r="F9" s="12" t="s">
        <v>154</v>
      </c>
      <c r="G9" s="10"/>
      <c r="H9" s="10"/>
      <c r="I9" s="10"/>
      <c r="J9" s="10"/>
    </row>
    <row r="10" spans="2:10">
      <c r="B10" s="10">
        <v>8</v>
      </c>
      <c r="C10" s="25" t="s">
        <v>102</v>
      </c>
      <c r="D10" s="12" t="s">
        <v>143</v>
      </c>
      <c r="E10" s="27" t="s">
        <v>152</v>
      </c>
      <c r="F10" s="12" t="s">
        <v>154</v>
      </c>
      <c r="G10" s="10"/>
      <c r="H10" s="10"/>
      <c r="I10" s="10"/>
      <c r="J10" s="10"/>
    </row>
    <row r="11" spans="2:10">
      <c r="B11" s="10">
        <v>9</v>
      </c>
      <c r="C11" s="25" t="s">
        <v>103</v>
      </c>
      <c r="D11" s="12" t="s">
        <v>143</v>
      </c>
      <c r="E11" s="27" t="s">
        <v>279</v>
      </c>
      <c r="F11" s="12" t="s">
        <v>154</v>
      </c>
      <c r="G11" s="10"/>
      <c r="H11" s="10"/>
      <c r="I11" s="10"/>
      <c r="J11" s="10"/>
    </row>
    <row r="12" spans="2:10">
      <c r="B12" s="10">
        <v>10</v>
      </c>
      <c r="C12" s="25" t="s">
        <v>104</v>
      </c>
      <c r="D12" s="12" t="s">
        <v>143</v>
      </c>
      <c r="E12" s="27" t="s">
        <v>280</v>
      </c>
      <c r="F12" s="12" t="s">
        <v>154</v>
      </c>
      <c r="G12" s="10"/>
      <c r="H12" s="10"/>
      <c r="I12" s="10"/>
      <c r="J12" s="10"/>
    </row>
    <row r="13" spans="2:10">
      <c r="B13" s="10">
        <v>11</v>
      </c>
      <c r="C13" s="25" t="s">
        <v>105</v>
      </c>
      <c r="D13" s="12" t="s">
        <v>143</v>
      </c>
      <c r="E13" s="27" t="s">
        <v>281</v>
      </c>
      <c r="F13" s="12" t="s">
        <v>154</v>
      </c>
      <c r="G13" s="10"/>
      <c r="H13" s="10"/>
      <c r="I13" s="10"/>
      <c r="J13" s="10"/>
    </row>
    <row r="14" spans="2:10">
      <c r="B14" s="10">
        <v>12</v>
      </c>
      <c r="C14" s="25" t="s">
        <v>106</v>
      </c>
      <c r="D14" s="12" t="s">
        <v>143</v>
      </c>
      <c r="E14" s="27" t="s">
        <v>282</v>
      </c>
      <c r="F14" s="12" t="s">
        <v>154</v>
      </c>
      <c r="G14" s="10"/>
      <c r="H14" s="10"/>
      <c r="I14" s="10"/>
      <c r="J14" s="10"/>
    </row>
    <row r="15" spans="2:10">
      <c r="B15" s="10">
        <v>13</v>
      </c>
      <c r="C15" s="25" t="s">
        <v>107</v>
      </c>
      <c r="D15" s="12" t="s">
        <v>143</v>
      </c>
      <c r="E15" s="27" t="s">
        <v>283</v>
      </c>
      <c r="F15" s="12" t="s">
        <v>154</v>
      </c>
      <c r="G15" s="10"/>
      <c r="H15" s="10"/>
      <c r="I15" s="10"/>
      <c r="J15" s="10"/>
    </row>
    <row r="16" spans="2:10">
      <c r="B16" s="10">
        <v>14</v>
      </c>
      <c r="C16" s="25" t="s">
        <v>108</v>
      </c>
      <c r="D16" s="12" t="s">
        <v>143</v>
      </c>
      <c r="E16" s="27" t="s">
        <v>284</v>
      </c>
      <c r="F16" s="12" t="s">
        <v>154</v>
      </c>
      <c r="G16" s="10"/>
      <c r="H16" s="10"/>
      <c r="I16" s="10"/>
      <c r="J16" s="10"/>
    </row>
    <row r="17" spans="2:10">
      <c r="B17" s="10">
        <v>101</v>
      </c>
      <c r="C17" s="26" t="s">
        <v>109</v>
      </c>
      <c r="D17" s="12" t="s">
        <v>144</v>
      </c>
      <c r="E17" s="27" t="s">
        <v>156</v>
      </c>
      <c r="F17" s="12" t="s">
        <v>158</v>
      </c>
      <c r="G17" s="10"/>
      <c r="H17" s="10"/>
      <c r="I17" s="10"/>
      <c r="J17" s="10"/>
    </row>
    <row r="18" spans="2:10">
      <c r="B18" s="10">
        <v>102</v>
      </c>
      <c r="C18" s="26" t="s">
        <v>110</v>
      </c>
      <c r="D18" s="12" t="s">
        <v>144</v>
      </c>
      <c r="E18" s="27" t="s">
        <v>157</v>
      </c>
      <c r="F18" s="12" t="s">
        <v>158</v>
      </c>
      <c r="G18" s="10"/>
      <c r="H18" s="10"/>
      <c r="I18" s="10"/>
      <c r="J18" s="10"/>
    </row>
    <row r="19" spans="2:10">
      <c r="B19" s="10">
        <v>103</v>
      </c>
      <c r="C19" s="26" t="s">
        <v>111</v>
      </c>
      <c r="D19" s="12" t="s">
        <v>144</v>
      </c>
      <c r="E19" s="27" t="s">
        <v>159</v>
      </c>
      <c r="F19" s="12" t="s">
        <v>154</v>
      </c>
      <c r="G19" s="10"/>
      <c r="H19" s="10"/>
      <c r="I19" s="10"/>
      <c r="J19" s="10"/>
    </row>
    <row r="20" spans="2:10">
      <c r="B20" s="10">
        <v>104</v>
      </c>
      <c r="C20" s="26" t="s">
        <v>112</v>
      </c>
      <c r="D20" s="12" t="s">
        <v>144</v>
      </c>
      <c r="E20" s="27" t="s">
        <v>160</v>
      </c>
      <c r="F20" s="12" t="s">
        <v>154</v>
      </c>
      <c r="G20" s="10"/>
      <c r="H20" s="10"/>
      <c r="I20" s="10"/>
      <c r="J20" s="10"/>
    </row>
    <row r="21" spans="2:10">
      <c r="B21" s="10">
        <v>105</v>
      </c>
      <c r="C21" s="26" t="s">
        <v>113</v>
      </c>
      <c r="D21" s="12" t="s">
        <v>144</v>
      </c>
      <c r="E21" s="27" t="s">
        <v>161</v>
      </c>
      <c r="F21" s="12" t="s">
        <v>154</v>
      </c>
      <c r="G21" s="10"/>
      <c r="H21" s="10"/>
      <c r="I21" s="10"/>
      <c r="J21" s="10"/>
    </row>
    <row r="22" spans="2:10">
      <c r="B22" s="10">
        <v>106</v>
      </c>
      <c r="C22" s="26" t="s">
        <v>114</v>
      </c>
      <c r="D22" s="12" t="s">
        <v>144</v>
      </c>
      <c r="E22" s="27" t="s">
        <v>162</v>
      </c>
      <c r="F22" s="12" t="s">
        <v>154</v>
      </c>
      <c r="G22" s="10"/>
      <c r="H22" s="10"/>
      <c r="I22" s="10"/>
      <c r="J22" s="10"/>
    </row>
    <row r="23" spans="2:10">
      <c r="B23" s="10">
        <v>107</v>
      </c>
      <c r="C23" s="26" t="s">
        <v>115</v>
      </c>
      <c r="D23" s="12" t="s">
        <v>144</v>
      </c>
      <c r="E23" s="27" t="s">
        <v>147</v>
      </c>
      <c r="F23" s="12" t="s">
        <v>154</v>
      </c>
      <c r="G23" s="10"/>
      <c r="H23" s="10"/>
      <c r="I23" s="10"/>
      <c r="J23" s="10"/>
    </row>
    <row r="24" spans="2:10">
      <c r="B24" s="10">
        <v>108</v>
      </c>
      <c r="C24" s="26" t="s">
        <v>116</v>
      </c>
      <c r="D24" s="12" t="s">
        <v>144</v>
      </c>
      <c r="E24" s="27" t="s">
        <v>163</v>
      </c>
      <c r="F24" s="12" t="s">
        <v>154</v>
      </c>
      <c r="G24" s="10"/>
      <c r="H24" s="10"/>
      <c r="I24" s="10"/>
      <c r="J24" s="10"/>
    </row>
    <row r="25" spans="2:10">
      <c r="B25" s="10">
        <v>109</v>
      </c>
      <c r="C25" s="26" t="s">
        <v>117</v>
      </c>
      <c r="D25" s="12" t="s">
        <v>144</v>
      </c>
      <c r="E25" s="27" t="s">
        <v>148</v>
      </c>
      <c r="F25" s="12" t="s">
        <v>154</v>
      </c>
      <c r="G25" s="10"/>
      <c r="H25" s="10"/>
      <c r="I25" s="10"/>
      <c r="J25" s="10"/>
    </row>
    <row r="26" spans="2:10">
      <c r="B26" s="10">
        <v>110</v>
      </c>
      <c r="C26" s="26" t="s">
        <v>118</v>
      </c>
      <c r="D26" s="12" t="s">
        <v>144</v>
      </c>
      <c r="E26" s="27" t="s">
        <v>164</v>
      </c>
      <c r="F26" s="12" t="s">
        <v>154</v>
      </c>
      <c r="G26" s="10"/>
      <c r="H26" s="10"/>
      <c r="I26" s="10"/>
      <c r="J26" s="10"/>
    </row>
    <row r="27" spans="2:10">
      <c r="B27" s="10">
        <v>111</v>
      </c>
      <c r="C27" s="26" t="s">
        <v>119</v>
      </c>
      <c r="D27" s="12" t="s">
        <v>144</v>
      </c>
      <c r="E27" s="27" t="s">
        <v>149</v>
      </c>
      <c r="F27" s="12" t="s">
        <v>154</v>
      </c>
      <c r="G27" s="10"/>
      <c r="H27" s="10"/>
      <c r="I27" s="10"/>
      <c r="J27" s="10"/>
    </row>
    <row r="28" spans="2:10">
      <c r="B28" s="10">
        <v>112</v>
      </c>
      <c r="C28" s="26" t="s">
        <v>120</v>
      </c>
      <c r="D28" s="12" t="s">
        <v>144</v>
      </c>
      <c r="E28" s="27" t="s">
        <v>165</v>
      </c>
      <c r="F28" s="12" t="s">
        <v>154</v>
      </c>
      <c r="G28" s="10"/>
      <c r="H28" s="10"/>
      <c r="I28" s="10"/>
      <c r="J28" s="10"/>
    </row>
    <row r="29" spans="2:10">
      <c r="B29" s="10">
        <v>113</v>
      </c>
      <c r="C29" s="26" t="s">
        <v>121</v>
      </c>
      <c r="D29" s="12" t="s">
        <v>144</v>
      </c>
      <c r="E29" s="27" t="s">
        <v>150</v>
      </c>
      <c r="F29" s="12" t="s">
        <v>154</v>
      </c>
      <c r="G29" s="10"/>
      <c r="H29" s="10"/>
      <c r="I29" s="10"/>
      <c r="J29" s="10"/>
    </row>
    <row r="30" spans="2:10">
      <c r="B30" s="10">
        <v>114</v>
      </c>
      <c r="C30" s="26" t="s">
        <v>122</v>
      </c>
      <c r="D30" s="12" t="s">
        <v>144</v>
      </c>
      <c r="E30" s="27" t="s">
        <v>166</v>
      </c>
      <c r="F30" s="12" t="s">
        <v>154</v>
      </c>
      <c r="G30" s="10"/>
      <c r="H30" s="10"/>
      <c r="I30" s="10"/>
      <c r="J30" s="10"/>
    </row>
    <row r="31" spans="2:10">
      <c r="B31" s="10">
        <v>115</v>
      </c>
      <c r="C31" s="26" t="s">
        <v>123</v>
      </c>
      <c r="D31" s="12" t="s">
        <v>144</v>
      </c>
      <c r="E31" s="27" t="s">
        <v>151</v>
      </c>
      <c r="F31" s="12" t="s">
        <v>154</v>
      </c>
      <c r="G31" s="10"/>
      <c r="H31" s="10"/>
      <c r="I31" s="10"/>
      <c r="J31" s="10"/>
    </row>
    <row r="32" spans="2:10">
      <c r="B32" s="10">
        <v>116</v>
      </c>
      <c r="C32" s="26" t="s">
        <v>124</v>
      </c>
      <c r="D32" s="12" t="s">
        <v>144</v>
      </c>
      <c r="E32" s="27" t="s">
        <v>167</v>
      </c>
      <c r="F32" s="12" t="s">
        <v>154</v>
      </c>
      <c r="G32" s="10"/>
      <c r="H32" s="10"/>
      <c r="I32" s="10"/>
      <c r="J32" s="10"/>
    </row>
    <row r="33" spans="2:10">
      <c r="B33" s="10">
        <v>117</v>
      </c>
      <c r="C33" s="26" t="s">
        <v>125</v>
      </c>
      <c r="D33" s="12" t="s">
        <v>144</v>
      </c>
      <c r="E33" s="27" t="s">
        <v>152</v>
      </c>
      <c r="F33" s="12" t="s">
        <v>154</v>
      </c>
      <c r="G33" s="10"/>
      <c r="H33" s="10"/>
      <c r="I33" s="10"/>
      <c r="J33" s="10"/>
    </row>
    <row r="34" spans="2:10">
      <c r="B34" s="10">
        <v>118</v>
      </c>
      <c r="C34" s="26" t="s">
        <v>126</v>
      </c>
      <c r="D34" s="12" t="s">
        <v>144</v>
      </c>
      <c r="E34" s="27" t="s">
        <v>168</v>
      </c>
      <c r="F34" s="12" t="s">
        <v>154</v>
      </c>
      <c r="G34" s="10"/>
      <c r="H34" s="10"/>
      <c r="I34" s="10"/>
      <c r="J34" s="10"/>
    </row>
    <row r="35" spans="2:10">
      <c r="B35" s="10">
        <v>119</v>
      </c>
      <c r="C35" s="26" t="s">
        <v>127</v>
      </c>
      <c r="D35" s="12" t="s">
        <v>144</v>
      </c>
      <c r="E35" s="27" t="s">
        <v>279</v>
      </c>
      <c r="F35" s="12" t="s">
        <v>154</v>
      </c>
      <c r="G35" s="10"/>
      <c r="H35" s="10"/>
      <c r="I35" s="10"/>
      <c r="J35" s="10"/>
    </row>
    <row r="36" spans="2:10">
      <c r="B36" s="10">
        <v>120</v>
      </c>
      <c r="C36" s="26" t="s">
        <v>128</v>
      </c>
      <c r="D36" s="12" t="s">
        <v>144</v>
      </c>
      <c r="E36" s="27" t="s">
        <v>285</v>
      </c>
      <c r="F36" s="12" t="s">
        <v>154</v>
      </c>
      <c r="G36" s="10"/>
      <c r="H36" s="10"/>
      <c r="I36" s="10"/>
      <c r="J36" s="10"/>
    </row>
    <row r="37" spans="2:10">
      <c r="B37" s="10">
        <v>121</v>
      </c>
      <c r="C37" s="26" t="s">
        <v>129</v>
      </c>
      <c r="D37" s="12" t="s">
        <v>144</v>
      </c>
      <c r="E37" s="27" t="s">
        <v>280</v>
      </c>
      <c r="F37" s="12" t="s">
        <v>154</v>
      </c>
      <c r="G37" s="10"/>
      <c r="H37" s="10"/>
      <c r="I37" s="10"/>
      <c r="J37" s="10"/>
    </row>
    <row r="38" spans="2:10">
      <c r="B38" s="10">
        <v>122</v>
      </c>
      <c r="C38" s="26" t="s">
        <v>130</v>
      </c>
      <c r="D38" s="12" t="s">
        <v>144</v>
      </c>
      <c r="E38" s="27" t="s">
        <v>286</v>
      </c>
      <c r="F38" s="12" t="s">
        <v>154</v>
      </c>
      <c r="G38" s="10"/>
      <c r="H38" s="10"/>
      <c r="I38" s="10"/>
      <c r="J38" s="10"/>
    </row>
    <row r="39" spans="2:10">
      <c r="B39" s="10">
        <v>123</v>
      </c>
      <c r="C39" s="26" t="s">
        <v>131</v>
      </c>
      <c r="D39" s="12" t="s">
        <v>144</v>
      </c>
      <c r="E39" s="27" t="s">
        <v>281</v>
      </c>
      <c r="F39" s="12" t="s">
        <v>154</v>
      </c>
      <c r="G39" s="10"/>
      <c r="H39" s="10"/>
      <c r="I39" s="10"/>
      <c r="J39" s="10"/>
    </row>
    <row r="40" spans="2:10">
      <c r="B40" s="10">
        <v>124</v>
      </c>
      <c r="C40" s="26" t="s">
        <v>132</v>
      </c>
      <c r="D40" s="12" t="s">
        <v>144</v>
      </c>
      <c r="E40" s="27" t="s">
        <v>287</v>
      </c>
      <c r="F40" s="12" t="s">
        <v>154</v>
      </c>
      <c r="G40" s="10"/>
      <c r="H40" s="10"/>
      <c r="I40" s="10"/>
      <c r="J40" s="10"/>
    </row>
    <row r="41" spans="2:10">
      <c r="B41" s="10">
        <v>125</v>
      </c>
      <c r="C41" s="26" t="s">
        <v>133</v>
      </c>
      <c r="D41" s="12" t="s">
        <v>144</v>
      </c>
      <c r="E41" s="27" t="s">
        <v>282</v>
      </c>
      <c r="F41" s="12" t="s">
        <v>154</v>
      </c>
      <c r="G41" s="10"/>
      <c r="H41" s="10"/>
      <c r="I41" s="10"/>
      <c r="J41" s="10"/>
    </row>
    <row r="42" spans="2:10">
      <c r="B42" s="10">
        <v>126</v>
      </c>
      <c r="C42" s="26" t="s">
        <v>134</v>
      </c>
      <c r="D42" s="12" t="s">
        <v>144</v>
      </c>
      <c r="E42" s="27" t="s">
        <v>288</v>
      </c>
      <c r="F42" s="12" t="s">
        <v>154</v>
      </c>
      <c r="G42" s="10"/>
      <c r="H42" s="10"/>
      <c r="I42" s="10"/>
      <c r="J42" s="10"/>
    </row>
    <row r="43" spans="2:10">
      <c r="B43" s="10">
        <v>127</v>
      </c>
      <c r="C43" s="26" t="s">
        <v>135</v>
      </c>
      <c r="D43" s="12" t="s">
        <v>144</v>
      </c>
      <c r="E43" s="27" t="s">
        <v>283</v>
      </c>
      <c r="F43" s="12" t="s">
        <v>154</v>
      </c>
      <c r="G43" s="10"/>
      <c r="H43" s="10"/>
      <c r="I43" s="10"/>
      <c r="J43" s="10"/>
    </row>
    <row r="44" spans="2:10">
      <c r="B44" s="10">
        <v>128</v>
      </c>
      <c r="C44" s="26" t="s">
        <v>136</v>
      </c>
      <c r="D44" s="12" t="s">
        <v>144</v>
      </c>
      <c r="E44" s="27" t="s">
        <v>288</v>
      </c>
      <c r="F44" s="12" t="s">
        <v>154</v>
      </c>
      <c r="G44" s="10"/>
      <c r="H44" s="10"/>
      <c r="I44" s="10"/>
      <c r="J44" s="10"/>
    </row>
    <row r="45" spans="2:10">
      <c r="B45" s="10">
        <v>129</v>
      </c>
      <c r="C45" s="26" t="s">
        <v>137</v>
      </c>
      <c r="D45" s="12" t="s">
        <v>144</v>
      </c>
      <c r="E45" s="27" t="s">
        <v>284</v>
      </c>
      <c r="F45" s="12" t="s">
        <v>154</v>
      </c>
      <c r="G45" s="10"/>
      <c r="H45" s="10"/>
      <c r="I45" s="10"/>
      <c r="J45" s="10"/>
    </row>
    <row r="46" spans="2:10">
      <c r="B46" s="10">
        <v>130</v>
      </c>
      <c r="C46" s="26" t="s">
        <v>138</v>
      </c>
      <c r="D46" s="12" t="s">
        <v>144</v>
      </c>
      <c r="E46" s="27" t="s">
        <v>289</v>
      </c>
      <c r="F46" s="12" t="s">
        <v>154</v>
      </c>
      <c r="G46" s="10"/>
      <c r="H46" s="10"/>
      <c r="I46" s="10"/>
      <c r="J46" s="10"/>
    </row>
    <row r="47" spans="2:10">
      <c r="B47" s="10">
        <v>131</v>
      </c>
      <c r="C47" s="26" t="s">
        <v>139</v>
      </c>
      <c r="D47" s="12" t="s">
        <v>144</v>
      </c>
      <c r="E47" s="27" t="s">
        <v>169</v>
      </c>
      <c r="F47" s="12" t="s">
        <v>155</v>
      </c>
      <c r="G47" s="10"/>
      <c r="H47" s="10"/>
      <c r="I47" s="10"/>
      <c r="J47" s="10"/>
    </row>
    <row r="48" spans="2:10">
      <c r="B48" s="10">
        <v>132</v>
      </c>
      <c r="C48" s="26" t="s">
        <v>140</v>
      </c>
      <c r="D48" s="12" t="s">
        <v>144</v>
      </c>
      <c r="E48" s="27" t="s">
        <v>170</v>
      </c>
      <c r="F48" s="12" t="s">
        <v>155</v>
      </c>
      <c r="G48" s="10"/>
      <c r="H48" s="10"/>
      <c r="I48" s="10"/>
      <c r="J48" s="10"/>
    </row>
    <row r="49" spans="2:10">
      <c r="B49" s="10"/>
      <c r="C49" s="26"/>
      <c r="D49" s="10"/>
      <c r="E49" s="28"/>
      <c r="F49" s="10"/>
      <c r="G49" s="10"/>
      <c r="H49" s="10"/>
      <c r="I49" s="10"/>
      <c r="J49" s="10"/>
    </row>
    <row r="50" spans="2:10">
      <c r="B50" s="10"/>
      <c r="C50" s="26"/>
      <c r="D50" s="10"/>
      <c r="E50" s="28"/>
      <c r="F50" s="10"/>
      <c r="G50" s="10"/>
      <c r="H50" s="10"/>
      <c r="I50" s="10"/>
      <c r="J50" s="10"/>
    </row>
    <row r="51" spans="2:10">
      <c r="B51" s="10"/>
      <c r="C51" s="26"/>
      <c r="D51" s="10"/>
      <c r="E51" s="28"/>
      <c r="F51" s="10"/>
      <c r="G51" s="10"/>
      <c r="H51" s="10"/>
      <c r="I51" s="10"/>
      <c r="J51" s="10"/>
    </row>
    <row r="52" spans="2:10">
      <c r="B52" s="10"/>
      <c r="C52" s="26"/>
      <c r="D52" s="10"/>
      <c r="E52" s="28"/>
      <c r="F52" s="10"/>
      <c r="G52" s="10"/>
      <c r="H52" s="10"/>
      <c r="I52" s="10"/>
      <c r="J52" s="10"/>
    </row>
    <row r="53" spans="2:10">
      <c r="B53" s="10"/>
      <c r="C53" s="26"/>
      <c r="D53" s="10"/>
      <c r="E53" s="28"/>
      <c r="F53" s="10"/>
      <c r="G53" s="10"/>
      <c r="H53" s="10"/>
      <c r="I53" s="10"/>
      <c r="J53" s="10"/>
    </row>
    <row r="54" spans="2:10">
      <c r="B54" s="10"/>
      <c r="C54" s="26"/>
      <c r="D54" s="10"/>
      <c r="E54" s="28"/>
      <c r="F54" s="10"/>
      <c r="G54" s="10"/>
      <c r="H54" s="10"/>
      <c r="I54" s="10"/>
      <c r="J54" s="10"/>
    </row>
    <row r="55" spans="2:10">
      <c r="B55" s="10"/>
      <c r="C55" s="26"/>
      <c r="D55" s="10"/>
      <c r="E55" s="28"/>
      <c r="F55" s="10"/>
      <c r="G55" s="10"/>
      <c r="H55" s="10"/>
      <c r="I55" s="10"/>
      <c r="J55" s="10"/>
    </row>
    <row r="56" spans="2:10">
      <c r="B56" s="10"/>
      <c r="C56" s="26"/>
      <c r="D56" s="10"/>
      <c r="E56" s="28"/>
      <c r="F56" s="10"/>
      <c r="G56" s="10"/>
      <c r="H56" s="10"/>
      <c r="I56" s="10"/>
      <c r="J56" s="10"/>
    </row>
    <row r="57" spans="2:10">
      <c r="B57" s="10"/>
      <c r="C57" s="26"/>
      <c r="D57" s="10"/>
      <c r="E57" s="28"/>
      <c r="F57" s="10"/>
      <c r="G57" s="10"/>
      <c r="H57" s="10"/>
      <c r="I57" s="10"/>
      <c r="J57" s="10"/>
    </row>
    <row r="58" spans="2:10">
      <c r="B58" s="10"/>
      <c r="C58" s="26"/>
      <c r="D58" s="10"/>
      <c r="E58" s="28"/>
      <c r="F58" s="10"/>
      <c r="G58" s="10"/>
      <c r="H58" s="10"/>
      <c r="I58" s="10"/>
      <c r="J58" s="10"/>
    </row>
    <row r="59" spans="2:10">
      <c r="B59" s="10"/>
      <c r="C59" s="26"/>
      <c r="D59" s="10"/>
      <c r="E59" s="28"/>
      <c r="F59" s="10"/>
      <c r="G59" s="10"/>
      <c r="H59" s="10"/>
      <c r="I59" s="10"/>
      <c r="J59" s="10"/>
    </row>
    <row r="60" spans="2:10">
      <c r="B60" s="10"/>
      <c r="C60" s="26"/>
      <c r="D60" s="10"/>
      <c r="E60" s="28"/>
      <c r="F60" s="10"/>
      <c r="G60" s="10"/>
      <c r="H60" s="10"/>
      <c r="I60" s="10"/>
      <c r="J60" s="10"/>
    </row>
    <row r="61" spans="2:10">
      <c r="B61" s="10"/>
      <c r="C61" s="26"/>
      <c r="D61" s="10"/>
      <c r="E61" s="28"/>
      <c r="F61" s="10"/>
      <c r="G61" s="10"/>
      <c r="H61" s="10"/>
      <c r="I61" s="10"/>
      <c r="J61" s="10"/>
    </row>
    <row r="62" spans="2:10">
      <c r="B62" s="10"/>
      <c r="C62" s="26"/>
      <c r="D62" s="10"/>
      <c r="E62" s="28"/>
      <c r="F62" s="10"/>
      <c r="G62" s="10"/>
      <c r="H62" s="10"/>
      <c r="I62" s="10"/>
      <c r="J62" s="10"/>
    </row>
  </sheetData>
  <phoneticPr fontId="1" type="noConversion"/>
  <dataValidations count="1">
    <dataValidation showInputMessage="1" showErrorMessage="1" sqref="C5:C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仙侣</vt:lpstr>
      <vt:lpstr>绝技</vt:lpstr>
      <vt:lpstr>职业</vt:lpstr>
      <vt:lpstr>装备</vt:lpstr>
      <vt:lpstr>战魂</vt:lpstr>
      <vt:lpstr>伤害模拟</vt:lpstr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2013-03-25T02:19:56Z</dcterms:modified>
</cp:coreProperties>
</file>