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yworld/Dropbox/ExpProject/workingfolder/tables/results/"/>
    </mc:Choice>
  </mc:AlternateContent>
  <bookViews>
    <workbookView xWindow="0" yWindow="460" windowWidth="25600" windowHeight="15460" tabRatio="500" activeTab="4"/>
  </bookViews>
  <sheets>
    <sheet name="SPFInd" sheetId="1" r:id="rId1"/>
    <sheet name="SPFPop" sheetId="2" r:id="rId2"/>
    <sheet name="SCEPop" sheetId="3" r:id="rId3"/>
    <sheet name="SCEInd" sheetId="5" r:id="rId4"/>
    <sheet name="Combined" sheetId="4" r:id="rId5"/>
  </sheets>
  <definedNames>
    <definedName name="FEEfficiencySCEIndM" localSheetId="3">SCEInd!$A$1:$H$78</definedName>
    <definedName name="FEEfficiencySCEM_1" localSheetId="2">SCEPop!$A$1:$D$40</definedName>
    <definedName name="FEEfficiencySPFIndQ" localSheetId="0">SPFInd!$A$1:$I$27</definedName>
    <definedName name="FEEfficiencySPFQ_1" localSheetId="1">SPFPop!$A$1:$I$27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4" l="1"/>
  <c r="C38" i="4"/>
  <c r="D38" i="4"/>
  <c r="B39" i="4"/>
  <c r="C39" i="4"/>
  <c r="D39" i="4"/>
  <c r="B36" i="4"/>
  <c r="C36" i="4"/>
  <c r="D36" i="4"/>
  <c r="D35" i="4"/>
  <c r="C35" i="4"/>
  <c r="B35" i="4"/>
  <c r="B33" i="4"/>
  <c r="C33" i="4"/>
  <c r="D33" i="4"/>
  <c r="D32" i="4"/>
  <c r="C32" i="4"/>
  <c r="B32" i="4"/>
  <c r="B31" i="4"/>
  <c r="C31" i="4"/>
  <c r="D31" i="4"/>
  <c r="D30" i="4"/>
  <c r="C30" i="4"/>
  <c r="B30" i="4"/>
  <c r="D29" i="4"/>
  <c r="D28" i="4"/>
  <c r="B29" i="4"/>
  <c r="C29" i="4"/>
  <c r="C28" i="4"/>
  <c r="B28" i="4"/>
  <c r="B23" i="4"/>
  <c r="C23" i="4"/>
  <c r="B20" i="4"/>
  <c r="C20" i="4"/>
  <c r="B22" i="4"/>
  <c r="C22" i="4"/>
  <c r="C19" i="4"/>
  <c r="B19" i="4"/>
  <c r="C18" i="4"/>
  <c r="C17" i="4"/>
  <c r="B18" i="4"/>
  <c r="B17" i="4"/>
  <c r="B12" i="4"/>
  <c r="C12" i="4"/>
  <c r="C11" i="4"/>
  <c r="B11" i="4"/>
  <c r="C14" i="4"/>
  <c r="B14" i="4"/>
  <c r="C13" i="4"/>
  <c r="B13" i="4"/>
  <c r="C10" i="4"/>
  <c r="C9" i="4"/>
  <c r="B10" i="4"/>
  <c r="B9" i="4"/>
  <c r="D5" i="4"/>
  <c r="C5" i="4"/>
  <c r="B5" i="4"/>
  <c r="D4" i="4"/>
  <c r="D3" i="4"/>
  <c r="C4" i="4"/>
  <c r="C3" i="4"/>
  <c r="B4" i="4"/>
  <c r="B3" i="4"/>
  <c r="A2" i="2"/>
  <c r="B2" i="2"/>
  <c r="C2" i="2"/>
  <c r="D2" i="2"/>
  <c r="E2" i="2"/>
  <c r="F2" i="2"/>
  <c r="G2" i="2"/>
  <c r="H2" i="2"/>
  <c r="I2" i="2"/>
  <c r="A3" i="2"/>
  <c r="B3" i="2"/>
  <c r="C3" i="2"/>
  <c r="D3" i="2"/>
  <c r="E3" i="2"/>
  <c r="F3" i="2"/>
  <c r="G3" i="2"/>
  <c r="H3" i="2"/>
  <c r="I3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6" i="2"/>
  <c r="A8" i="1"/>
  <c r="A2" i="5"/>
  <c r="B2" i="5"/>
  <c r="C2" i="5"/>
  <c r="D2" i="5"/>
  <c r="E2" i="5"/>
  <c r="F2" i="5"/>
  <c r="G2" i="5"/>
  <c r="H2" i="5"/>
  <c r="A3" i="5"/>
  <c r="B3" i="5"/>
  <c r="C3" i="5"/>
  <c r="D3" i="5"/>
  <c r="E3" i="5"/>
  <c r="F3" i="5"/>
  <c r="G3" i="5"/>
  <c r="H3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8" i="5"/>
  <c r="B8" i="5"/>
  <c r="C8" i="5"/>
  <c r="D8" i="5"/>
  <c r="E8" i="5"/>
  <c r="F8" i="5"/>
  <c r="G8" i="5"/>
  <c r="H8" i="5"/>
  <c r="A9" i="5"/>
  <c r="B9" i="5"/>
  <c r="C9" i="5"/>
  <c r="D9" i="5"/>
  <c r="E9" i="5"/>
  <c r="F9" i="5"/>
  <c r="G9" i="5"/>
  <c r="H9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7" i="5"/>
  <c r="B17" i="5"/>
  <c r="C17" i="5"/>
  <c r="D17" i="5"/>
  <c r="E17" i="5"/>
  <c r="F17" i="5"/>
  <c r="G17" i="5"/>
  <c r="H17" i="5"/>
  <c r="A18" i="5"/>
  <c r="B18" i="5"/>
  <c r="C18" i="5"/>
  <c r="D18" i="5"/>
  <c r="E18" i="5"/>
  <c r="F18" i="5"/>
  <c r="G18" i="5"/>
  <c r="H18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3" i="5"/>
  <c r="B23" i="5"/>
  <c r="C23" i="5"/>
  <c r="D23" i="5"/>
  <c r="E23" i="5"/>
  <c r="F23" i="5"/>
  <c r="G23" i="5"/>
  <c r="H23" i="5"/>
  <c r="A24" i="5"/>
  <c r="B24" i="5"/>
  <c r="C24" i="5"/>
  <c r="D24" i="5"/>
  <c r="E24" i="5"/>
  <c r="F24" i="5"/>
  <c r="G24" i="5"/>
  <c r="H24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2" i="5"/>
  <c r="B62" i="5"/>
  <c r="C62" i="5"/>
  <c r="D62" i="5"/>
  <c r="E62" i="5"/>
  <c r="F62" i="5"/>
  <c r="G62" i="5"/>
  <c r="H62" i="5"/>
  <c r="A63" i="5"/>
  <c r="B63" i="5"/>
  <c r="C63" i="5"/>
  <c r="D63" i="5"/>
  <c r="E63" i="5"/>
  <c r="F63" i="5"/>
  <c r="G63" i="5"/>
  <c r="H63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4" i="5"/>
  <c r="B74" i="5"/>
  <c r="C74" i="5"/>
  <c r="D74" i="5"/>
  <c r="E74" i="5"/>
  <c r="F74" i="5"/>
  <c r="G74" i="5"/>
  <c r="H74" i="5"/>
  <c r="A75" i="5"/>
  <c r="B75" i="5"/>
  <c r="C75" i="5"/>
  <c r="D75" i="5"/>
  <c r="E75" i="5"/>
  <c r="F75" i="5"/>
  <c r="G75" i="5"/>
  <c r="H75" i="5"/>
  <c r="A77" i="5"/>
  <c r="A2" i="3"/>
  <c r="B2" i="3"/>
  <c r="C2" i="3"/>
  <c r="D2" i="3"/>
  <c r="A3" i="3"/>
  <c r="B3" i="3"/>
  <c r="C3" i="3"/>
  <c r="D3" i="3"/>
  <c r="A5" i="3"/>
  <c r="B5" i="3"/>
  <c r="C5" i="3"/>
  <c r="D5" i="3"/>
  <c r="A6" i="3"/>
  <c r="B6" i="3"/>
  <c r="C6" i="3"/>
  <c r="D6" i="3"/>
  <c r="A8" i="3"/>
  <c r="B8" i="3"/>
  <c r="C8" i="3"/>
  <c r="D8" i="3"/>
  <c r="A9" i="3"/>
  <c r="B9" i="3"/>
  <c r="C9" i="3"/>
  <c r="D9" i="3"/>
  <c r="A11" i="3"/>
  <c r="B11" i="3"/>
  <c r="C11" i="3"/>
  <c r="D11" i="3"/>
  <c r="A12" i="3"/>
  <c r="B12" i="3"/>
  <c r="C12" i="3"/>
  <c r="D12" i="3"/>
  <c r="A14" i="3"/>
  <c r="B14" i="3"/>
  <c r="C14" i="3"/>
  <c r="D14" i="3"/>
  <c r="A15" i="3"/>
  <c r="B15" i="3"/>
  <c r="C15" i="3"/>
  <c r="D15" i="3"/>
  <c r="A17" i="3"/>
  <c r="B17" i="3"/>
  <c r="C17" i="3"/>
  <c r="D17" i="3"/>
  <c r="A18" i="3"/>
  <c r="B18" i="3"/>
  <c r="C18" i="3"/>
  <c r="D18" i="3"/>
  <c r="A20" i="3"/>
  <c r="B20" i="3"/>
  <c r="C20" i="3"/>
  <c r="D20" i="3"/>
  <c r="A21" i="3"/>
  <c r="B21" i="3"/>
  <c r="C21" i="3"/>
  <c r="D21" i="3"/>
  <c r="A23" i="3"/>
  <c r="B23" i="3"/>
  <c r="C23" i="3"/>
  <c r="D23" i="3"/>
  <c r="A24" i="3"/>
  <c r="B24" i="3"/>
  <c r="C24" i="3"/>
  <c r="D24" i="3"/>
  <c r="A26" i="3"/>
  <c r="B26" i="3"/>
  <c r="C26" i="3"/>
  <c r="D26" i="3"/>
  <c r="A27" i="3"/>
  <c r="B27" i="3"/>
  <c r="C27" i="3"/>
  <c r="D27" i="3"/>
  <c r="A29" i="3"/>
  <c r="B29" i="3"/>
  <c r="C29" i="3"/>
  <c r="D29" i="3"/>
  <c r="A30" i="3"/>
  <c r="B30" i="3"/>
  <c r="C30" i="3"/>
  <c r="D30" i="3"/>
  <c r="A32" i="3"/>
  <c r="B32" i="3"/>
  <c r="C32" i="3"/>
  <c r="D32" i="3"/>
  <c r="A33" i="3"/>
  <c r="B33" i="3"/>
  <c r="C33" i="3"/>
  <c r="D33" i="3"/>
  <c r="A35" i="3"/>
  <c r="B35" i="3"/>
  <c r="C35" i="3"/>
  <c r="D35" i="3"/>
  <c r="A36" i="3"/>
  <c r="B36" i="3"/>
  <c r="C36" i="3"/>
  <c r="D36" i="3"/>
  <c r="A37" i="3"/>
  <c r="B37" i="3"/>
  <c r="C37" i="3"/>
  <c r="D37" i="3"/>
  <c r="A39" i="3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5" i="1"/>
  <c r="B5" i="1"/>
  <c r="C5" i="1"/>
  <c r="D5" i="1"/>
  <c r="E5" i="1"/>
  <c r="F5" i="1"/>
  <c r="G5" i="1"/>
  <c r="H5" i="1"/>
  <c r="I5" i="1"/>
  <c r="A6" i="1"/>
  <c r="B6" i="1"/>
  <c r="C6" i="1"/>
  <c r="D6" i="1"/>
  <c r="E6" i="1"/>
  <c r="F6" i="1"/>
  <c r="G6" i="1"/>
  <c r="H6" i="1"/>
  <c r="I6" i="1"/>
  <c r="B8" i="1"/>
  <c r="C8" i="1"/>
  <c r="D8" i="1"/>
  <c r="E8" i="1"/>
  <c r="F8" i="1"/>
  <c r="G8" i="1"/>
  <c r="H8" i="1"/>
  <c r="I8" i="1"/>
  <c r="A9" i="1"/>
  <c r="B9" i="1"/>
  <c r="C9" i="1"/>
  <c r="D9" i="1"/>
  <c r="E9" i="1"/>
  <c r="F9" i="1"/>
  <c r="G9" i="1"/>
  <c r="H9" i="1"/>
  <c r="I9" i="1"/>
  <c r="A11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7" i="1"/>
  <c r="B17" i="1"/>
  <c r="C17" i="1"/>
  <c r="D17" i="1"/>
  <c r="E17" i="1"/>
  <c r="F17" i="1"/>
  <c r="G17" i="1"/>
  <c r="H17" i="1"/>
  <c r="I17" i="1"/>
  <c r="A18" i="1"/>
  <c r="B18" i="1"/>
  <c r="C18" i="1"/>
  <c r="D18" i="1"/>
  <c r="E18" i="1"/>
  <c r="F18" i="1"/>
  <c r="G18" i="1"/>
  <c r="H18" i="1"/>
  <c r="I18" i="1"/>
  <c r="A20" i="1"/>
  <c r="B20" i="1"/>
  <c r="C20" i="1"/>
  <c r="D20" i="1"/>
  <c r="E20" i="1"/>
  <c r="F20" i="1"/>
  <c r="G20" i="1"/>
  <c r="H20" i="1"/>
  <c r="I20" i="1"/>
  <c r="A21" i="1"/>
  <c r="B21" i="1"/>
  <c r="C21" i="1"/>
  <c r="D21" i="1"/>
  <c r="E21" i="1"/>
  <c r="F21" i="1"/>
  <c r="G21" i="1"/>
  <c r="H21" i="1"/>
  <c r="I21" i="1"/>
  <c r="A23" i="1"/>
  <c r="B23" i="1"/>
  <c r="C23" i="1"/>
  <c r="D23" i="1"/>
  <c r="E23" i="1"/>
  <c r="F23" i="1"/>
  <c r="G23" i="1"/>
  <c r="H23" i="1"/>
  <c r="I23" i="1"/>
  <c r="A24" i="1"/>
  <c r="B24" i="1"/>
  <c r="C24" i="1"/>
  <c r="D24" i="1"/>
  <c r="E24" i="1"/>
  <c r="F24" i="1"/>
  <c r="G24" i="1"/>
  <c r="H24" i="1"/>
  <c r="I24" i="1"/>
  <c r="A26" i="1"/>
</calcChain>
</file>

<file path=xl/connections.xml><?xml version="1.0" encoding="utf-8"?>
<connections xmlns="http://schemas.openxmlformats.org/spreadsheetml/2006/main">
  <connection id="1" name="FEEfficiencySCEIndM" type="6" refreshedVersion="0" background="1" refreshOnLoad="1" saveData="1">
    <textPr fileType="mac" sourceFile="/Users/Myworld/Dropbox/ExpProject/workingfolder/tables/ind/FEEfficiencySCEIndM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FEEfficiencySCEM" type="6" refreshedVersion="0" background="1" refreshOnLoad="1" saveData="1">
    <textPr fileType="mac" sourceFile="/Users/Myworld/Dropbox/ExpProject/workingfolder/tables/FEEfficiencySCEM.csv" tab="0" comma="1">
      <textFields count="4">
        <textField/>
        <textField/>
        <textField/>
        <textField/>
      </textFields>
    </textPr>
  </connection>
  <connection id="3" name="FEEfficiencySPFIndQ" type="6" refreshedVersion="0" background="1" refreshOnLoad="1" saveData="1">
    <textPr fileType="mac" sourceFile="/Users/Myworld/Dropbox/ExpProject/workingfolder/tables/ind/FEEfficiencySPFIndQ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FEEfficiencySPFQ" type="6" refreshedVersion="0" background="1" refreshOnLoad="1" saveData="1">
    <textPr fileType="mac" sourceFile="/Users/Myworld/Dropbox/ExpProject/workingfolder/tables/FEEfficiencySPFQ.csv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<sst xmlns="http://schemas.openxmlformats.org/spreadsheetml/2006/main" count="48" uniqueCount="19">
  <si>
    <t>="* p&lt;0.05</t>
  </si>
  <si>
    <t xml:space="preserve"> ** p&lt;0.01</t>
  </si>
  <si>
    <t xml:space="preserve"> *** p&lt;0.001"</t>
  </si>
  <si>
    <t>Test 1: Bias</t>
  </si>
  <si>
    <t>SPF CPI</t>
  </si>
  <si>
    <t>SPF PCE</t>
  </si>
  <si>
    <t>SCE</t>
  </si>
  <si>
    <t>Test2: FE Depends on past information</t>
  </si>
  <si>
    <t xml:space="preserve">Test3: FE of non-overllaping forecast horizons are serially correlated </t>
  </si>
  <si>
    <t xml:space="preserve">Test4: Overlapping FE are serially correlated </t>
  </si>
  <si>
    <t>Constant</t>
  </si>
  <si>
    <t>N</t>
  </si>
  <si>
    <t>R^2</t>
  </si>
  <si>
    <t>NA</t>
  </si>
  <si>
    <t>Forecast Error 1-year before</t>
  </si>
  <si>
    <t>Forecast 1-yr before</t>
  </si>
  <si>
    <t>Forecast Error 1-q before</t>
  </si>
  <si>
    <t>Forecast Error 2-q before</t>
  </si>
  <si>
    <t>Forecast Error 3-q 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</si>
</sst>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FEEfficiencySPFIndQ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EEfficiencySPFQ_1" refreshOnLoad="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EEfficiencySCEM_1" refreshOnLoad="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EEfficiencySCEIndM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20" sqref="B20"/>
    </sheetView>
  </sheetViews>
  <sheetFormatPr baseColWidth="10" defaultRowHeight="16" x14ac:dyDescent="0.2"/>
  <cols>
    <col min="1" max="1" width="26.33203125" bestFit="1" customWidth="1"/>
    <col min="2" max="2" width="13.6640625" bestFit="1" customWidth="1"/>
    <col min="3" max="3" width="13.83203125" bestFit="1" customWidth="1"/>
    <col min="4" max="4" width="15.5" bestFit="1" customWidth="1"/>
    <col min="5" max="5" width="16.5" bestFit="1" customWidth="1"/>
    <col min="6" max="6" width="14.1640625" bestFit="1" customWidth="1"/>
    <col min="7" max="7" width="14.33203125" bestFit="1" customWidth="1"/>
    <col min="8" max="8" width="16" bestFit="1" customWidth="1"/>
    <col min="9" max="9" width="17" bestFit="1" customWidth="1"/>
  </cols>
  <sheetData>
    <row r="2" spans="1:9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</row>
    <row r="3" spans="1:9" x14ac:dyDescent="0.2">
      <c r="A3" t="str">
        <f>""</f>
        <v/>
      </c>
      <c r="B3" t="str">
        <f>"SPFCPI_FE_bias"</f>
        <v>SPFCPI_FE_bias</v>
      </c>
      <c r="C3" t="str">
        <f>"SPFCPI_FE_lag4"</f>
        <v>SPFCPI_FE_lag4</v>
      </c>
      <c r="D3" t="str">
        <f>"SPFCPI_FE_arlag4"</f>
        <v>SPFCPI_FE_arlag4</v>
      </c>
      <c r="E3" t="str">
        <f>"SPFCPI_FE_arlag13"</f>
        <v>SPFCPI_FE_arlag13</v>
      </c>
      <c r="F3" t="str">
        <f>"SPFPCE_FE_bias"</f>
        <v>SPFPCE_FE_bias</v>
      </c>
      <c r="G3" t="str">
        <f>"SPFPCE_FE_lag4"</f>
        <v>SPFPCE_FE_lag4</v>
      </c>
      <c r="H3" t="str">
        <f>"SPFPCE_FE_arlag4"</f>
        <v>SPFPCE_FE_arlag4</v>
      </c>
      <c r="I3" t="str">
        <f>"SPFPCE_FE_arlag13"</f>
        <v>SPFPCE_FE_arlag13</v>
      </c>
    </row>
    <row r="5" spans="1:9" x14ac:dyDescent="0.2">
      <c r="A5" t="str">
        <f>"L4.InfExp_Mean"</f>
        <v>L4.InfExp_Mean</v>
      </c>
      <c r="B5" t="str">
        <f>""</f>
        <v/>
      </c>
      <c r="C5" t="str">
        <f>"0.307***"</f>
        <v>0.307***</v>
      </c>
      <c r="D5" t="str">
        <f>""</f>
        <v/>
      </c>
      <c r="E5" t="str">
        <f>""</f>
        <v/>
      </c>
      <c r="F5" t="str">
        <f>""</f>
        <v/>
      </c>
      <c r="G5" t="str">
        <f>"0.586***"</f>
        <v>0.586***</v>
      </c>
      <c r="H5" t="str">
        <f>""</f>
        <v/>
      </c>
      <c r="I5" t="str">
        <f>""</f>
        <v/>
      </c>
    </row>
    <row r="6" spans="1:9" x14ac:dyDescent="0.2">
      <c r="A6" t="str">
        <f>""</f>
        <v/>
      </c>
      <c r="B6" t="str">
        <f>""</f>
        <v/>
      </c>
      <c r="C6" t="str">
        <f>"(0.020)"</f>
        <v>(0.020)</v>
      </c>
      <c r="D6" t="str">
        <f>""</f>
        <v/>
      </c>
      <c r="E6" t="str">
        <f>""</f>
        <v/>
      </c>
      <c r="F6" t="str">
        <f>""</f>
        <v/>
      </c>
      <c r="G6" t="str">
        <f>"(0.061)"</f>
        <v>(0.061)</v>
      </c>
      <c r="H6" t="str">
        <f>""</f>
        <v/>
      </c>
      <c r="I6" t="str">
        <f>""</f>
        <v/>
      </c>
    </row>
    <row r="8" spans="1:9" x14ac:dyDescent="0.2">
      <c r="A8" t="str">
        <f>"L4.InfExp_FE"</f>
        <v>L4.InfExp_FE</v>
      </c>
      <c r="B8" t="str">
        <f>""</f>
        <v/>
      </c>
      <c r="C8" t="str">
        <f>""</f>
        <v/>
      </c>
      <c r="D8" t="str">
        <f>"0.0756***"</f>
        <v>0.0756***</v>
      </c>
      <c r="E8" t="str">
        <f>""</f>
        <v/>
      </c>
      <c r="F8" t="str">
        <f>""</f>
        <v/>
      </c>
      <c r="G8" t="str">
        <f>""</f>
        <v/>
      </c>
      <c r="H8" t="str">
        <f>"0.0503"</f>
        <v>0.0503</v>
      </c>
      <c r="I8" t="str">
        <f>""</f>
        <v/>
      </c>
    </row>
    <row r="9" spans="1:9" x14ac:dyDescent="0.2">
      <c r="A9" t="str">
        <f>""</f>
        <v/>
      </c>
      <c r="B9" t="str">
        <f>""</f>
        <v/>
      </c>
      <c r="C9" t="str">
        <f>""</f>
        <v/>
      </c>
      <c r="D9" t="str">
        <f>"(0.020)"</f>
        <v>(0.020)</v>
      </c>
      <c r="E9" t="str">
        <f>""</f>
        <v/>
      </c>
      <c r="F9" t="str">
        <f>""</f>
        <v/>
      </c>
      <c r="G9" t="str">
        <f>""</f>
        <v/>
      </c>
      <c r="H9" t="str">
        <f>"(0.035)"</f>
        <v>(0.035)</v>
      </c>
      <c r="I9" t="str">
        <f>""</f>
        <v/>
      </c>
    </row>
    <row r="11" spans="1:9" x14ac:dyDescent="0.2">
      <c r="A11" t="str">
        <f>"L.InfExp_FE"</f>
        <v>L.InfExp_FE</v>
      </c>
      <c r="B11" t="str">
        <f>""</f>
        <v/>
      </c>
      <c r="C11" t="str">
        <f>""</f>
        <v/>
      </c>
      <c r="D11" t="str">
        <f>""</f>
        <v/>
      </c>
      <c r="E11" t="str">
        <f>"0.657***"</f>
        <v>0.657***</v>
      </c>
      <c r="F11" t="str">
        <f>""</f>
        <v/>
      </c>
      <c r="G11" t="str">
        <f>""</f>
        <v/>
      </c>
      <c r="H11" t="str">
        <f>""</f>
        <v/>
      </c>
      <c r="I11" t="str">
        <f>"0.834***"</f>
        <v>0.834***</v>
      </c>
    </row>
    <row r="12" spans="1:9" x14ac:dyDescent="0.2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"(0.025)"</f>
        <v>(0.025)</v>
      </c>
      <c r="F12" t="str">
        <f>""</f>
        <v/>
      </c>
      <c r="G12" t="str">
        <f>""</f>
        <v/>
      </c>
      <c r="H12" t="str">
        <f>""</f>
        <v/>
      </c>
      <c r="I12" t="str">
        <f>"(0.037)"</f>
        <v>(0.037)</v>
      </c>
    </row>
    <row r="14" spans="1:9" x14ac:dyDescent="0.2">
      <c r="A14" t="str">
        <f>"L2.InfExp_FE"</f>
        <v>L2.InfExp_FE</v>
      </c>
      <c r="B14" t="str">
        <f>""</f>
        <v/>
      </c>
      <c r="C14" t="str">
        <f>""</f>
        <v/>
      </c>
      <c r="D14" t="str">
        <f>""</f>
        <v/>
      </c>
      <c r="E14" t="str">
        <f>"0.0282"</f>
        <v>0.0282</v>
      </c>
      <c r="F14" t="str">
        <f>""</f>
        <v/>
      </c>
      <c r="G14" t="str">
        <f>""</f>
        <v/>
      </c>
      <c r="H14" t="str">
        <f>""</f>
        <v/>
      </c>
      <c r="I14" t="str">
        <f>"-0.0858"</f>
        <v>-0.0858</v>
      </c>
    </row>
    <row r="15" spans="1:9" x14ac:dyDescent="0.2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"(0.027)"</f>
        <v>(0.027)</v>
      </c>
      <c r="F15" t="str">
        <f>""</f>
        <v/>
      </c>
      <c r="G15" t="str">
        <f>""</f>
        <v/>
      </c>
      <c r="H15" t="str">
        <f>""</f>
        <v/>
      </c>
      <c r="I15" t="str">
        <f>"(0.048)"</f>
        <v>(0.048)</v>
      </c>
    </row>
    <row r="17" spans="1:9" x14ac:dyDescent="0.2">
      <c r="A17" t="str">
        <f>"L3.InfExp_FE"</f>
        <v>L3.InfExp_FE</v>
      </c>
      <c r="B17" t="str">
        <f>""</f>
        <v/>
      </c>
      <c r="C17" t="str">
        <f>""</f>
        <v/>
      </c>
      <c r="D17" t="str">
        <f>""</f>
        <v/>
      </c>
      <c r="E17" t="str">
        <f>"-0.0244"</f>
        <v>-0.0244</v>
      </c>
      <c r="F17" t="str">
        <f>""</f>
        <v/>
      </c>
      <c r="G17" t="str">
        <f>""</f>
        <v/>
      </c>
      <c r="H17" t="str">
        <f>""</f>
        <v/>
      </c>
      <c r="I17" t="str">
        <f>"-0.0555"</f>
        <v>-0.0555</v>
      </c>
    </row>
    <row r="18" spans="1:9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"(0.025)"</f>
        <v>(0.025)</v>
      </c>
      <c r="F18" t="str">
        <f>""</f>
        <v/>
      </c>
      <c r="G18" t="str">
        <f>""</f>
        <v/>
      </c>
      <c r="H18" t="str">
        <f>""</f>
        <v/>
      </c>
      <c r="I18" t="str">
        <f>"(0.038)"</f>
        <v>(0.038)</v>
      </c>
    </row>
    <row r="20" spans="1:9" x14ac:dyDescent="0.2">
      <c r="A20" t="str">
        <f>"_cons"</f>
        <v>_cons</v>
      </c>
      <c r="B20" t="str">
        <f>"0.122***"</f>
        <v>0.122***</v>
      </c>
      <c r="C20" t="str">
        <f>"-0.655***"</f>
        <v>-0.655***</v>
      </c>
      <c r="D20" t="str">
        <f>"0.145***"</f>
        <v>0.145***</v>
      </c>
      <c r="E20" t="str">
        <f>"0.0626***"</f>
        <v>0.0626***</v>
      </c>
      <c r="F20" t="str">
        <f>"0.211***"</f>
        <v>0.211***</v>
      </c>
      <c r="G20" t="str">
        <f>"-0.777***"</f>
        <v>-0.777***</v>
      </c>
      <c r="H20" t="str">
        <f>"0.275***"</f>
        <v>0.275***</v>
      </c>
      <c r="I20" t="str">
        <f>"0.113***"</f>
        <v>0.113***</v>
      </c>
    </row>
    <row r="21" spans="1:9" x14ac:dyDescent="0.2">
      <c r="A21" t="str">
        <f>""</f>
        <v/>
      </c>
      <c r="B21" t="str">
        <f>"(0.017)"</f>
        <v>(0.017)</v>
      </c>
      <c r="C21" t="str">
        <f>"(0.060)"</f>
        <v>(0.060)</v>
      </c>
      <c r="D21" t="str">
        <f>"(0.021)"</f>
        <v>(0.021)</v>
      </c>
      <c r="E21" t="str">
        <f>"(0.019)"</f>
        <v>(0.019)</v>
      </c>
      <c r="F21" t="str">
        <f>"(0.026)"</f>
        <v>(0.026)</v>
      </c>
      <c r="G21" t="str">
        <f>"(0.116)"</f>
        <v>(0.116)</v>
      </c>
      <c r="H21" t="str">
        <f>"(0.035)"</f>
        <v>(0.035)</v>
      </c>
      <c r="I21" t="str">
        <f>"(0.026)"</f>
        <v>(0.026)</v>
      </c>
    </row>
    <row r="23" spans="1:9" x14ac:dyDescent="0.2">
      <c r="A23" t="str">
        <f>"N"</f>
        <v>N</v>
      </c>
      <c r="B23" t="str">
        <f>"4697"</f>
        <v>4697</v>
      </c>
      <c r="C23" t="str">
        <f>"3429"</f>
        <v>3429</v>
      </c>
      <c r="D23" t="str">
        <f>"3356"</f>
        <v>3356</v>
      </c>
      <c r="E23" t="str">
        <f>"2536"</f>
        <v>2536</v>
      </c>
      <c r="F23" t="str">
        <f>"1679"</f>
        <v>1679</v>
      </c>
      <c r="G23" t="str">
        <f>"1208"</f>
        <v>1208</v>
      </c>
      <c r="H23" t="str">
        <f>"1208"</f>
        <v>1208</v>
      </c>
      <c r="I23" t="str">
        <f>"1004"</f>
        <v>1004</v>
      </c>
    </row>
    <row r="24" spans="1:9" x14ac:dyDescent="0.2">
      <c r="A24" t="str">
        <f>"r2"</f>
        <v>r2</v>
      </c>
      <c r="B24" t="str">
        <f>"0"</f>
        <v>0</v>
      </c>
      <c r="C24" t="str">
        <f>"0.0721"</f>
        <v>0.0721</v>
      </c>
      <c r="D24" t="str">
        <f>"0.00591"</f>
        <v>0.00591</v>
      </c>
      <c r="E24" t="str">
        <f>"0.439"</f>
        <v>0.439</v>
      </c>
      <c r="F24" t="str">
        <f>"0"</f>
        <v>0</v>
      </c>
      <c r="G24" t="str">
        <f>"0.118"</f>
        <v>0.118</v>
      </c>
      <c r="H24" t="str">
        <f>"0.00264"</f>
        <v>0.00264</v>
      </c>
      <c r="I24" t="str">
        <f>"0.552"</f>
        <v>0.552</v>
      </c>
    </row>
    <row r="26" spans="1:9" x14ac:dyDescent="0.2">
      <c r="A26" t="str">
        <f>"Standard errors in parentheses"</f>
        <v>Standard errors in parentheses</v>
      </c>
    </row>
    <row r="27" spans="1:9" x14ac:dyDescent="0.2">
      <c r="A27" t="s">
        <v>0</v>
      </c>
      <c r="B27" t="s">
        <v>1</v>
      </c>
      <c r="C2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4" sqref="B4"/>
    </sheetView>
  </sheetViews>
  <sheetFormatPr baseColWidth="10" defaultRowHeight="16" x14ac:dyDescent="0.2"/>
  <cols>
    <col min="1" max="1" width="26.33203125" bestFit="1" customWidth="1"/>
    <col min="2" max="2" width="14.83203125" bestFit="1" customWidth="1"/>
    <col min="3" max="3" width="13.83203125" bestFit="1" customWidth="1"/>
    <col min="4" max="4" width="15.5" bestFit="1" customWidth="1"/>
    <col min="5" max="5" width="16.5" bestFit="1" customWidth="1"/>
    <col min="6" max="6" width="15.33203125" bestFit="1" customWidth="1"/>
    <col min="7" max="7" width="14.33203125" bestFit="1" customWidth="1"/>
    <col min="8" max="8" width="16" bestFit="1" customWidth="1"/>
    <col min="9" max="9" width="17" customWidth="1"/>
  </cols>
  <sheetData>
    <row r="2" spans="1:9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</row>
    <row r="3" spans="1:9" x14ac:dyDescent="0.2">
      <c r="A3" t="str">
        <f>""</f>
        <v/>
      </c>
      <c r="B3" t="str">
        <f>"SPFCPI_FE_const"</f>
        <v>SPFCPI_FE_const</v>
      </c>
      <c r="C3" t="str">
        <f>"SPFCPI_FE_lag4"</f>
        <v>SPFCPI_FE_lag4</v>
      </c>
      <c r="D3" t="str">
        <f>"SPFCPI_FE_arlag4"</f>
        <v>SPFCPI_FE_arlag4</v>
      </c>
      <c r="E3" t="str">
        <f>"SPFCPI_FE_arlag13"</f>
        <v>SPFCPI_FE_arlag13</v>
      </c>
      <c r="F3" t="str">
        <f>"SPFPCE_FE_const"</f>
        <v>SPFPCE_FE_const</v>
      </c>
      <c r="G3" t="str">
        <f>"SPFPCE_FE_lag4"</f>
        <v>SPFPCE_FE_lag4</v>
      </c>
      <c r="H3" t="str">
        <f>"SPFPCE_FE_arlag4"</f>
        <v>SPFPCE_FE_arlag4</v>
      </c>
      <c r="I3" t="str">
        <f>"SPFPCE_FE_arlag13"</f>
        <v>SPFPCE_FE_arlag13</v>
      </c>
    </row>
    <row r="5" spans="1:9" x14ac:dyDescent="0.2">
      <c r="A5" t="str">
        <f>"L4.InfExp_Mean"</f>
        <v>L4.InfExp_Mean</v>
      </c>
      <c r="B5" t="str">
        <f>""</f>
        <v/>
      </c>
      <c r="C5" t="str">
        <f>"0.243**"</f>
        <v>0.243**</v>
      </c>
      <c r="D5" t="str">
        <f>""</f>
        <v/>
      </c>
      <c r="E5" t="str">
        <f>""</f>
        <v/>
      </c>
      <c r="F5" t="str">
        <f>""</f>
        <v/>
      </c>
      <c r="G5" t="str">
        <f>"1.450"</f>
        <v>1.450</v>
      </c>
      <c r="H5" t="str">
        <f>""</f>
        <v/>
      </c>
      <c r="I5" t="str">
        <f>""</f>
        <v/>
      </c>
    </row>
    <row r="6" spans="1:9" x14ac:dyDescent="0.2">
      <c r="A6" t="str">
        <f>""</f>
        <v/>
      </c>
      <c r="B6" t="str">
        <f>""</f>
        <v/>
      </c>
      <c r="C6" t="str">
        <f>"(0.089)"</f>
        <v>(0.089)</v>
      </c>
      <c r="D6" t="str">
        <f>""</f>
        <v/>
      </c>
      <c r="E6" t="str">
        <f>""</f>
        <v/>
      </c>
      <c r="F6" t="str">
        <f>""</f>
        <v/>
      </c>
      <c r="G6" t="str">
        <f>"(0.865)"</f>
        <v>(0.865)</v>
      </c>
      <c r="H6" t="str">
        <f>""</f>
        <v/>
      </c>
      <c r="I6" t="str">
        <f>""</f>
        <v/>
      </c>
    </row>
    <row r="8" spans="1:9" x14ac:dyDescent="0.2">
      <c r="A8" t="str">
        <f>"L4.InfExp_FE"</f>
        <v>L4.InfExp_FE</v>
      </c>
      <c r="B8" t="str">
        <f>""</f>
        <v/>
      </c>
      <c r="C8" t="str">
        <f>""</f>
        <v/>
      </c>
      <c r="D8" t="str">
        <f>"-0.00469"</f>
        <v>-0.00469</v>
      </c>
      <c r="E8" t="str">
        <f>""</f>
        <v/>
      </c>
      <c r="F8" t="str">
        <f>""</f>
        <v/>
      </c>
      <c r="G8" t="str">
        <f>""</f>
        <v/>
      </c>
      <c r="H8" t="str">
        <f>"-0.290"</f>
        <v>-0.290</v>
      </c>
      <c r="I8" t="str">
        <f>""</f>
        <v/>
      </c>
    </row>
    <row r="9" spans="1:9" x14ac:dyDescent="0.2">
      <c r="A9" t="str">
        <f>""</f>
        <v/>
      </c>
      <c r="B9" t="str">
        <f>""</f>
        <v/>
      </c>
      <c r="C9" t="str">
        <f>""</f>
        <v/>
      </c>
      <c r="D9" t="str">
        <f>"(0.100)"</f>
        <v>(0.100)</v>
      </c>
      <c r="E9" t="str">
        <f>""</f>
        <v/>
      </c>
      <c r="F9" t="str">
        <f>""</f>
        <v/>
      </c>
      <c r="G9" t="str">
        <f>""</f>
        <v/>
      </c>
      <c r="H9" t="str">
        <f>"(0.158)"</f>
        <v>(0.158)</v>
      </c>
      <c r="I9" t="str">
        <f>""</f>
        <v/>
      </c>
    </row>
    <row r="11" spans="1:9" x14ac:dyDescent="0.2">
      <c r="A11" t="str">
        <f>"L.InfExp_FE"</f>
        <v>L.InfExp_FE</v>
      </c>
      <c r="B11" t="str">
        <f>""</f>
        <v/>
      </c>
      <c r="C11" t="str">
        <f>""</f>
        <v/>
      </c>
      <c r="D11" t="str">
        <f>""</f>
        <v/>
      </c>
      <c r="E11" t="str">
        <f>"0.945***"</f>
        <v>0.945***</v>
      </c>
      <c r="F11" t="str">
        <f>""</f>
        <v/>
      </c>
      <c r="G11" t="str">
        <f>""</f>
        <v/>
      </c>
      <c r="H11" t="str">
        <f>""</f>
        <v/>
      </c>
      <c r="I11" t="str">
        <f>"1.026***"</f>
        <v>1.026***</v>
      </c>
    </row>
    <row r="12" spans="1:9" x14ac:dyDescent="0.2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"(0.117)"</f>
        <v>(0.117)</v>
      </c>
      <c r="F12" t="str">
        <f>""</f>
        <v/>
      </c>
      <c r="G12" t="str">
        <f>""</f>
        <v/>
      </c>
      <c r="H12" t="str">
        <f>""</f>
        <v/>
      </c>
      <c r="I12" t="str">
        <f>"(0.209)"</f>
        <v>(0.209)</v>
      </c>
    </row>
    <row r="14" spans="1:9" x14ac:dyDescent="0.2">
      <c r="A14" t="str">
        <f>"L2.InfExp_FE"</f>
        <v>L2.InfExp_FE</v>
      </c>
      <c r="B14" t="str">
        <f>""</f>
        <v/>
      </c>
      <c r="C14" t="str">
        <f>""</f>
        <v/>
      </c>
      <c r="D14" t="str">
        <f>""</f>
        <v/>
      </c>
      <c r="E14" t="str">
        <f>"-0.258*"</f>
        <v>-0.258*</v>
      </c>
      <c r="F14" t="str">
        <f>""</f>
        <v/>
      </c>
      <c r="G14" t="str">
        <f>""</f>
        <v/>
      </c>
      <c r="H14" t="str">
        <f>""</f>
        <v/>
      </c>
      <c r="I14" t="str">
        <f>"-0.491*"</f>
        <v>-0.491*</v>
      </c>
    </row>
    <row r="15" spans="1:9" x14ac:dyDescent="0.2">
      <c r="A15" t="str">
        <f>""</f>
        <v/>
      </c>
      <c r="B15" t="str">
        <f>""</f>
        <v/>
      </c>
      <c r="C15" t="str">
        <f>""</f>
        <v/>
      </c>
      <c r="D15" t="str">
        <f>""</f>
        <v/>
      </c>
      <c r="E15" t="str">
        <f>"(0.119)"</f>
        <v>(0.119)</v>
      </c>
      <c r="F15" t="str">
        <f>""</f>
        <v/>
      </c>
      <c r="G15" t="str">
        <f>""</f>
        <v/>
      </c>
      <c r="H15" t="str">
        <f>""</f>
        <v/>
      </c>
      <c r="I15" t="str">
        <f>"(0.186)"</f>
        <v>(0.186)</v>
      </c>
    </row>
    <row r="17" spans="1:9" x14ac:dyDescent="0.2">
      <c r="A17" t="str">
        <f>"L3.InfExp_FE"</f>
        <v>L3.InfExp_FE</v>
      </c>
      <c r="B17" t="str">
        <f>""</f>
        <v/>
      </c>
      <c r="C17" t="str">
        <f>""</f>
        <v/>
      </c>
      <c r="D17" t="str">
        <f>""</f>
        <v/>
      </c>
      <c r="E17" t="str">
        <f>"-0.0256"</f>
        <v>-0.0256</v>
      </c>
      <c r="F17" t="str">
        <f>""</f>
        <v/>
      </c>
      <c r="G17" t="str">
        <f>""</f>
        <v/>
      </c>
      <c r="H17" t="str">
        <f>""</f>
        <v/>
      </c>
      <c r="I17" t="str">
        <f>"-0.0494"</f>
        <v>-0.0494</v>
      </c>
    </row>
    <row r="18" spans="1:9" x14ac:dyDescent="0.2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"(0.097)"</f>
        <v>(0.097)</v>
      </c>
      <c r="F18" t="str">
        <f>""</f>
        <v/>
      </c>
      <c r="G18" t="str">
        <f>""</f>
        <v/>
      </c>
      <c r="H18" t="str">
        <f>""</f>
        <v/>
      </c>
      <c r="I18" t="str">
        <f>"(0.179)"</f>
        <v>(0.179)</v>
      </c>
    </row>
    <row r="20" spans="1:9" x14ac:dyDescent="0.2">
      <c r="A20" t="str">
        <f>"_cons"</f>
        <v>_cons</v>
      </c>
      <c r="B20" t="str">
        <f>"0.308**"</f>
        <v>0.308**</v>
      </c>
      <c r="C20" t="str">
        <f>"-0.500"</f>
        <v>-0.500</v>
      </c>
      <c r="D20" t="str">
        <f>"0.244*"</f>
        <v>0.244*</v>
      </c>
      <c r="E20" t="str">
        <f>"0.0845"</f>
        <v>0.0845</v>
      </c>
      <c r="F20" t="str">
        <f>"0.279"</f>
        <v>0.279</v>
      </c>
      <c r="G20" t="str">
        <f>"-2.240"</f>
        <v>-2.240</v>
      </c>
      <c r="H20" t="str">
        <f>"0.480*"</f>
        <v>0.480*</v>
      </c>
      <c r="I20" t="str">
        <f>"0.216"</f>
        <v>0.216</v>
      </c>
    </row>
    <row r="21" spans="1:9" x14ac:dyDescent="0.2">
      <c r="A21" t="str">
        <f>""</f>
        <v/>
      </c>
      <c r="B21" t="str">
        <f>"(0.097)"</f>
        <v>(0.097)</v>
      </c>
      <c r="C21" t="str">
        <f>"(0.282)"</f>
        <v>(0.282)</v>
      </c>
      <c r="D21" t="str">
        <f>"(0.106)"</f>
        <v>(0.106)</v>
      </c>
      <c r="E21" t="str">
        <f>"(0.067)"</f>
        <v>(0.067)</v>
      </c>
      <c r="F21" t="str">
        <f>"(0.157)"</f>
        <v>(0.157)</v>
      </c>
      <c r="G21" t="str">
        <f>"(1.499)"</f>
        <v>(1.499)</v>
      </c>
      <c r="H21" t="str">
        <f>"(0.179)"</f>
        <v>(0.179)</v>
      </c>
      <c r="I21" t="str">
        <f>"(0.117)"</f>
        <v>(0.117)</v>
      </c>
    </row>
    <row r="23" spans="1:9" x14ac:dyDescent="0.2">
      <c r="A23" t="str">
        <f>"N"</f>
        <v>N</v>
      </c>
      <c r="B23" t="str">
        <f>"147"</f>
        <v>147</v>
      </c>
      <c r="C23" t="str">
        <f>"143"</f>
        <v>143</v>
      </c>
      <c r="D23" t="str">
        <f>"143"</f>
        <v>143</v>
      </c>
      <c r="E23" t="str">
        <f>"144"</f>
        <v>144</v>
      </c>
      <c r="F23" t="str">
        <f>"45"</f>
        <v>45</v>
      </c>
      <c r="G23" t="str">
        <f>"41"</f>
        <v>41</v>
      </c>
      <c r="H23" t="str">
        <f>"41"</f>
        <v>41</v>
      </c>
      <c r="I23" t="str">
        <f>"42"</f>
        <v>42</v>
      </c>
    </row>
    <row r="24" spans="1:9" x14ac:dyDescent="0.2">
      <c r="A24" t="str">
        <f>"r2"</f>
        <v>r2</v>
      </c>
      <c r="B24" t="str">
        <f>"0"</f>
        <v>0</v>
      </c>
      <c r="C24" t="str">
        <f>"0.0683"</f>
        <v>0.0683</v>
      </c>
      <c r="D24" t="str">
        <f>"0.0000247"</f>
        <v>0.0000247</v>
      </c>
      <c r="E24" t="str">
        <f>"0.594"</f>
        <v>0.594</v>
      </c>
      <c r="F24" t="str">
        <f>"0"</f>
        <v>0</v>
      </c>
      <c r="G24" t="str">
        <f>"0.122"</f>
        <v>0.122</v>
      </c>
      <c r="H24" t="str">
        <f>"0.103"</f>
        <v>0.103</v>
      </c>
      <c r="I24" t="str">
        <f>"0.654"</f>
        <v>0.654</v>
      </c>
    </row>
    <row r="26" spans="1:9" x14ac:dyDescent="0.2">
      <c r="A26" t="str">
        <f>"Standard errors in parentheses"</f>
        <v>Standard errors in parentheses</v>
      </c>
    </row>
    <row r="27" spans="1:9" x14ac:dyDescent="0.2">
      <c r="A27" t="s">
        <v>0</v>
      </c>
      <c r="B27" t="s">
        <v>1</v>
      </c>
      <c r="C27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0"/>
  <sheetViews>
    <sheetView workbookViewId="0"/>
  </sheetViews>
  <sheetFormatPr baseColWidth="10" defaultRowHeight="16" x14ac:dyDescent="0.2"/>
  <cols>
    <col min="1" max="1" width="26.33203125" bestFit="1" customWidth="1"/>
    <col min="2" max="2" width="11.33203125" bestFit="1" customWidth="1"/>
    <col min="3" max="3" width="15" bestFit="1" customWidth="1"/>
    <col min="4" max="4" width="14" bestFit="1" customWidth="1"/>
    <col min="5" max="5" width="16.5" customWidth="1"/>
    <col min="6" max="6" width="14.1640625" customWidth="1"/>
    <col min="7" max="7" width="14.33203125" customWidth="1"/>
    <col min="8" max="8" width="16" customWidth="1"/>
    <col min="9" max="9" width="17" customWidth="1"/>
  </cols>
  <sheetData>
    <row r="2" spans="1:4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</row>
    <row r="3" spans="1:4" x14ac:dyDescent="0.2">
      <c r="A3" t="str">
        <f>""</f>
        <v/>
      </c>
      <c r="B3" t="str">
        <f>"SCE_FE_lag6"</f>
        <v>SCE_FE_lag6</v>
      </c>
      <c r="C3" t="str">
        <f>"SCE_FE_arlag712"</f>
        <v>SCE_FE_arlag712</v>
      </c>
      <c r="D3" t="str">
        <f>"SCE_FE_arlag12"</f>
        <v>SCE_FE_arlag12</v>
      </c>
    </row>
    <row r="5" spans="1:4" x14ac:dyDescent="0.2">
      <c r="A5" t="str">
        <f>"L6.InfExp_Mean"</f>
        <v>L6.InfExp_Mean</v>
      </c>
      <c r="B5" t="str">
        <f>"0.281"</f>
        <v>0.281</v>
      </c>
      <c r="C5" t="str">
        <f>""</f>
        <v/>
      </c>
      <c r="D5" t="str">
        <f>""</f>
        <v/>
      </c>
    </row>
    <row r="6" spans="1:4" x14ac:dyDescent="0.2">
      <c r="A6" t="str">
        <f>""</f>
        <v/>
      </c>
      <c r="B6" t="str">
        <f>"(0.337)"</f>
        <v>(0.337)</v>
      </c>
      <c r="C6" t="str">
        <f>""</f>
        <v/>
      </c>
      <c r="D6" t="str">
        <f>""</f>
        <v/>
      </c>
    </row>
    <row r="8" spans="1:4" x14ac:dyDescent="0.2">
      <c r="A8" t="str">
        <f>"L7.InfExp_Mean"</f>
        <v>L7.InfExp_Mean</v>
      </c>
      <c r="B8" t="str">
        <f>"0.00988"</f>
        <v>0.00988</v>
      </c>
      <c r="C8" t="str">
        <f>""</f>
        <v/>
      </c>
      <c r="D8" t="str">
        <f>""</f>
        <v/>
      </c>
    </row>
    <row r="9" spans="1:4" x14ac:dyDescent="0.2">
      <c r="A9" t="str">
        <f>""</f>
        <v/>
      </c>
      <c r="B9" t="str">
        <f>"(0.407)"</f>
        <v>(0.407)</v>
      </c>
      <c r="C9" t="str">
        <f>""</f>
        <v/>
      </c>
      <c r="D9" t="str">
        <f>""</f>
        <v/>
      </c>
    </row>
    <row r="11" spans="1:4" x14ac:dyDescent="0.2">
      <c r="A11" t="str">
        <f>"L8.InfExp_Mean"</f>
        <v>L8.InfExp_Mean</v>
      </c>
      <c r="B11" t="str">
        <f>"-0.240"</f>
        <v>-0.240</v>
      </c>
      <c r="C11" t="str">
        <f>""</f>
        <v/>
      </c>
      <c r="D11" t="str">
        <f>""</f>
        <v/>
      </c>
    </row>
    <row r="12" spans="1:4" x14ac:dyDescent="0.2">
      <c r="A12" t="str">
        <f>""</f>
        <v/>
      </c>
      <c r="B12" t="str">
        <f>"(0.312)"</f>
        <v>(0.312)</v>
      </c>
      <c r="C12" t="str">
        <f>""</f>
        <v/>
      </c>
      <c r="D12" t="str">
        <f>""</f>
        <v/>
      </c>
    </row>
    <row r="14" spans="1:4" x14ac:dyDescent="0.2">
      <c r="A14" t="str">
        <f>"L6.InfExp_FE"</f>
        <v>L6.InfExp_FE</v>
      </c>
      <c r="B14" t="str">
        <f>""</f>
        <v/>
      </c>
      <c r="C14" t="str">
        <f>"0.0859"</f>
        <v>0.0859</v>
      </c>
      <c r="D14" t="str">
        <f>""</f>
        <v/>
      </c>
    </row>
    <row r="15" spans="1:4" x14ac:dyDescent="0.2">
      <c r="A15" t="str">
        <f>""</f>
        <v/>
      </c>
      <c r="B15" t="str">
        <f>""</f>
        <v/>
      </c>
      <c r="C15" t="str">
        <f>"(0.225)"</f>
        <v>(0.225)</v>
      </c>
      <c r="D15" t="str">
        <f>""</f>
        <v/>
      </c>
    </row>
    <row r="17" spans="1:4" x14ac:dyDescent="0.2">
      <c r="A17" t="str">
        <f>"L7.InfExp_FE"</f>
        <v>L7.InfExp_FE</v>
      </c>
      <c r="B17" t="str">
        <f>""</f>
        <v/>
      </c>
      <c r="C17" t="str">
        <f>"-0.144"</f>
        <v>-0.144</v>
      </c>
      <c r="D17" t="str">
        <f>""</f>
        <v/>
      </c>
    </row>
    <row r="18" spans="1:4" x14ac:dyDescent="0.2">
      <c r="A18" t="str">
        <f>""</f>
        <v/>
      </c>
      <c r="B18" t="str">
        <f>""</f>
        <v/>
      </c>
      <c r="C18" t="str">
        <f>"(0.295)"</f>
        <v>(0.295)</v>
      </c>
      <c r="D18" t="str">
        <f>""</f>
        <v/>
      </c>
    </row>
    <row r="20" spans="1:4" x14ac:dyDescent="0.2">
      <c r="A20" t="str">
        <f>"L8.InfExp_FE"</f>
        <v>L8.InfExp_FE</v>
      </c>
      <c r="B20" t="str">
        <f>""</f>
        <v/>
      </c>
      <c r="C20" t="str">
        <f>"0.0165"</f>
        <v>0.0165</v>
      </c>
      <c r="D20" t="str">
        <f>""</f>
        <v/>
      </c>
    </row>
    <row r="21" spans="1:4" x14ac:dyDescent="0.2">
      <c r="A21" t="str">
        <f>""</f>
        <v/>
      </c>
      <c r="B21" t="str">
        <f>""</f>
        <v/>
      </c>
      <c r="C21" t="str">
        <f>"(0.298)"</f>
        <v>(0.298)</v>
      </c>
      <c r="D21" t="str">
        <f>""</f>
        <v/>
      </c>
    </row>
    <row r="23" spans="1:4" x14ac:dyDescent="0.2">
      <c r="A23" t="str">
        <f>"L9.InfExp_FE"</f>
        <v>L9.InfExp_FE</v>
      </c>
      <c r="B23" t="str">
        <f>""</f>
        <v/>
      </c>
      <c r="C23" t="str">
        <f>"0.111"</f>
        <v>0.111</v>
      </c>
      <c r="D23" t="str">
        <f>""</f>
        <v/>
      </c>
    </row>
    <row r="24" spans="1:4" x14ac:dyDescent="0.2">
      <c r="A24" t="str">
        <f>""</f>
        <v/>
      </c>
      <c r="B24" t="str">
        <f>""</f>
        <v/>
      </c>
      <c r="C24" t="str">
        <f>"(0.281)"</f>
        <v>(0.281)</v>
      </c>
      <c r="D24" t="str">
        <f>""</f>
        <v/>
      </c>
    </row>
    <row r="26" spans="1:4" x14ac:dyDescent="0.2">
      <c r="A26" t="str">
        <f>"L10.InfExp_FE"</f>
        <v>L10.InfExp_FE</v>
      </c>
      <c r="B26" t="str">
        <f>""</f>
        <v/>
      </c>
      <c r="C26" t="str">
        <f>"-0.232"</f>
        <v>-0.232</v>
      </c>
      <c r="D26" t="str">
        <f>""</f>
        <v/>
      </c>
    </row>
    <row r="27" spans="1:4" x14ac:dyDescent="0.2">
      <c r="A27" t="str">
        <f>""</f>
        <v/>
      </c>
      <c r="B27" t="str">
        <f>""</f>
        <v/>
      </c>
      <c r="C27" t="str">
        <f>"(0.348)"</f>
        <v>(0.348)</v>
      </c>
      <c r="D27" t="str">
        <f>""</f>
        <v/>
      </c>
    </row>
    <row r="29" spans="1:4" x14ac:dyDescent="0.2">
      <c r="A29" t="str">
        <f>"L11.InfExp_FE"</f>
        <v>L11.InfExp_FE</v>
      </c>
      <c r="B29" t="str">
        <f>""</f>
        <v/>
      </c>
      <c r="C29" t="str">
        <f>"-0.113"</f>
        <v>-0.113</v>
      </c>
      <c r="D29" t="str">
        <f>""</f>
        <v/>
      </c>
    </row>
    <row r="30" spans="1:4" x14ac:dyDescent="0.2">
      <c r="A30" t="str">
        <f>""</f>
        <v/>
      </c>
      <c r="B30" t="str">
        <f>""</f>
        <v/>
      </c>
      <c r="C30" t="str">
        <f>"(0.358)"</f>
        <v>(0.358)</v>
      </c>
      <c r="D30" t="str">
        <f>""</f>
        <v/>
      </c>
    </row>
    <row r="32" spans="1:4" x14ac:dyDescent="0.2">
      <c r="A32" t="str">
        <f>"L12.InfExp_FE"</f>
        <v>L12.InfExp_FE</v>
      </c>
      <c r="B32" t="str">
        <f>""</f>
        <v/>
      </c>
      <c r="C32" t="str">
        <f>"0.0885"</f>
        <v>0.0885</v>
      </c>
      <c r="D32" t="str">
        <f>"-0.155"</f>
        <v>-0.155</v>
      </c>
    </row>
    <row r="33" spans="1:4" x14ac:dyDescent="0.2">
      <c r="A33" t="str">
        <f>""</f>
        <v/>
      </c>
      <c r="B33" t="str">
        <f>""</f>
        <v/>
      </c>
      <c r="C33" t="str">
        <f>"(0.239)"</f>
        <v>(0.239)</v>
      </c>
      <c r="D33" t="str">
        <f>"(0.082)"</f>
        <v>(0.082)</v>
      </c>
    </row>
    <row r="35" spans="1:4" x14ac:dyDescent="0.2">
      <c r="A35" t="str">
        <f>"N"</f>
        <v>N</v>
      </c>
      <c r="B35" t="str">
        <f>"43"</f>
        <v>43</v>
      </c>
      <c r="C35" t="str">
        <f>"39"</f>
        <v>39</v>
      </c>
      <c r="D35" t="str">
        <f>"39"</f>
        <v>39</v>
      </c>
    </row>
    <row r="36" spans="1:4" x14ac:dyDescent="0.2">
      <c r="A36" t="str">
        <f>"r2"</f>
        <v>r2</v>
      </c>
      <c r="B36" t="str">
        <f>"0.0348"</f>
        <v>0.0348</v>
      </c>
      <c r="C36" t="str">
        <f>"0.145"</f>
        <v>0.145</v>
      </c>
      <c r="D36" t="str">
        <f>"0.0837"</f>
        <v>0.0837</v>
      </c>
    </row>
    <row r="37" spans="1:4" x14ac:dyDescent="0.2">
      <c r="A37" t="str">
        <f>"ar2"</f>
        <v>ar2</v>
      </c>
      <c r="B37" t="str">
        <f>""</f>
        <v/>
      </c>
      <c r="C37" t="str">
        <f>""</f>
        <v/>
      </c>
      <c r="D37" t="str">
        <f>""</f>
        <v/>
      </c>
    </row>
    <row r="39" spans="1:4" x14ac:dyDescent="0.2">
      <c r="A39" t="str">
        <f>"Standard errors in parentheses"</f>
        <v>Standard errors in parentheses</v>
      </c>
    </row>
    <row r="40" spans="1:4" x14ac:dyDescent="0.2">
      <c r="A40" t="s">
        <v>0</v>
      </c>
      <c r="B40" t="s">
        <v>1</v>
      </c>
      <c r="C40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8"/>
  <sheetViews>
    <sheetView topLeftCell="A49" workbookViewId="0">
      <selection activeCell="E15" sqref="E15"/>
    </sheetView>
  </sheetViews>
  <sheetFormatPr baseColWidth="10" defaultRowHeight="16" x14ac:dyDescent="0.2"/>
  <cols>
    <col min="1" max="1" width="26.33203125" bestFit="1" customWidth="1"/>
    <col min="2" max="2" width="11.1640625" bestFit="1" customWidth="1"/>
    <col min="3" max="3" width="12.33203125" bestFit="1" customWidth="1"/>
    <col min="4" max="5" width="11.33203125" bestFit="1" customWidth="1"/>
    <col min="6" max="8" width="13" bestFit="1" customWidth="1"/>
  </cols>
  <sheetData>
    <row r="2" spans="1:8" x14ac:dyDescent="0.2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</row>
    <row r="3" spans="1:8" x14ac:dyDescent="0.2">
      <c r="A3" t="str">
        <f>""</f>
        <v/>
      </c>
      <c r="B3" t="str">
        <f>"SCE_FE_bias"</f>
        <v>SCE_FE_bias</v>
      </c>
      <c r="C3" t="str">
        <f>"SCE_FE_lag1"</f>
        <v>SCE_FE_lag1</v>
      </c>
      <c r="D3" t="str">
        <f>"SCE_FE_lag4"</f>
        <v>SCE_FE_lag4</v>
      </c>
      <c r="E3" t="str">
        <f>"SCE_FE_lag8"</f>
        <v>SCE_FE_lag8</v>
      </c>
      <c r="F3" t="str">
        <f>"SCE_FE_arlag1"</f>
        <v>SCE_FE_arlag1</v>
      </c>
      <c r="G3" t="str">
        <f>"SCE_FE_arlag4"</f>
        <v>SCE_FE_arlag4</v>
      </c>
      <c r="H3" t="str">
        <f>"SCE_FE_arlag8"</f>
        <v>SCE_FE_arlag8</v>
      </c>
    </row>
    <row r="5" spans="1:8" x14ac:dyDescent="0.2">
      <c r="A5" t="str">
        <f>"L.InfExp_Mean"</f>
        <v>L.InfExp_Mean</v>
      </c>
      <c r="B5" t="str">
        <f>""</f>
        <v/>
      </c>
      <c r="C5" t="str">
        <f>"0.368***"</f>
        <v>0.368***</v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</row>
    <row r="6" spans="1:8" x14ac:dyDescent="0.2">
      <c r="A6" t="str">
        <f>""</f>
        <v/>
      </c>
      <c r="B6" t="str">
        <f>""</f>
        <v/>
      </c>
      <c r="C6" t="str">
        <f>"(0.015)"</f>
        <v>(0.015)</v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</row>
    <row r="8" spans="1:8" x14ac:dyDescent="0.2">
      <c r="A8" t="str">
        <f>"L2.InfExp_Mean"</f>
        <v>L2.InfExp_Mean</v>
      </c>
      <c r="B8" t="str">
        <f>""</f>
        <v/>
      </c>
      <c r="C8" t="str">
        <f>"0.237***"</f>
        <v>0.237***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</row>
    <row r="9" spans="1:8" x14ac:dyDescent="0.2">
      <c r="A9" t="str">
        <f>""</f>
        <v/>
      </c>
      <c r="B9" t="str">
        <f>""</f>
        <v/>
      </c>
      <c r="C9" t="str">
        <f>"(0.014)"</f>
        <v>(0.014)</v>
      </c>
      <c r="D9" t="str">
        <f>""</f>
        <v/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</row>
    <row r="11" spans="1:8" x14ac:dyDescent="0.2">
      <c r="A11" t="str">
        <f>"L3.InfExp_Mean"</f>
        <v>L3.InfExp_Mean</v>
      </c>
      <c r="B11" t="str">
        <f>""</f>
        <v/>
      </c>
      <c r="C11" t="str">
        <f>"0.172***"</f>
        <v>0.172***</v>
      </c>
      <c r="D11" t="str">
        <f>""</f>
        <v/>
      </c>
      <c r="E11" t="str">
        <f>""</f>
        <v/>
      </c>
      <c r="F11" t="str">
        <f>""</f>
        <v/>
      </c>
      <c r="G11" t="str">
        <f>""</f>
        <v/>
      </c>
      <c r="H11" t="str">
        <f>""</f>
        <v/>
      </c>
    </row>
    <row r="12" spans="1:8" x14ac:dyDescent="0.2">
      <c r="A12" t="str">
        <f>""</f>
        <v/>
      </c>
      <c r="B12" t="str">
        <f>""</f>
        <v/>
      </c>
      <c r="C12" t="str">
        <f>"(0.012)"</f>
        <v>(0.012)</v>
      </c>
      <c r="D12" t="str">
        <f>""</f>
        <v/>
      </c>
      <c r="E12" t="str">
        <f>""</f>
        <v/>
      </c>
      <c r="F12" t="str">
        <f>""</f>
        <v/>
      </c>
      <c r="G12" t="str">
        <f>""</f>
        <v/>
      </c>
      <c r="H12" t="str">
        <f>""</f>
        <v/>
      </c>
    </row>
    <row r="14" spans="1:8" x14ac:dyDescent="0.2">
      <c r="A14" t="str">
        <f>"L4.InfExp_Mean"</f>
        <v>L4.InfExp_Mean</v>
      </c>
      <c r="B14" t="str">
        <f>""</f>
        <v/>
      </c>
      <c r="C14" t="str">
        <f>""</f>
        <v/>
      </c>
      <c r="D14" t="str">
        <f>"0.297***"</f>
        <v>0.297***</v>
      </c>
      <c r="E14" t="str">
        <f>""</f>
        <v/>
      </c>
      <c r="F14" t="str">
        <f>""</f>
        <v/>
      </c>
      <c r="G14" t="str">
        <f>""</f>
        <v/>
      </c>
      <c r="H14" t="str">
        <f>""</f>
        <v/>
      </c>
    </row>
    <row r="15" spans="1:8" x14ac:dyDescent="0.2">
      <c r="A15" t="str">
        <f>""</f>
        <v/>
      </c>
      <c r="B15" t="str">
        <f>""</f>
        <v/>
      </c>
      <c r="C15" t="str">
        <f>""</f>
        <v/>
      </c>
      <c r="D15" t="str">
        <f>"(0.021)"</f>
        <v>(0.021)</v>
      </c>
      <c r="E15" t="str">
        <f>""</f>
        <v/>
      </c>
      <c r="F15" t="str">
        <f>""</f>
        <v/>
      </c>
      <c r="G15" t="str">
        <f>""</f>
        <v/>
      </c>
      <c r="H15" t="str">
        <f>""</f>
        <v/>
      </c>
    </row>
    <row r="17" spans="1:8" x14ac:dyDescent="0.2">
      <c r="A17" t="str">
        <f>"L5.InfExp_Mean"</f>
        <v>L5.InfExp_Mean</v>
      </c>
      <c r="B17" t="str">
        <f>""</f>
        <v/>
      </c>
      <c r="C17" t="str">
        <f>""</f>
        <v/>
      </c>
      <c r="D17" t="str">
        <f>"0.212***"</f>
        <v>0.212***</v>
      </c>
      <c r="E17" t="str">
        <f>""</f>
        <v/>
      </c>
      <c r="F17" t="str">
        <f>""</f>
        <v/>
      </c>
      <c r="G17" t="str">
        <f>""</f>
        <v/>
      </c>
      <c r="H17" t="str">
        <f>""</f>
        <v/>
      </c>
    </row>
    <row r="18" spans="1:8" x14ac:dyDescent="0.2">
      <c r="A18" t="str">
        <f>""</f>
        <v/>
      </c>
      <c r="B18" t="str">
        <f>""</f>
        <v/>
      </c>
      <c r="C18" t="str">
        <f>""</f>
        <v/>
      </c>
      <c r="D18" t="str">
        <f>"(0.020)"</f>
        <v>(0.020)</v>
      </c>
      <c r="E18" t="str">
        <f>""</f>
        <v/>
      </c>
      <c r="F18" t="str">
        <f>""</f>
        <v/>
      </c>
      <c r="G18" t="str">
        <f>""</f>
        <v/>
      </c>
      <c r="H18" t="str">
        <f>""</f>
        <v/>
      </c>
    </row>
    <row r="20" spans="1:8" x14ac:dyDescent="0.2">
      <c r="A20" t="str">
        <f>"L6.InfExp_Mean"</f>
        <v>L6.InfExp_Mean</v>
      </c>
      <c r="B20" t="str">
        <f>""</f>
        <v/>
      </c>
      <c r="C20" t="str">
        <f>""</f>
        <v/>
      </c>
      <c r="D20" t="str">
        <f>"0.127***"</f>
        <v>0.127***</v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</row>
    <row r="21" spans="1:8" x14ac:dyDescent="0.2">
      <c r="A21" t="str">
        <f>""</f>
        <v/>
      </c>
      <c r="B21" t="str">
        <f>""</f>
        <v/>
      </c>
      <c r="C21" t="str">
        <f>""</f>
        <v/>
      </c>
      <c r="D21" t="str">
        <f>"(0.018)"</f>
        <v>(0.018)</v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</row>
    <row r="23" spans="1:8" x14ac:dyDescent="0.2">
      <c r="A23" t="str">
        <f>"L7.InfExp_Mean"</f>
        <v>L7.InfExp_Mean</v>
      </c>
      <c r="B23" t="str">
        <f>""</f>
        <v/>
      </c>
      <c r="C23" t="str">
        <f>""</f>
        <v/>
      </c>
      <c r="D23" t="str">
        <f>"0.0766***"</f>
        <v>0.0766***</v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</row>
    <row r="24" spans="1:8" x14ac:dyDescent="0.2">
      <c r="A24" t="str">
        <f>""</f>
        <v/>
      </c>
      <c r="B24" t="str">
        <f>""</f>
        <v/>
      </c>
      <c r="C24" t="str">
        <f>""</f>
        <v/>
      </c>
      <c r="D24" t="str">
        <f>"(0.014)"</f>
        <v>(0.014)</v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</row>
    <row r="26" spans="1:8" x14ac:dyDescent="0.2">
      <c r="A26" t="str">
        <f>"L8.InfExp_Mean"</f>
        <v>L8.InfExp_Mean</v>
      </c>
      <c r="B26" t="str">
        <f>""</f>
        <v/>
      </c>
      <c r="C26" t="str">
        <f>""</f>
        <v/>
      </c>
      <c r="D26" t="str">
        <f>""</f>
        <v/>
      </c>
      <c r="E26" t="str">
        <f>"0.308***"</f>
        <v>0.308***</v>
      </c>
      <c r="F26" t="str">
        <f>""</f>
        <v/>
      </c>
      <c r="G26" t="str">
        <f>""</f>
        <v/>
      </c>
      <c r="H26" t="str">
        <f>""</f>
        <v/>
      </c>
    </row>
    <row r="27" spans="1:8" x14ac:dyDescent="0.2">
      <c r="A27" t="str">
        <f>""</f>
        <v/>
      </c>
      <c r="B27" t="str">
        <f>""</f>
        <v/>
      </c>
      <c r="C27" t="str">
        <f>""</f>
        <v/>
      </c>
      <c r="D27" t="str">
        <f>""</f>
        <v/>
      </c>
      <c r="E27" t="str">
        <f>"(0.046)"</f>
        <v>(0.046)</v>
      </c>
      <c r="F27" t="str">
        <f>""</f>
        <v/>
      </c>
      <c r="G27" t="str">
        <f>""</f>
        <v/>
      </c>
      <c r="H27" t="str">
        <f>""</f>
        <v/>
      </c>
    </row>
    <row r="29" spans="1:8" x14ac:dyDescent="0.2">
      <c r="A29" t="str">
        <f>"L9.InfExp_Mean"</f>
        <v>L9.InfExp_Mean</v>
      </c>
      <c r="B29" t="str">
        <f>""</f>
        <v/>
      </c>
      <c r="C29" t="str">
        <f>""</f>
        <v/>
      </c>
      <c r="D29" t="str">
        <f>""</f>
        <v/>
      </c>
      <c r="E29" t="str">
        <f>"0.146***"</f>
        <v>0.146***</v>
      </c>
      <c r="F29" t="str">
        <f>""</f>
        <v/>
      </c>
      <c r="G29" t="str">
        <f>""</f>
        <v/>
      </c>
      <c r="H29" t="str">
        <f>""</f>
        <v/>
      </c>
    </row>
    <row r="30" spans="1:8" x14ac:dyDescent="0.2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"(0.042)"</f>
        <v>(0.042)</v>
      </c>
      <c r="F30" t="str">
        <f>""</f>
        <v/>
      </c>
      <c r="G30" t="str">
        <f>""</f>
        <v/>
      </c>
      <c r="H30" t="str">
        <f>""</f>
        <v/>
      </c>
    </row>
    <row r="32" spans="1:8" x14ac:dyDescent="0.2">
      <c r="A32" t="str">
        <f>"L10.InfExp_Mean"</f>
        <v>L10.InfExp_Mean</v>
      </c>
      <c r="B32" t="str">
        <f>""</f>
        <v/>
      </c>
      <c r="C32" t="str">
        <f>""</f>
        <v/>
      </c>
      <c r="D32" t="str">
        <f>""</f>
        <v/>
      </c>
      <c r="E32" t="str">
        <f>"0.114*"</f>
        <v>0.114*</v>
      </c>
      <c r="F32" t="str">
        <f>""</f>
        <v/>
      </c>
      <c r="G32" t="str">
        <f>""</f>
        <v/>
      </c>
      <c r="H32" t="str">
        <f>""</f>
        <v/>
      </c>
    </row>
    <row r="33" spans="1:8" x14ac:dyDescent="0.2">
      <c r="A33" t="str">
        <f>""</f>
        <v/>
      </c>
      <c r="B33" t="str">
        <f>""</f>
        <v/>
      </c>
      <c r="C33" t="str">
        <f>""</f>
        <v/>
      </c>
      <c r="D33" t="str">
        <f>""</f>
        <v/>
      </c>
      <c r="E33" t="str">
        <f>"(0.047)"</f>
        <v>(0.047)</v>
      </c>
      <c r="F33" t="str">
        <f>""</f>
        <v/>
      </c>
      <c r="G33" t="str">
        <f>""</f>
        <v/>
      </c>
      <c r="H33" t="str">
        <f>""</f>
        <v/>
      </c>
    </row>
    <row r="35" spans="1:8" x14ac:dyDescent="0.2">
      <c r="A35" t="str">
        <f>"L11.InfExp_Mean"</f>
        <v>L11.InfExp_Mean</v>
      </c>
      <c r="B35" t="str">
        <f>""</f>
        <v/>
      </c>
      <c r="C35" t="str">
        <f>""</f>
        <v/>
      </c>
      <c r="D35" t="str">
        <f>""</f>
        <v/>
      </c>
      <c r="E35" t="str">
        <f>"0.0462"</f>
        <v>0.0462</v>
      </c>
      <c r="F35" t="str">
        <f>""</f>
        <v/>
      </c>
      <c r="G35" t="str">
        <f>""</f>
        <v/>
      </c>
      <c r="H35" t="str">
        <f>""</f>
        <v/>
      </c>
    </row>
    <row r="36" spans="1:8" x14ac:dyDescent="0.2">
      <c r="A36" t="str">
        <f>""</f>
        <v/>
      </c>
      <c r="B36" t="str">
        <f>""</f>
        <v/>
      </c>
      <c r="C36" t="str">
        <f>""</f>
        <v/>
      </c>
      <c r="D36" t="str">
        <f>""</f>
        <v/>
      </c>
      <c r="E36" t="str">
        <f>"(0.029)"</f>
        <v>(0.029)</v>
      </c>
      <c r="F36" t="str">
        <f>""</f>
        <v/>
      </c>
      <c r="G36" t="str">
        <f>""</f>
        <v/>
      </c>
      <c r="H36" t="str">
        <f>""</f>
        <v/>
      </c>
    </row>
    <row r="38" spans="1:8" x14ac:dyDescent="0.2">
      <c r="A38" t="str">
        <f>"L.InfExp_FE"</f>
        <v>L.InfExp_FE</v>
      </c>
      <c r="B38" t="str">
        <f>""</f>
        <v/>
      </c>
      <c r="C38" t="str">
        <f>""</f>
        <v/>
      </c>
      <c r="D38" t="str">
        <f>""</f>
        <v/>
      </c>
      <c r="E38" t="str">
        <f>""</f>
        <v/>
      </c>
      <c r="F38" t="str">
        <f>"0.377***"</f>
        <v>0.377***</v>
      </c>
      <c r="G38" t="str">
        <f>""</f>
        <v/>
      </c>
      <c r="H38" t="str">
        <f>""</f>
        <v/>
      </c>
    </row>
    <row r="39" spans="1:8" x14ac:dyDescent="0.2">
      <c r="A39" t="str">
        <f>""</f>
        <v/>
      </c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"(0.015)"</f>
        <v>(0.015)</v>
      </c>
      <c r="G39" t="str">
        <f>""</f>
        <v/>
      </c>
      <c r="H39" t="str">
        <f>""</f>
        <v/>
      </c>
    </row>
    <row r="41" spans="1:8" x14ac:dyDescent="0.2">
      <c r="A41" t="str">
        <f>"L2.InfExp_FE"</f>
        <v>L2.InfExp_FE</v>
      </c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"0.238***"</f>
        <v>0.238***</v>
      </c>
      <c r="G41" t="str">
        <f>""</f>
        <v/>
      </c>
      <c r="H41" t="str">
        <f>""</f>
        <v/>
      </c>
    </row>
    <row r="42" spans="1:8" x14ac:dyDescent="0.2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""</f>
        <v/>
      </c>
      <c r="F42" t="str">
        <f>"(0.014)"</f>
        <v>(0.014)</v>
      </c>
      <c r="G42" t="str">
        <f>""</f>
        <v/>
      </c>
      <c r="H42" t="str">
        <f>""</f>
        <v/>
      </c>
    </row>
    <row r="44" spans="1:8" x14ac:dyDescent="0.2">
      <c r="A44" t="str">
        <f>"L3.InfExp_FE"</f>
        <v>L3.InfExp_FE</v>
      </c>
      <c r="B44" t="str">
        <f>""</f>
        <v/>
      </c>
      <c r="C44" t="str">
        <f>""</f>
        <v/>
      </c>
      <c r="D44" t="str">
        <f>""</f>
        <v/>
      </c>
      <c r="E44" t="str">
        <f>""</f>
        <v/>
      </c>
      <c r="F44" t="str">
        <f>"0.170***"</f>
        <v>0.170***</v>
      </c>
      <c r="G44" t="str">
        <f>""</f>
        <v/>
      </c>
      <c r="H44" t="str">
        <f>""</f>
        <v/>
      </c>
    </row>
    <row r="45" spans="1:8" x14ac:dyDescent="0.2">
      <c r="A45" t="str">
        <f>""</f>
        <v/>
      </c>
      <c r="B45" t="str">
        <f>""</f>
        <v/>
      </c>
      <c r="C45" t="str">
        <f>""</f>
        <v/>
      </c>
      <c r="D45" t="str">
        <f>""</f>
        <v/>
      </c>
      <c r="E45" t="str">
        <f>""</f>
        <v/>
      </c>
      <c r="F45" t="str">
        <f>"(0.012)"</f>
        <v>(0.012)</v>
      </c>
      <c r="G45" t="str">
        <f>""</f>
        <v/>
      </c>
      <c r="H45" t="str">
        <f>""</f>
        <v/>
      </c>
    </row>
    <row r="47" spans="1:8" x14ac:dyDescent="0.2">
      <c r="A47" t="str">
        <f>"L4.InfExp_FE"</f>
        <v>L4.InfExp_FE</v>
      </c>
      <c r="B47" t="str">
        <f>""</f>
        <v/>
      </c>
      <c r="C47" t="str">
        <f>""</f>
        <v/>
      </c>
      <c r="D47" t="str">
        <f>""</f>
        <v/>
      </c>
      <c r="E47" t="str">
        <f>""</f>
        <v/>
      </c>
      <c r="F47" t="str">
        <f>""</f>
        <v/>
      </c>
      <c r="G47" t="str">
        <f>"0.307***"</f>
        <v>0.307***</v>
      </c>
      <c r="H47" t="str">
        <f>""</f>
        <v/>
      </c>
    </row>
    <row r="48" spans="1:8" x14ac:dyDescent="0.2">
      <c r="A48" t="str">
        <f>""</f>
        <v/>
      </c>
      <c r="B48" t="str">
        <f>""</f>
        <v/>
      </c>
      <c r="C48" t="str">
        <f>""</f>
        <v/>
      </c>
      <c r="D48" t="str">
        <f>""</f>
        <v/>
      </c>
      <c r="E48" t="str">
        <f>""</f>
        <v/>
      </c>
      <c r="F48" t="str">
        <f>""</f>
        <v/>
      </c>
      <c r="G48" t="str">
        <f>"(0.021)"</f>
        <v>(0.021)</v>
      </c>
      <c r="H48" t="str">
        <f>""</f>
        <v/>
      </c>
    </row>
    <row r="50" spans="1:8" x14ac:dyDescent="0.2">
      <c r="A50" t="str">
        <f>"L5.InfExp_FE"</f>
        <v>L5.InfExp_FE</v>
      </c>
      <c r="B50" t="str">
        <f>""</f>
        <v/>
      </c>
      <c r="C50" t="str">
        <f>""</f>
        <v/>
      </c>
      <c r="D50" t="str">
        <f>""</f>
        <v/>
      </c>
      <c r="E50" t="str">
        <f>""</f>
        <v/>
      </c>
      <c r="F50" t="str">
        <f>""</f>
        <v/>
      </c>
      <c r="G50" t="str">
        <f>"0.214***"</f>
        <v>0.214***</v>
      </c>
      <c r="H50" t="str">
        <f>""</f>
        <v/>
      </c>
    </row>
    <row r="51" spans="1:8" x14ac:dyDescent="0.2">
      <c r="A51" t="str">
        <f>""</f>
        <v/>
      </c>
      <c r="B51" t="str">
        <f>""</f>
        <v/>
      </c>
      <c r="C51" t="str">
        <f>""</f>
        <v/>
      </c>
      <c r="D51" t="str">
        <f>""</f>
        <v/>
      </c>
      <c r="E51" t="str">
        <f>""</f>
        <v/>
      </c>
      <c r="F51" t="str">
        <f>""</f>
        <v/>
      </c>
      <c r="G51" t="str">
        <f>"(0.020)"</f>
        <v>(0.020)</v>
      </c>
      <c r="H51" t="str">
        <f>""</f>
        <v/>
      </c>
    </row>
    <row r="53" spans="1:8" x14ac:dyDescent="0.2">
      <c r="A53" t="str">
        <f>"L6.InfExp_FE"</f>
        <v>L6.InfExp_FE</v>
      </c>
      <c r="B53" t="str">
        <f>""</f>
        <v/>
      </c>
      <c r="C53" t="str">
        <f>""</f>
        <v/>
      </c>
      <c r="D53" t="str">
        <f>""</f>
        <v/>
      </c>
      <c r="E53" t="str">
        <f>""</f>
        <v/>
      </c>
      <c r="F53" t="str">
        <f>""</f>
        <v/>
      </c>
      <c r="G53" t="str">
        <f>"0.123***"</f>
        <v>0.123***</v>
      </c>
      <c r="H53" t="str">
        <f>""</f>
        <v/>
      </c>
    </row>
    <row r="54" spans="1:8" x14ac:dyDescent="0.2">
      <c r="A54" t="str">
        <f>""</f>
        <v/>
      </c>
      <c r="B54" t="str">
        <f>""</f>
        <v/>
      </c>
      <c r="C54" t="str">
        <f>""</f>
        <v/>
      </c>
      <c r="D54" t="str">
        <f>""</f>
        <v/>
      </c>
      <c r="E54" t="str">
        <f>""</f>
        <v/>
      </c>
      <c r="F54" t="str">
        <f>""</f>
        <v/>
      </c>
      <c r="G54" t="str">
        <f>"(0.017)"</f>
        <v>(0.017)</v>
      </c>
      <c r="H54" t="str">
        <f>""</f>
        <v/>
      </c>
    </row>
    <row r="56" spans="1:8" x14ac:dyDescent="0.2">
      <c r="A56" t="str">
        <f>"L7.InfExp_FE"</f>
        <v>L7.InfExp_FE</v>
      </c>
      <c r="B56" t="str">
        <f>""</f>
        <v/>
      </c>
      <c r="C56" t="str">
        <f>""</f>
        <v/>
      </c>
      <c r="D56" t="str">
        <f>""</f>
        <v/>
      </c>
      <c r="E56" t="str">
        <f>""</f>
        <v/>
      </c>
      <c r="F56" t="str">
        <f>""</f>
        <v/>
      </c>
      <c r="G56" t="str">
        <f>"0.0712***"</f>
        <v>0.0712***</v>
      </c>
      <c r="H56" t="str">
        <f>""</f>
        <v/>
      </c>
    </row>
    <row r="57" spans="1:8" x14ac:dyDescent="0.2">
      <c r="A57" t="str">
        <f>""</f>
        <v/>
      </c>
      <c r="B57" t="str">
        <f>""</f>
        <v/>
      </c>
      <c r="C57" t="str">
        <f>""</f>
        <v/>
      </c>
      <c r="D57" t="str">
        <f>""</f>
        <v/>
      </c>
      <c r="E57" t="str">
        <f>""</f>
        <v/>
      </c>
      <c r="F57" t="str">
        <f>""</f>
        <v/>
      </c>
      <c r="G57" t="str">
        <f>"(0.013)"</f>
        <v>(0.013)</v>
      </c>
      <c r="H57" t="str">
        <f>""</f>
        <v/>
      </c>
    </row>
    <row r="59" spans="1:8" x14ac:dyDescent="0.2">
      <c r="A59" t="str">
        <f>"L8.InfExp_FE"</f>
        <v>L8.InfExp_FE</v>
      </c>
      <c r="B59" t="str">
        <f>""</f>
        <v/>
      </c>
      <c r="C59" t="str">
        <f>""</f>
        <v/>
      </c>
      <c r="D59" t="str">
        <f>""</f>
        <v/>
      </c>
      <c r="E59" t="str">
        <f>""</f>
        <v/>
      </c>
      <c r="F59" t="str">
        <f>""</f>
        <v/>
      </c>
      <c r="G59" t="str">
        <f>""</f>
        <v/>
      </c>
      <c r="H59" t="str">
        <f>"0.311***"</f>
        <v>0.311***</v>
      </c>
    </row>
    <row r="60" spans="1:8" x14ac:dyDescent="0.2">
      <c r="A60" t="str">
        <f>""</f>
        <v/>
      </c>
      <c r="B60" t="str">
        <f>""</f>
        <v/>
      </c>
      <c r="C60" t="str">
        <f>""</f>
        <v/>
      </c>
      <c r="D60" t="str">
        <f>""</f>
        <v/>
      </c>
      <c r="E60" t="str">
        <f>""</f>
        <v/>
      </c>
      <c r="F60" t="str">
        <f>""</f>
        <v/>
      </c>
      <c r="G60" t="str">
        <f>""</f>
        <v/>
      </c>
      <c r="H60" t="str">
        <f>"(0.045)"</f>
        <v>(0.045)</v>
      </c>
    </row>
    <row r="62" spans="1:8" x14ac:dyDescent="0.2">
      <c r="A62" t="str">
        <f>"L9.InfExp_FE"</f>
        <v>L9.InfExp_FE</v>
      </c>
      <c r="B62" t="str">
        <f>""</f>
        <v/>
      </c>
      <c r="C62" t="str">
        <f>""</f>
        <v/>
      </c>
      <c r="D62" t="str">
        <f>""</f>
        <v/>
      </c>
      <c r="E62" t="str">
        <f>""</f>
        <v/>
      </c>
      <c r="F62" t="str">
        <f>""</f>
        <v/>
      </c>
      <c r="G62" t="str">
        <f>""</f>
        <v/>
      </c>
      <c r="H62" t="str">
        <f>"0.140***"</f>
        <v>0.140***</v>
      </c>
    </row>
    <row r="63" spans="1:8" x14ac:dyDescent="0.2">
      <c r="A63" t="str">
        <f>""</f>
        <v/>
      </c>
      <c r="B63" t="str">
        <f>""</f>
        <v/>
      </c>
      <c r="C63" t="str">
        <f>""</f>
        <v/>
      </c>
      <c r="D63" t="str">
        <f>""</f>
        <v/>
      </c>
      <c r="E63" t="str">
        <f>""</f>
        <v/>
      </c>
      <c r="F63" t="str">
        <f>""</f>
        <v/>
      </c>
      <c r="G63" t="str">
        <f>""</f>
        <v/>
      </c>
      <c r="H63" t="str">
        <f>"(0.042)"</f>
        <v>(0.042)</v>
      </c>
    </row>
    <row r="65" spans="1:8" x14ac:dyDescent="0.2">
      <c r="A65" t="str">
        <f>"L10.InfExp_FE"</f>
        <v>L10.InfExp_FE</v>
      </c>
      <c r="B65" t="str">
        <f>""</f>
        <v/>
      </c>
      <c r="C65" t="str">
        <f>""</f>
        <v/>
      </c>
      <c r="D65" t="str">
        <f>""</f>
        <v/>
      </c>
      <c r="E65" t="str">
        <f>""</f>
        <v/>
      </c>
      <c r="F65" t="str">
        <f>""</f>
        <v/>
      </c>
      <c r="G65" t="str">
        <f>""</f>
        <v/>
      </c>
      <c r="H65" t="str">
        <f>"0.104*"</f>
        <v>0.104*</v>
      </c>
    </row>
    <row r="66" spans="1:8" x14ac:dyDescent="0.2">
      <c r="A66" t="str">
        <f>""</f>
        <v/>
      </c>
      <c r="B66" t="str">
        <f>""</f>
        <v/>
      </c>
      <c r="C66" t="str">
        <f>""</f>
        <v/>
      </c>
      <c r="D66" t="str">
        <f>""</f>
        <v/>
      </c>
      <c r="E66" t="str">
        <f>""</f>
        <v/>
      </c>
      <c r="F66" t="str">
        <f>""</f>
        <v/>
      </c>
      <c r="G66" t="str">
        <f>""</f>
        <v/>
      </c>
      <c r="H66" t="str">
        <f>"(0.046)"</f>
        <v>(0.046)</v>
      </c>
    </row>
    <row r="68" spans="1:8" x14ac:dyDescent="0.2">
      <c r="A68" t="str">
        <f>"L11.InfExp_FE"</f>
        <v>L11.InfExp_FE</v>
      </c>
      <c r="B68" t="str">
        <f>""</f>
        <v/>
      </c>
      <c r="C68" t="str">
        <f>""</f>
        <v/>
      </c>
      <c r="D68" t="str">
        <f>""</f>
        <v/>
      </c>
      <c r="E68" t="str">
        <f>""</f>
        <v/>
      </c>
      <c r="F68" t="str">
        <f>""</f>
        <v/>
      </c>
      <c r="G68" t="str">
        <f>""</f>
        <v/>
      </c>
      <c r="H68" t="str">
        <f>"0.0439"</f>
        <v>0.0439</v>
      </c>
    </row>
    <row r="69" spans="1:8" x14ac:dyDescent="0.2">
      <c r="A69" t="str">
        <f>""</f>
        <v/>
      </c>
      <c r="B69" t="str">
        <f>""</f>
        <v/>
      </c>
      <c r="C69" t="str">
        <f>""</f>
        <v/>
      </c>
      <c r="D69" t="str">
        <f>""</f>
        <v/>
      </c>
      <c r="E69" t="str">
        <f>""</f>
        <v/>
      </c>
      <c r="F69" t="str">
        <f>""</f>
        <v/>
      </c>
      <c r="G69" t="str">
        <f>""</f>
        <v/>
      </c>
      <c r="H69" t="str">
        <f>"(0.029)"</f>
        <v>(0.029)</v>
      </c>
    </row>
    <row r="71" spans="1:8" x14ac:dyDescent="0.2">
      <c r="A71" t="str">
        <f>"_cons"</f>
        <v>_cons</v>
      </c>
      <c r="B71" t="str">
        <f>"2.220***"</f>
        <v>2.220***</v>
      </c>
      <c r="C71" t="str">
        <f>"-0.599***"</f>
        <v>-0.599***</v>
      </c>
      <c r="D71" t="str">
        <f>"-0.372***"</f>
        <v>-0.372***</v>
      </c>
      <c r="E71" t="str">
        <f>"-0.0356"</f>
        <v>-0.0356</v>
      </c>
      <c r="F71" t="str">
        <f>"0.435***"</f>
        <v>0.435***</v>
      </c>
      <c r="G71" t="str">
        <f>"0.549***"</f>
        <v>0.549***</v>
      </c>
      <c r="H71" t="str">
        <f>"0.742***"</f>
        <v>0.742***</v>
      </c>
    </row>
    <row r="72" spans="1:8" x14ac:dyDescent="0.2">
      <c r="A72" t="str">
        <f>""</f>
        <v/>
      </c>
      <c r="B72" t="str">
        <f>"(0.019)"</f>
        <v>(0.019)</v>
      </c>
      <c r="C72" t="str">
        <f>"(0.036)"</f>
        <v>(0.036)</v>
      </c>
      <c r="D72" t="str">
        <f>"(0.054)"</f>
        <v>(0.054)</v>
      </c>
      <c r="E72" t="str">
        <f>"(0.146)"</f>
        <v>(0.146)</v>
      </c>
      <c r="F72" t="str">
        <f>"(0.023)"</f>
        <v>(0.023)</v>
      </c>
      <c r="G72" t="str">
        <f>"(0.035)"</f>
        <v>(0.035)</v>
      </c>
      <c r="H72" t="str">
        <f>"(0.097)"</f>
        <v>(0.097)</v>
      </c>
    </row>
    <row r="74" spans="1:8" x14ac:dyDescent="0.2">
      <c r="A74" t="str">
        <f>"N"</f>
        <v>N</v>
      </c>
      <c r="B74" t="str">
        <f>"67380"</f>
        <v>67380</v>
      </c>
      <c r="C74" t="str">
        <f>"35340"</f>
        <v>35340</v>
      </c>
      <c r="D74" t="str">
        <f>"16514"</f>
        <v>16514</v>
      </c>
      <c r="E74" t="str">
        <f>"2836"</f>
        <v>2836</v>
      </c>
      <c r="F74" t="str">
        <f>"35340"</f>
        <v>35340</v>
      </c>
      <c r="G74" t="str">
        <f>"16514"</f>
        <v>16514</v>
      </c>
      <c r="H74" t="str">
        <f>"2836"</f>
        <v>2836</v>
      </c>
    </row>
    <row r="75" spans="1:8" x14ac:dyDescent="0.2">
      <c r="A75" t="str">
        <f>"r2"</f>
        <v>r2</v>
      </c>
      <c r="B75" t="str">
        <f>"0"</f>
        <v>0</v>
      </c>
      <c r="C75" t="str">
        <f>"0.438"</f>
        <v>0.438</v>
      </c>
      <c r="D75" t="str">
        <f>"0.361"</f>
        <v>0.361</v>
      </c>
      <c r="E75" t="str">
        <f>"0.234"</f>
        <v>0.234</v>
      </c>
      <c r="F75" t="str">
        <f>"0.464"</f>
        <v>0.464</v>
      </c>
      <c r="G75" t="str">
        <f>"0.377"</f>
        <v>0.377</v>
      </c>
      <c r="H75" t="str">
        <f>"0.232"</f>
        <v>0.232</v>
      </c>
    </row>
    <row r="77" spans="1:8" x14ac:dyDescent="0.2">
      <c r="A77" t="str">
        <f>"Standard errors in parentheses"</f>
        <v>Standard errors in parentheses</v>
      </c>
    </row>
    <row r="78" spans="1:8" x14ac:dyDescent="0.2">
      <c r="A78" t="s">
        <v>0</v>
      </c>
      <c r="B78" t="s">
        <v>1</v>
      </c>
      <c r="C78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D39"/>
  <sheetViews>
    <sheetView tabSelected="1" topLeftCell="A28" workbookViewId="0">
      <selection activeCell="F35" sqref="F35"/>
    </sheetView>
  </sheetViews>
  <sheetFormatPr baseColWidth="10" defaultRowHeight="16" x14ac:dyDescent="0.2"/>
  <sheetData>
    <row r="1" spans="1:4" x14ac:dyDescent="0.2">
      <c r="B1" t="s">
        <v>4</v>
      </c>
      <c r="C1" t="s">
        <v>5</v>
      </c>
      <c r="D1" t="s">
        <v>6</v>
      </c>
    </row>
    <row r="2" spans="1:4" x14ac:dyDescent="0.2">
      <c r="A2" t="s">
        <v>3</v>
      </c>
    </row>
    <row r="3" spans="1:4" x14ac:dyDescent="0.2">
      <c r="A3" t="s">
        <v>10</v>
      </c>
      <c r="B3" t="str">
        <f>SPFInd!B20</f>
        <v>0.122***</v>
      </c>
      <c r="C3" t="str">
        <f>SPFInd!G5</f>
        <v>0.586***</v>
      </c>
      <c r="D3" t="str">
        <f>SCEInd!B71</f>
        <v>2.220***</v>
      </c>
    </row>
    <row r="4" spans="1:4" x14ac:dyDescent="0.2">
      <c r="B4" t="str">
        <f>SPFInd!B21</f>
        <v>(0.017)</v>
      </c>
      <c r="C4" t="str">
        <f>SPFInd!G6</f>
        <v>(0.061)</v>
      </c>
      <c r="D4" t="str">
        <f>SCEInd!B72</f>
        <v>(0.019)</v>
      </c>
    </row>
    <row r="5" spans="1:4" x14ac:dyDescent="0.2">
      <c r="A5" t="s">
        <v>11</v>
      </c>
      <c r="B5" t="str">
        <f>SPFInd!B23</f>
        <v>4697</v>
      </c>
      <c r="C5" t="str">
        <f>SPFInd!G23</f>
        <v>1208</v>
      </c>
      <c r="D5" t="str">
        <f>SCEInd!B74</f>
        <v>67380</v>
      </c>
    </row>
    <row r="8" spans="1:4" x14ac:dyDescent="0.2">
      <c r="A8" t="s">
        <v>7</v>
      </c>
    </row>
    <row r="9" spans="1:4" x14ac:dyDescent="0.2">
      <c r="A9" t="s">
        <v>15</v>
      </c>
      <c r="B9" t="str">
        <f>SPFInd!C5</f>
        <v>0.307***</v>
      </c>
      <c r="C9" t="str">
        <f>SPFInd!G5</f>
        <v>0.586***</v>
      </c>
      <c r="D9" t="s">
        <v>13</v>
      </c>
    </row>
    <row r="10" spans="1:4" x14ac:dyDescent="0.2">
      <c r="B10" t="str">
        <f>SPFInd!C6</f>
        <v>(0.020)</v>
      </c>
      <c r="C10" t="str">
        <f>SPFInd!G6</f>
        <v>(0.061)</v>
      </c>
      <c r="D10" t="s">
        <v>13</v>
      </c>
    </row>
    <row r="11" spans="1:4" x14ac:dyDescent="0.2">
      <c r="A11" t="s">
        <v>10</v>
      </c>
      <c r="B11" t="str">
        <f>SPFInd!C20</f>
        <v>-0.655***</v>
      </c>
      <c r="C11" t="str">
        <f>SPFInd!G20</f>
        <v>-0.777***</v>
      </c>
      <c r="D11" t="s">
        <v>13</v>
      </c>
    </row>
    <row r="12" spans="1:4" x14ac:dyDescent="0.2">
      <c r="B12" t="str">
        <f>SPFInd!C21</f>
        <v>(0.060)</v>
      </c>
      <c r="C12" t="str">
        <f>SPFInd!G21</f>
        <v>(0.116)</v>
      </c>
      <c r="D12" t="s">
        <v>13</v>
      </c>
    </row>
    <row r="13" spans="1:4" x14ac:dyDescent="0.2">
      <c r="A13" t="s">
        <v>11</v>
      </c>
      <c r="B13" t="str">
        <f>SPFInd!C23</f>
        <v>3429</v>
      </c>
      <c r="C13" t="str">
        <f>SPFInd!G23</f>
        <v>1208</v>
      </c>
      <c r="D13" t="s">
        <v>13</v>
      </c>
    </row>
    <row r="14" spans="1:4" x14ac:dyDescent="0.2">
      <c r="A14" t="s">
        <v>12</v>
      </c>
      <c r="B14" t="str">
        <f>SPFInd!C24</f>
        <v>0.0721</v>
      </c>
      <c r="C14" t="str">
        <f>SPFInd!G24</f>
        <v>0.118</v>
      </c>
      <c r="D14" t="s">
        <v>13</v>
      </c>
    </row>
    <row r="16" spans="1:4" x14ac:dyDescent="0.2">
      <c r="A16" t="s">
        <v>8</v>
      </c>
    </row>
    <row r="17" spans="1:4" ht="48" x14ac:dyDescent="0.2">
      <c r="A17" s="1" t="s">
        <v>14</v>
      </c>
      <c r="B17" t="str">
        <f>SPFInd!D8</f>
        <v>0.0756***</v>
      </c>
      <c r="C17" t="str">
        <f>SPFInd!H8</f>
        <v>0.0503</v>
      </c>
      <c r="D17" t="s">
        <v>13</v>
      </c>
    </row>
    <row r="18" spans="1:4" x14ac:dyDescent="0.2">
      <c r="B18" t="str">
        <f>SPFInd!D9</f>
        <v>(0.020)</v>
      </c>
      <c r="C18" t="str">
        <f>SPFInd!H9</f>
        <v>(0.035)</v>
      </c>
      <c r="D18" t="s">
        <v>13</v>
      </c>
    </row>
    <row r="19" spans="1:4" x14ac:dyDescent="0.2">
      <c r="A19" t="s">
        <v>10</v>
      </c>
      <c r="B19" t="str">
        <f>SPFInd!D20</f>
        <v>0.145***</v>
      </c>
      <c r="C19" t="str">
        <f>SPFInd!H20</f>
        <v>0.275***</v>
      </c>
      <c r="D19" t="s">
        <v>13</v>
      </c>
    </row>
    <row r="20" spans="1:4" x14ac:dyDescent="0.2">
      <c r="B20" t="str">
        <f>SPFInd!D21</f>
        <v>(0.021)</v>
      </c>
      <c r="C20" t="str">
        <f>SPFInd!H21</f>
        <v>(0.035)</v>
      </c>
      <c r="D20" t="s">
        <v>13</v>
      </c>
    </row>
    <row r="21" spans="1:4" x14ac:dyDescent="0.2">
      <c r="D21" t="s">
        <v>13</v>
      </c>
    </row>
    <row r="22" spans="1:4" x14ac:dyDescent="0.2">
      <c r="A22" t="s">
        <v>11</v>
      </c>
      <c r="B22" t="str">
        <f>SPFInd!D23</f>
        <v>3356</v>
      </c>
      <c r="C22" t="str">
        <f>SPFInd!H23</f>
        <v>1208</v>
      </c>
      <c r="D22" t="s">
        <v>13</v>
      </c>
    </row>
    <row r="23" spans="1:4" x14ac:dyDescent="0.2">
      <c r="A23" t="s">
        <v>12</v>
      </c>
      <c r="B23" t="str">
        <f>SPFInd!D24</f>
        <v>0.00591</v>
      </c>
      <c r="C23" t="str">
        <f>SPFInd!H24</f>
        <v>0.00264</v>
      </c>
      <c r="D23" t="s">
        <v>13</v>
      </c>
    </row>
    <row r="26" spans="1:4" x14ac:dyDescent="0.2">
      <c r="A26" t="s">
        <v>9</v>
      </c>
    </row>
    <row r="28" spans="1:4" ht="48" x14ac:dyDescent="0.2">
      <c r="A28" s="1" t="s">
        <v>16</v>
      </c>
      <c r="B28" t="str">
        <f>SPFInd!E11</f>
        <v>0.657***</v>
      </c>
      <c r="C28" t="str">
        <f>SPFInd!I11</f>
        <v>0.834***</v>
      </c>
      <c r="D28" t="str">
        <f>SCEInd!D14</f>
        <v>0.297***</v>
      </c>
    </row>
    <row r="29" spans="1:4" x14ac:dyDescent="0.2">
      <c r="A29" s="1"/>
      <c r="B29" t="str">
        <f>SPFInd!E12</f>
        <v>(0.025)</v>
      </c>
      <c r="C29" t="str">
        <f>SPFInd!I12</f>
        <v>(0.037)</v>
      </c>
      <c r="D29" t="str">
        <f>SCEInd!D15</f>
        <v>(0.021)</v>
      </c>
    </row>
    <row r="30" spans="1:4" ht="48" x14ac:dyDescent="0.2">
      <c r="A30" s="1" t="s">
        <v>17</v>
      </c>
      <c r="B30" t="str">
        <f>SPFInd!E14</f>
        <v>0.0282</v>
      </c>
      <c r="C30" t="str">
        <f>SPFInd!I14</f>
        <v>-0.0858</v>
      </c>
      <c r="D30" t="str">
        <f>SCEInd!E26</f>
        <v>0.308***</v>
      </c>
    </row>
    <row r="31" spans="1:4" x14ac:dyDescent="0.2">
      <c r="A31" s="1"/>
      <c r="B31" t="str">
        <f>SPFInd!E15</f>
        <v>(0.027)</v>
      </c>
      <c r="C31" t="str">
        <f>SPFInd!I15</f>
        <v>(0.048)</v>
      </c>
      <c r="D31" t="str">
        <f>SCEInd!E27</f>
        <v>(0.046)</v>
      </c>
    </row>
    <row r="32" spans="1:4" ht="48" x14ac:dyDescent="0.2">
      <c r="A32" s="1" t="s">
        <v>18</v>
      </c>
      <c r="B32" t="str">
        <f>SPFInd!E17</f>
        <v>-0.0244</v>
      </c>
      <c r="C32" t="str">
        <f>SPFInd!I17</f>
        <v>-0.0555</v>
      </c>
      <c r="D32" t="str">
        <f>SCEInd!H59</f>
        <v>0.311***</v>
      </c>
    </row>
    <row r="33" spans="1:4" x14ac:dyDescent="0.2">
      <c r="B33" t="str">
        <f>SPFInd!E18</f>
        <v>(0.025)</v>
      </c>
      <c r="C33" t="str">
        <f>SPFInd!I18</f>
        <v>(0.038)</v>
      </c>
      <c r="D33" t="str">
        <f>SCEInd!H60</f>
        <v>(0.045)</v>
      </c>
    </row>
    <row r="35" spans="1:4" x14ac:dyDescent="0.2">
      <c r="A35" t="s">
        <v>10</v>
      </c>
      <c r="B35" t="str">
        <f>SPFInd!E20</f>
        <v>0.0626***</v>
      </c>
      <c r="C35" t="str">
        <f>SPFInd!I20</f>
        <v>0.113***</v>
      </c>
      <c r="D35" t="str">
        <f>SCEInd!H71</f>
        <v>0.742***</v>
      </c>
    </row>
    <row r="36" spans="1:4" x14ac:dyDescent="0.2">
      <c r="B36" t="str">
        <f>SPFInd!E21</f>
        <v>(0.019)</v>
      </c>
      <c r="C36" t="str">
        <f>SPFInd!I21</f>
        <v>(0.026)</v>
      </c>
      <c r="D36" t="str">
        <f>SCEInd!H72</f>
        <v>(0.097)</v>
      </c>
    </row>
    <row r="38" spans="1:4" x14ac:dyDescent="0.2">
      <c r="A38" t="s">
        <v>11</v>
      </c>
      <c r="B38" t="str">
        <f>SPFInd!E23</f>
        <v>2536</v>
      </c>
      <c r="C38" t="str">
        <f>SPFInd!I23</f>
        <v>1004</v>
      </c>
      <c r="D38" t="str">
        <f>SCEInd!H74</f>
        <v>2836</v>
      </c>
    </row>
    <row r="39" spans="1:4" x14ac:dyDescent="0.2">
      <c r="A39" t="s">
        <v>12</v>
      </c>
      <c r="B39" t="str">
        <f>SPFInd!E24</f>
        <v>0.439</v>
      </c>
      <c r="C39" t="str">
        <f>SPFInd!I24</f>
        <v>0.552</v>
      </c>
      <c r="D39" t="str">
        <f>SCEInd!H75</f>
        <v>0.232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SPFInd</vt:lpstr>
      <vt:lpstr>SPFPop</vt:lpstr>
      <vt:lpstr>SCEPop</vt:lpstr>
      <vt:lpstr>SCEInd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2019-06-24T15:56:32Z</dcterms:created>
  <dcterms:modified xsi:type="dcterms:W3CDTF">2019-06-25T04:09:32Z</dcterms:modified>
</cp:coreProperties>
</file>