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mc:AlternateContent xmlns:mc="http://schemas.openxmlformats.org/markup-compatibility/2006">
    <mc:Choice Requires="x15">
      <x15ac:absPath xmlns:x15ac="http://schemas.microsoft.com/office/spreadsheetml/2010/11/ac" url="/Users/tao/Dropbox/InfVar/workingfolder/tables/reduced_form_results/"/>
    </mc:Choice>
  </mc:AlternateContent>
  <xr:revisionPtr revIDLastSave="0" documentId="13_ncr:1_{A43CDD72-AEC0-7844-A6E5-86DF345E83A3}" xr6:coauthVersionLast="47" xr6:coauthVersionMax="47" xr10:uidLastSave="{00000000-0000-0000-0000-000000000000}"/>
  <bookViews>
    <workbookView xWindow="0" yWindow="500" windowWidth="23500" windowHeight="15620" activeTab="1" xr2:uid="{00000000-000D-0000-FFFF-FFFF00000000}"/>
  </bookViews>
  <sheets>
    <sheet name="Export Summary" sheetId="1" r:id="rId1"/>
    <sheet name="RevEfficiencyTable1" sheetId="2" r:id="rId2"/>
    <sheet name="RevEfficiencyTable2"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9" i="2" l="1"/>
  <c r="I29" i="2"/>
  <c r="O31" i="3"/>
  <c r="O32" i="3"/>
  <c r="O33" i="3"/>
  <c r="O34" i="3"/>
  <c r="M23" i="3"/>
  <c r="N23" i="3"/>
  <c r="O23" i="3"/>
  <c r="M24" i="3"/>
  <c r="N24" i="3"/>
  <c r="O24" i="3"/>
  <c r="N25" i="3"/>
  <c r="O25" i="3"/>
  <c r="N26" i="3"/>
  <c r="O26" i="3"/>
  <c r="N27" i="3"/>
  <c r="O27" i="3"/>
  <c r="N28" i="3"/>
  <c r="O28" i="3"/>
  <c r="O29" i="3"/>
  <c r="O30" i="3"/>
  <c r="L35" i="3"/>
  <c r="M35" i="3"/>
  <c r="N35" i="3"/>
  <c r="O35" i="3"/>
  <c r="L36" i="3"/>
  <c r="M36" i="3"/>
  <c r="N36" i="3"/>
  <c r="O36" i="3"/>
  <c r="L37" i="3"/>
  <c r="M37" i="3"/>
  <c r="N37" i="3"/>
  <c r="O37" i="3"/>
  <c r="L38" i="3"/>
  <c r="M38" i="3"/>
  <c r="N38" i="3"/>
  <c r="O38" i="3"/>
  <c r="L4" i="3"/>
  <c r="M4" i="3"/>
  <c r="N4" i="3"/>
  <c r="O4" i="3"/>
  <c r="L5" i="3"/>
  <c r="M5" i="3"/>
  <c r="N5" i="3"/>
  <c r="O5" i="3"/>
  <c r="L6" i="3"/>
  <c r="M6" i="3"/>
  <c r="N6" i="3"/>
  <c r="O6" i="3"/>
  <c r="L7" i="3"/>
  <c r="M7" i="3"/>
  <c r="N7" i="3"/>
  <c r="O7" i="3"/>
  <c r="L8" i="3"/>
  <c r="M8" i="3"/>
  <c r="N8" i="3"/>
  <c r="O8" i="3"/>
  <c r="L9" i="3"/>
  <c r="M9" i="3"/>
  <c r="N9" i="3"/>
  <c r="O9" i="3"/>
  <c r="L10" i="3"/>
  <c r="M10" i="3"/>
  <c r="N10" i="3"/>
  <c r="O10" i="3"/>
  <c r="L11" i="3"/>
  <c r="M11" i="3"/>
  <c r="N11" i="3"/>
  <c r="O11" i="3"/>
  <c r="L12" i="3"/>
  <c r="M12" i="3"/>
  <c r="N12" i="3"/>
  <c r="O12" i="3"/>
  <c r="L13" i="3"/>
  <c r="M13" i="3"/>
  <c r="N13" i="3"/>
  <c r="O13" i="3"/>
  <c r="L14" i="3"/>
  <c r="M14" i="3"/>
  <c r="N14" i="3"/>
  <c r="O14" i="3"/>
  <c r="L15" i="3"/>
  <c r="M15" i="3"/>
  <c r="N15" i="3"/>
  <c r="O15" i="3"/>
  <c r="L16" i="3"/>
  <c r="M16" i="3"/>
  <c r="N16" i="3"/>
  <c r="O16" i="3"/>
  <c r="L17" i="3"/>
  <c r="M17" i="3"/>
  <c r="N17" i="3"/>
  <c r="O17" i="3"/>
  <c r="L18" i="3"/>
  <c r="M18" i="3"/>
  <c r="N18" i="3"/>
  <c r="O18" i="3"/>
  <c r="L19" i="3"/>
  <c r="M19" i="3"/>
  <c r="N19" i="3"/>
  <c r="O19" i="3"/>
  <c r="K4" i="3"/>
  <c r="K5" i="3"/>
  <c r="K6" i="3"/>
  <c r="K7" i="3"/>
  <c r="K8" i="3"/>
  <c r="K9" i="3"/>
  <c r="K10" i="3"/>
  <c r="K11" i="3"/>
  <c r="K12" i="3"/>
  <c r="K13" i="3"/>
  <c r="K14" i="3"/>
  <c r="B27" i="2"/>
  <c r="B25" i="2"/>
  <c r="B24" i="2"/>
  <c r="J38" i="3"/>
  <c r="I38" i="3"/>
  <c r="H38" i="3"/>
  <c r="G38" i="3"/>
  <c r="F38" i="3"/>
  <c r="E38" i="3"/>
  <c r="D38" i="3"/>
  <c r="C38" i="3"/>
  <c r="J37" i="3"/>
  <c r="I37" i="3"/>
  <c r="H37" i="3"/>
  <c r="G37" i="3"/>
  <c r="F37" i="3"/>
  <c r="E37" i="3"/>
  <c r="D37" i="3"/>
  <c r="C37" i="3"/>
  <c r="J36" i="3"/>
  <c r="I36" i="3"/>
  <c r="H36" i="3"/>
  <c r="G36" i="3"/>
  <c r="F36" i="3"/>
  <c r="E36" i="3"/>
  <c r="D36" i="3"/>
  <c r="C36" i="3"/>
  <c r="J35" i="3"/>
  <c r="I35" i="3"/>
  <c r="H35" i="3"/>
  <c r="G35" i="3"/>
  <c r="F35" i="3"/>
  <c r="E35" i="3"/>
  <c r="D35" i="3"/>
  <c r="C35" i="3"/>
  <c r="J28" i="3"/>
  <c r="I28" i="3"/>
  <c r="H28" i="3"/>
  <c r="G28" i="3"/>
  <c r="F28" i="3"/>
  <c r="E28" i="3"/>
  <c r="D28" i="3"/>
  <c r="C28" i="3"/>
  <c r="B28" i="3"/>
  <c r="J27" i="3"/>
  <c r="I27" i="3"/>
  <c r="H27" i="3"/>
  <c r="G27" i="3"/>
  <c r="F27" i="3"/>
  <c r="E27" i="3"/>
  <c r="D27" i="3"/>
  <c r="C27" i="3"/>
  <c r="B27" i="3"/>
  <c r="J26" i="3"/>
  <c r="I26" i="3"/>
  <c r="H26" i="3"/>
  <c r="G26" i="3"/>
  <c r="F26" i="3"/>
  <c r="E26" i="3"/>
  <c r="D26" i="3"/>
  <c r="C26" i="3"/>
  <c r="B26" i="3"/>
  <c r="J25" i="3"/>
  <c r="I25" i="3"/>
  <c r="H25" i="3"/>
  <c r="G25" i="3"/>
  <c r="F25" i="3"/>
  <c r="E25" i="3"/>
  <c r="D25" i="3"/>
  <c r="C25" i="3"/>
  <c r="B25" i="3"/>
  <c r="J24" i="3"/>
  <c r="I24" i="3"/>
  <c r="H24" i="3"/>
  <c r="G24" i="3"/>
  <c r="F24" i="3"/>
  <c r="E24" i="3"/>
  <c r="D24" i="3"/>
  <c r="C24" i="3"/>
  <c r="B24" i="3"/>
  <c r="J23" i="3"/>
  <c r="I23" i="3"/>
  <c r="H23" i="3"/>
  <c r="G23" i="3"/>
  <c r="F23" i="3"/>
  <c r="E23" i="3"/>
  <c r="D23" i="3"/>
  <c r="C23" i="3"/>
  <c r="B23" i="3"/>
  <c r="J19" i="3"/>
  <c r="I19" i="3"/>
  <c r="H19" i="3"/>
  <c r="G19" i="3"/>
  <c r="F19" i="3"/>
  <c r="E19" i="3"/>
  <c r="D19" i="3"/>
  <c r="C19" i="3"/>
  <c r="J18" i="3"/>
  <c r="I18" i="3"/>
  <c r="H18" i="3"/>
  <c r="G18" i="3"/>
  <c r="F18" i="3"/>
  <c r="E18" i="3"/>
  <c r="D18" i="3"/>
  <c r="C18" i="3"/>
  <c r="B18" i="3"/>
  <c r="J17" i="3"/>
  <c r="I17" i="3"/>
  <c r="H17" i="3"/>
  <c r="G17" i="3"/>
  <c r="F17" i="3"/>
  <c r="E17" i="3"/>
  <c r="D17" i="3"/>
  <c r="C17" i="3"/>
  <c r="B17" i="3"/>
  <c r="J16" i="3"/>
  <c r="I16" i="3"/>
  <c r="H16" i="3"/>
  <c r="G16" i="3"/>
  <c r="F16" i="3"/>
  <c r="E16" i="3"/>
  <c r="D16" i="3"/>
  <c r="C16" i="3"/>
  <c r="K15" i="3"/>
  <c r="J15" i="3"/>
  <c r="I15" i="3"/>
  <c r="H15" i="3"/>
  <c r="G15" i="3"/>
  <c r="F15" i="3"/>
  <c r="E15" i="3"/>
  <c r="D15" i="3"/>
  <c r="C15" i="3"/>
  <c r="J14" i="3"/>
  <c r="I14" i="3"/>
  <c r="H14" i="3"/>
  <c r="G14" i="3"/>
  <c r="F14" i="3"/>
  <c r="E14" i="3"/>
  <c r="D14" i="3"/>
  <c r="C14" i="3"/>
  <c r="J13" i="3"/>
  <c r="I13" i="3"/>
  <c r="H13" i="3"/>
  <c r="G13" i="3"/>
  <c r="F13" i="3"/>
  <c r="E13" i="3"/>
  <c r="D13" i="3"/>
  <c r="C13" i="3"/>
  <c r="B13" i="3"/>
  <c r="J12" i="3"/>
  <c r="I12" i="3"/>
  <c r="H12" i="3"/>
  <c r="G12" i="3"/>
  <c r="F12" i="3"/>
  <c r="E12" i="3"/>
  <c r="D12" i="3"/>
  <c r="C12" i="3"/>
  <c r="J11" i="3"/>
  <c r="I11" i="3"/>
  <c r="H11" i="3"/>
  <c r="G11" i="3"/>
  <c r="F11" i="3"/>
  <c r="E11" i="3"/>
  <c r="D11" i="3"/>
  <c r="C11" i="3"/>
  <c r="B11" i="3"/>
  <c r="J10" i="3"/>
  <c r="I10" i="3"/>
  <c r="H10" i="3"/>
  <c r="G10" i="3"/>
  <c r="F10" i="3"/>
  <c r="E10" i="3"/>
  <c r="D10" i="3"/>
  <c r="C10" i="3"/>
  <c r="J9" i="3"/>
  <c r="I9" i="3"/>
  <c r="H9" i="3"/>
  <c r="G9" i="3"/>
  <c r="F9" i="3"/>
  <c r="E9" i="3"/>
  <c r="D9" i="3"/>
  <c r="C9" i="3"/>
  <c r="B9" i="3"/>
  <c r="J8" i="3"/>
  <c r="I8" i="3"/>
  <c r="H8" i="3"/>
  <c r="G8" i="3"/>
  <c r="F8" i="3"/>
  <c r="E8" i="3"/>
  <c r="D8" i="3"/>
  <c r="C8" i="3"/>
  <c r="B8" i="3"/>
  <c r="J7" i="3"/>
  <c r="I7" i="3"/>
  <c r="H7" i="3"/>
  <c r="G7" i="3"/>
  <c r="F7" i="3"/>
  <c r="E7" i="3"/>
  <c r="D7" i="3"/>
  <c r="C7" i="3"/>
  <c r="B7" i="3"/>
  <c r="J6" i="3"/>
  <c r="I6" i="3"/>
  <c r="H6" i="3"/>
  <c r="G6" i="3"/>
  <c r="F6" i="3"/>
  <c r="E6" i="3"/>
  <c r="D6" i="3"/>
  <c r="C6" i="3"/>
  <c r="B6" i="3"/>
  <c r="J5" i="3"/>
  <c r="I5" i="3"/>
  <c r="H5" i="3"/>
  <c r="G5" i="3"/>
  <c r="F5" i="3"/>
  <c r="E5" i="3"/>
  <c r="D5" i="3"/>
  <c r="C5" i="3"/>
  <c r="B5" i="3"/>
  <c r="J4" i="3"/>
  <c r="I4" i="3"/>
  <c r="H4" i="3"/>
  <c r="G4" i="3"/>
  <c r="F4" i="3"/>
  <c r="E4" i="3"/>
  <c r="D4" i="3"/>
  <c r="C4" i="3"/>
  <c r="B4" i="3"/>
  <c r="B37" i="2"/>
  <c r="G29" i="2"/>
  <c r="E29" i="2"/>
  <c r="D29" i="2"/>
  <c r="C29" i="2"/>
  <c r="B29" i="2"/>
</calcChain>
</file>

<file path=xl/sharedStrings.xml><?xml version="1.0" encoding="utf-8"?>
<sst xmlns="http://schemas.openxmlformats.org/spreadsheetml/2006/main" count="354" uniqueCount="154">
  <si>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</si>
  <si>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</si>
  <si>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</si>
  <si>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</si>
  <si>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Table 1</t>
  </si>
  <si>
    <t>RevEfficiencyTable1</t>
  </si>
  <si>
    <r>
      <rPr>
        <u/>
        <sz val="12"/>
        <color indexed="11"/>
        <rFont val="Calibri"/>
        <family val="2"/>
      </rPr>
      <t>RevEfficiencyTable1</t>
    </r>
  </si>
  <si>
    <t>RevEfficiencyTable2</t>
  </si>
  <si>
    <t>SPF CPI</t>
  </si>
  <si>
    <t>SPF PCE</t>
  </si>
  <si>
    <t>SCE</t>
  </si>
  <si>
    <t>Test 1.  Revision efficiency of mean forecast</t>
  </si>
  <si>
    <t>Mean revision</t>
  </si>
  <si>
    <t xml:space="preserve">t-1 </t>
  </si>
  <si>
    <t>t-1- t-2</t>
  </si>
  <si>
    <t>t-1-t-3</t>
  </si>
  <si>
    <t>0.456***</t>
  </si>
  <si>
    <t>(0.044)</t>
  </si>
  <si>
    <t>(0.058)</t>
  </si>
  <si>
    <t>L4.InfExp_Mean_rv</t>
  </si>
  <si>
    <t>L5.InfExp_Mean_rv</t>
  </si>
  <si>
    <t>Const</t>
  </si>
  <si>
    <t>N</t>
  </si>
  <si>
    <t>R2</t>
  </si>
  <si>
    <t xml:space="preserve">Test 2. Revision efficiency of uncertainty </t>
  </si>
  <si>
    <t>0.395***</t>
  </si>
  <si>
    <t>-0.048***</t>
  </si>
  <si>
    <t>(0.008)</t>
  </si>
  <si>
    <t>(0.007)</t>
  </si>
  <si>
    <t>(0.005)</t>
  </si>
  <si>
    <t xml:space="preserve">Test 3. Weak. Efficiency of change in forecast </t>
  </si>
  <si>
    <t>Mean change</t>
  </si>
  <si>
    <t>L.InfExp_Var_ch</t>
  </si>
  <si>
    <t>L2.InfExp_Var_ch</t>
  </si>
  <si>
    <t>L3.InfExp_Var_ch</t>
  </si>
  <si>
    <t>L4.InfExp_Var_ch</t>
  </si>
  <si>
    <t>L5.InfExp_Var_ch</t>
  </si>
  <si>
    <t>L6.InfExp_Var_ch</t>
  </si>
  <si>
    <t>Test 4. Weak. Efficiency of change in uncertainty</t>
  </si>
  <si>
    <t>-0.079***</t>
  </si>
  <si>
    <t>L4.InfExp_Mean_ct50</t>
  </si>
  <si>
    <t/>
  </si>
  <si>
    <t>-0.512*</t>
  </si>
  <si>
    <t>-0.503</t>
  </si>
  <si>
    <t>(0.227)</t>
  </si>
  <si>
    <t>(0.280)</t>
  </si>
  <si>
    <t>0.211***</t>
  </si>
  <si>
    <t>0.265***</t>
  </si>
  <si>
    <t>(0.047)</t>
  </si>
  <si>
    <t>(0.052)</t>
  </si>
  <si>
    <t>-0.075***</t>
  </si>
  <si>
    <t>0.994*</t>
  </si>
  <si>
    <t>-0.028***</t>
  </si>
  <si>
    <t>-0.016</t>
  </si>
  <si>
    <t>-0.036***</t>
  </si>
  <si>
    <t>0.888</t>
  </si>
  <si>
    <t>0.001</t>
  </si>
  <si>
    <t>(0.000)</t>
  </si>
  <si>
    <t>(0.487)</t>
  </si>
  <si>
    <t>(0.528)</t>
  </si>
  <si>
    <t>Constant</t>
  </si>
  <si>
    <t>Yes</t>
  </si>
  <si>
    <t>No</t>
  </si>
  <si>
    <t>0.376</t>
  </si>
  <si>
    <t>0.030</t>
  </si>
  <si>
    <t>0.439</t>
  </si>
  <si>
    <t>0.448</t>
  </si>
  <si>
    <t>0.393</t>
  </si>
  <si>
    <t>0.027</t>
  </si>
  <si>
    <t>0.461</t>
  </si>
  <si>
    <t>Time FE</t>
  </si>
  <si>
    <t>Past information</t>
  </si>
  <si>
    <t>4q before</t>
  </si>
  <si>
    <t>4-5 q before</t>
  </si>
  <si>
    <t>0.448***</t>
  </si>
  <si>
    <t>0.384***</t>
  </si>
  <si>
    <t>(0.056)</t>
  </si>
  <si>
    <t>-0.091***</t>
  </si>
  <si>
    <t>-0.049***</t>
  </si>
  <si>
    <t>-0.051***</t>
  </si>
  <si>
    <t>-0.050***</t>
  </si>
  <si>
    <t>(0.003)</t>
  </si>
  <si>
    <t>74</t>
  </si>
  <si>
    <t>50</t>
  </si>
  <si>
    <t>49</t>
  </si>
  <si>
    <t>48</t>
  </si>
  <si>
    <t>0.000</t>
  </si>
  <si>
    <t>L24.InfExp_Var_rv</t>
  </si>
  <si>
    <t>L25.InfExp_Var_rv</t>
  </si>
  <si>
    <t>L26.InfExp_Var_rv</t>
  </si>
  <si>
    <t>L24.InfExp_Mean_rv</t>
  </si>
  <si>
    <t>L25.InfExp_Mean_rv</t>
  </si>
  <si>
    <t>L26.InfExp_Mean_rv</t>
  </si>
  <si>
    <t>-0.106</t>
  </si>
  <si>
    <t>(0.054)</t>
  </si>
  <si>
    <t>(0.080)</t>
  </si>
  <si>
    <t>(0.074)</t>
  </si>
  <si>
    <t>24m before</t>
  </si>
  <si>
    <t>25m before</t>
  </si>
  <si>
    <t>26m before</t>
  </si>
  <si>
    <t>0.218***</t>
  </si>
  <si>
    <t>(0.046)</t>
  </si>
  <si>
    <t>0.441</t>
  </si>
  <si>
    <t>1149.000</t>
  </si>
  <si>
    <t>0.026***</t>
  </si>
  <si>
    <t>924.000</t>
  </si>
  <si>
    <t>0.440***</t>
  </si>
  <si>
    <t>(0.053)</t>
  </si>
  <si>
    <t>0.249</t>
  </si>
  <si>
    <t>0.406***</t>
  </si>
  <si>
    <t>(0.042)</t>
  </si>
  <si>
    <t>-0.053***</t>
  </si>
  <si>
    <t>0.204</t>
  </si>
  <si>
    <t>5q before</t>
  </si>
  <si>
    <t>Past info</t>
  </si>
  <si>
    <t>5 q before</t>
  </si>
  <si>
    <t>0.233*</t>
  </si>
  <si>
    <t>(0.100)</t>
  </si>
  <si>
    <t>0.225*</t>
  </si>
  <si>
    <t>(0.103)</t>
  </si>
  <si>
    <t>0.254*</t>
  </si>
  <si>
    <t>(0.098)</t>
  </si>
  <si>
    <t>L12.InfExp_FE</t>
  </si>
  <si>
    <t>-0.330***</t>
  </si>
  <si>
    <t>-0.327***</t>
  </si>
  <si>
    <t>-0.331***</t>
  </si>
  <si>
    <t>0.504***</t>
  </si>
  <si>
    <t>0.510***</t>
  </si>
  <si>
    <t>0.530***</t>
  </si>
  <si>
    <t>0.595</t>
  </si>
  <si>
    <t>0.600</t>
  </si>
  <si>
    <t>0.616</t>
  </si>
  <si>
    <t>-0.679**</t>
  </si>
  <si>
    <t>(0.202)</t>
  </si>
  <si>
    <t>-0.740**</t>
  </si>
  <si>
    <t>(0.216)</t>
  </si>
  <si>
    <t>-0.874***</t>
  </si>
  <si>
    <t>(0.201)</t>
  </si>
  <si>
    <t>0.568***</t>
  </si>
  <si>
    <t>0.600***</t>
  </si>
  <si>
    <t>(0.101)</t>
  </si>
  <si>
    <t>(0.092)</t>
  </si>
  <si>
    <t>(0.091)</t>
  </si>
  <si>
    <t>L12.InfExp_FE2</t>
  </si>
  <si>
    <t>0.114</t>
  </si>
  <si>
    <t>-1.121***</t>
  </si>
  <si>
    <t>-1.237***</t>
  </si>
  <si>
    <t>-1.366***</t>
  </si>
  <si>
    <t>(0.180)</t>
  </si>
  <si>
    <t>(0.247)</t>
  </si>
  <si>
    <t>(0.204)</t>
  </si>
  <si>
    <t>(0.237)</t>
  </si>
  <si>
    <t>0.372</t>
  </si>
  <si>
    <t>0.402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</si>
</sst>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indexed="8"/>
      <name val="Calibri"/>
    </font>
    <font>
      <sz val="14"/>
      <color indexed="8"/>
      <name val="Calibri"/>
      <family val="2"/>
    </font>
    <font>
      <u/>
      <sz val="12"/>
      <color indexed="11"/>
      <name val="Calibri"/>
      <family val="2"/>
    </font>
    <font>
      <b/>
      <sz val="12"/>
      <color indexed="8"/>
      <name val="Calibri"/>
      <family val="2"/>
    </font>
    <font>
      <sz val="12"/>
      <color indexed="8"/>
      <name val="Calibri"/>
      <family val="2"/>
    </font>
    <font>
      <b/>
      <sz val="12"/>
      <color rgb="FF000000"/>
      <name val="Calibri"/>
      <family val="2"/>
    </font>
  </fonts>
  <fills count="10">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theme="4" tint="0.79998168889431442"/>
        <bgColor indexed="64"/>
      </patternFill>
    </fill>
    <fill>
      <patternFill patternType="solid">
        <fgColor theme="6" tint="0.79998168889431442"/>
        <bgColor indexed="64"/>
      </patternFill>
    </fill>
  </fills>
  <borders count="17">
    <border>
      <left/>
      <right/>
      <top/>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diagonal/>
    </border>
    <border>
      <left style="thin">
        <color indexed="12"/>
      </left>
      <right/>
      <top/>
      <bottom/>
      <diagonal/>
    </border>
    <border>
      <left/>
      <right/>
      <top/>
      <bottom/>
      <diagonal/>
    </border>
    <border>
      <left/>
      <right style="thin">
        <color indexed="12"/>
      </right>
      <top/>
      <bottom/>
      <diagonal/>
    </border>
    <border>
      <left style="thin">
        <color indexed="12"/>
      </left>
      <right/>
      <top/>
      <bottom style="thin">
        <color indexed="12"/>
      </bottom>
      <diagonal/>
    </border>
    <border>
      <left/>
      <right style="thin">
        <color indexed="12"/>
      </right>
      <top/>
      <bottom style="thin">
        <color indexed="12"/>
      </bottom>
      <diagonal/>
    </border>
    <border>
      <left style="thin">
        <color indexed="12"/>
      </left>
      <right style="thin">
        <color indexed="12"/>
      </right>
      <top style="thin">
        <color indexed="12"/>
      </top>
      <bottom style="thin">
        <color indexed="12"/>
      </bottom>
      <diagonal/>
    </border>
    <border>
      <left style="thin">
        <color indexed="12"/>
      </left>
      <right/>
      <top style="thin">
        <color indexed="12"/>
      </top>
      <bottom style="thin">
        <color indexed="12"/>
      </bottom>
      <diagonal/>
    </border>
    <border>
      <left style="thin">
        <color indexed="12"/>
      </left>
      <right style="thin">
        <color indexed="12"/>
      </right>
      <top/>
      <bottom style="thin">
        <color indexed="12"/>
      </bottom>
      <diagonal/>
    </border>
    <border>
      <left style="thin">
        <color indexed="12"/>
      </left>
      <right style="thin">
        <color indexed="12"/>
      </right>
      <top style="thin">
        <color indexed="12"/>
      </top>
      <bottom/>
      <diagonal/>
    </border>
    <border>
      <left/>
      <right/>
      <top style="thin">
        <color indexed="12"/>
      </top>
      <bottom style="thin">
        <color indexed="12"/>
      </bottom>
      <diagonal/>
    </border>
    <border>
      <left style="thin">
        <color indexed="12"/>
      </left>
      <right style="thin">
        <color indexed="12"/>
      </right>
      <top/>
      <bottom/>
      <diagonal/>
    </border>
    <border>
      <left style="thin">
        <color indexed="64"/>
      </left>
      <right style="thin">
        <color indexed="64"/>
      </right>
      <top style="thin">
        <color indexed="64"/>
      </top>
      <bottom style="thin">
        <color indexed="64"/>
      </bottom>
      <diagonal/>
    </border>
    <border>
      <left/>
      <right style="thin">
        <color indexed="12"/>
      </right>
      <top style="thin">
        <color indexed="12"/>
      </top>
      <bottom style="thin">
        <color indexed="12"/>
      </bottom>
      <diagonal/>
    </border>
  </borders>
  <cellStyleXfs count="2">
    <xf numFmtId="0" fontId="0" fillId="0" borderId="0" applyNumberFormat="0" applyFill="0" applyBorder="0" applyProtection="0"/>
    <xf numFmtId="9" fontId="4" fillId="0" borderId="0" applyFont="0" applyFill="0" applyBorder="0" applyAlignment="0" applyProtection="0"/>
  </cellStyleXfs>
  <cellXfs count="91">
    <xf numFmtId="0" fontId="0" fillId="0" borderId="0" xfId="0"/>
    <xf numFmtId="0" fontId="0" fillId="2" borderId="0" xfId="0" applyFill="1" applyAlignment="1">
      <alignment horizontal="left"/>
    </xf>
    <xf numFmtId="0" fontId="0" fillId="3" borderId="0" xfId="0" applyFill="1" applyAlignment="1">
      <alignment horizontal="left"/>
    </xf>
    <xf numFmtId="0" fontId="2" fillId="3" borderId="0" xfId="0" applyFont="1" applyFill="1" applyAlignment="1">
      <alignment horizontal="left"/>
    </xf>
    <xf numFmtId="0"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49" fontId="1" fillId="0" borderId="5" xfId="0" applyNumberFormat="1" applyFont="1" applyBorder="1" applyAlignment="1">
      <alignment horizontal="left"/>
    </xf>
    <xf numFmtId="49" fontId="0" fillId="5" borderId="5" xfId="0" applyNumberFormat="1" applyFill="1" applyBorder="1" applyAlignment="1">
      <alignment horizontal="left"/>
    </xf>
    <xf numFmtId="0" fontId="0" fillId="5" borderId="5" xfId="0" applyFill="1" applyBorder="1" applyAlignment="1">
      <alignment horizontal="left"/>
    </xf>
    <xf numFmtId="0" fontId="0" fillId="6" borderId="5" xfId="0" applyFill="1" applyBorder="1" applyAlignment="1">
      <alignment horizontal="left"/>
    </xf>
    <xf numFmtId="49" fontId="0" fillId="6" borderId="5" xfId="0" applyNumberFormat="1" applyFill="1" applyBorder="1" applyAlignment="1">
      <alignment horizontal="left"/>
    </xf>
    <xf numFmtId="49" fontId="2" fillId="6" borderId="5" xfId="0" applyNumberFormat="1" applyFont="1" applyFill="1" applyBorder="1" applyAlignment="1">
      <alignment horizontal="left"/>
    </xf>
    <xf numFmtId="0" fontId="0" fillId="0" borderId="7" xfId="0" applyBorder="1"/>
    <xf numFmtId="0" fontId="0" fillId="0" borderId="8" xfId="0" applyBorder="1"/>
    <xf numFmtId="0" fontId="0" fillId="4" borderId="9" xfId="0" applyFill="1" applyBorder="1" applyAlignment="1">
      <alignment wrapText="1"/>
    </xf>
    <xf numFmtId="0" fontId="0" fillId="4" borderId="1" xfId="0" applyFill="1" applyBorder="1"/>
    <xf numFmtId="0" fontId="0" fillId="7" borderId="2" xfId="0" applyFill="1" applyBorder="1"/>
    <xf numFmtId="0" fontId="0" fillId="4" borderId="10" xfId="0" applyFill="1" applyBorder="1" applyAlignment="1">
      <alignment wrapText="1"/>
    </xf>
    <xf numFmtId="49" fontId="0" fillId="7" borderId="5" xfId="0" applyNumberFormat="1" applyFill="1" applyBorder="1" applyAlignment="1">
      <alignment wrapText="1"/>
    </xf>
    <xf numFmtId="0" fontId="0" fillId="7" borderId="5" xfId="0" applyFill="1" applyBorder="1" applyAlignment="1">
      <alignment wrapText="1"/>
    </xf>
    <xf numFmtId="49" fontId="0" fillId="7" borderId="6" xfId="0" applyNumberFormat="1" applyFill="1" applyBorder="1" applyAlignment="1">
      <alignment wrapText="1"/>
    </xf>
    <xf numFmtId="49" fontId="3" fillId="4" borderId="11" xfId="0" applyNumberFormat="1" applyFont="1" applyFill="1" applyBorder="1"/>
    <xf numFmtId="49" fontId="0" fillId="4" borderId="11" xfId="0" applyNumberFormat="1" applyFill="1" applyBorder="1"/>
    <xf numFmtId="0" fontId="3" fillId="4" borderId="11" xfId="0" applyFont="1" applyFill="1" applyBorder="1"/>
    <xf numFmtId="49" fontId="3" fillId="4" borderId="9" xfId="0" applyNumberFormat="1" applyFont="1" applyFill="1" applyBorder="1"/>
    <xf numFmtId="49" fontId="0" fillId="4" borderId="9" xfId="0" applyNumberFormat="1" applyFill="1" applyBorder="1"/>
    <xf numFmtId="0" fontId="3" fillId="4" borderId="9" xfId="0" applyFont="1" applyFill="1" applyBorder="1"/>
    <xf numFmtId="0" fontId="0" fillId="4" borderId="9" xfId="0" applyFill="1" applyBorder="1"/>
    <xf numFmtId="0" fontId="0" fillId="4" borderId="10" xfId="0" applyFill="1" applyBorder="1"/>
    <xf numFmtId="0" fontId="0" fillId="4" borderId="13" xfId="0" applyFill="1" applyBorder="1"/>
    <xf numFmtId="0" fontId="0" fillId="4" borderId="12" xfId="0" applyFill="1" applyBorder="1"/>
    <xf numFmtId="0" fontId="0" fillId="7" borderId="6" xfId="0" applyFill="1" applyBorder="1" applyAlignment="1">
      <alignment wrapText="1"/>
    </xf>
    <xf numFmtId="0" fontId="0" fillId="4" borderId="11" xfId="0" applyFill="1" applyBorder="1"/>
    <xf numFmtId="49" fontId="0" fillId="4" borderId="9" xfId="0" applyNumberFormat="1" applyFill="1" applyBorder="1" applyAlignment="1">
      <alignment wrapText="1"/>
    </xf>
    <xf numFmtId="0" fontId="0" fillId="4" borderId="14" xfId="0" applyFill="1" applyBorder="1"/>
    <xf numFmtId="49" fontId="4" fillId="7" borderId="5" xfId="0" applyNumberFormat="1" applyFont="1" applyFill="1" applyBorder="1" applyAlignment="1">
      <alignment wrapText="1"/>
    </xf>
    <xf numFmtId="0" fontId="0" fillId="8" borderId="0" xfId="0" applyFill="1"/>
    <xf numFmtId="49" fontId="3" fillId="8" borderId="11" xfId="0" applyNumberFormat="1" applyFont="1" applyFill="1" applyBorder="1"/>
    <xf numFmtId="49" fontId="3" fillId="8" borderId="9" xfId="0" applyNumberFormat="1" applyFont="1" applyFill="1" applyBorder="1"/>
    <xf numFmtId="49" fontId="0" fillId="8" borderId="9" xfId="0" applyNumberFormat="1" applyFill="1" applyBorder="1"/>
    <xf numFmtId="0" fontId="3" fillId="8" borderId="9" xfId="0" applyFont="1" applyFill="1" applyBorder="1"/>
    <xf numFmtId="49" fontId="3" fillId="8" borderId="9" xfId="0" applyNumberFormat="1" applyFont="1" applyFill="1" applyBorder="1" applyAlignment="1">
      <alignment horizontal="left"/>
    </xf>
    <xf numFmtId="0" fontId="5" fillId="8" borderId="5" xfId="0" applyFont="1" applyFill="1" applyBorder="1" applyAlignment="1">
      <alignment horizontal="left"/>
    </xf>
    <xf numFmtId="0" fontId="3" fillId="8" borderId="9" xfId="0" applyFont="1" applyFill="1" applyBorder="1" applyAlignment="1">
      <alignment horizontal="left" wrapText="1"/>
    </xf>
    <xf numFmtId="49" fontId="0" fillId="8" borderId="11" xfId="0" applyNumberFormat="1" applyFill="1" applyBorder="1"/>
    <xf numFmtId="0" fontId="0" fillId="8" borderId="9" xfId="0" applyFill="1" applyBorder="1"/>
    <xf numFmtId="49" fontId="4" fillId="8" borderId="9" xfId="0" applyNumberFormat="1" applyFont="1" applyFill="1" applyBorder="1"/>
    <xf numFmtId="0" fontId="3" fillId="8" borderId="9" xfId="1" applyNumberFormat="1" applyFont="1" applyFill="1" applyBorder="1" applyAlignment="1">
      <alignment horizontal="left"/>
    </xf>
    <xf numFmtId="0" fontId="3" fillId="8" borderId="9" xfId="0" applyFont="1" applyFill="1" applyBorder="1" applyAlignment="1">
      <alignment horizontal="left"/>
    </xf>
    <xf numFmtId="0" fontId="3" fillId="8" borderId="11" xfId="0" applyFont="1" applyFill="1" applyBorder="1"/>
    <xf numFmtId="49" fontId="3" fillId="8" borderId="10" xfId="0" applyNumberFormat="1" applyFont="1" applyFill="1" applyBorder="1"/>
    <xf numFmtId="0" fontId="3" fillId="8" borderId="10" xfId="0" applyFont="1" applyFill="1" applyBorder="1"/>
    <xf numFmtId="49" fontId="3" fillId="8" borderId="15" xfId="0" applyNumberFormat="1" applyFont="1" applyFill="1" applyBorder="1" applyAlignment="1">
      <alignment horizontal="left"/>
    </xf>
    <xf numFmtId="0" fontId="3" fillId="8" borderId="15" xfId="0" applyFont="1" applyFill="1" applyBorder="1" applyAlignment="1">
      <alignment horizontal="left"/>
    </xf>
    <xf numFmtId="49" fontId="0" fillId="8" borderId="15" xfId="0" applyNumberFormat="1" applyFill="1" applyBorder="1"/>
    <xf numFmtId="49" fontId="3" fillId="8" borderId="15" xfId="0" applyNumberFormat="1" applyFont="1" applyFill="1" applyBorder="1"/>
    <xf numFmtId="0" fontId="3" fillId="8" borderId="15" xfId="0" applyFont="1" applyFill="1" applyBorder="1"/>
    <xf numFmtId="0" fontId="4" fillId="4" borderId="9" xfId="0" applyFont="1" applyFill="1" applyBorder="1"/>
    <xf numFmtId="49" fontId="4" fillId="7" borderId="6" xfId="0" applyNumberFormat="1" applyFont="1" applyFill="1" applyBorder="1" applyAlignment="1">
      <alignment wrapText="1"/>
    </xf>
    <xf numFmtId="0" fontId="3" fillId="8" borderId="12" xfId="0" applyFont="1" applyFill="1" applyBorder="1" applyAlignment="1">
      <alignment horizontal="left"/>
    </xf>
    <xf numFmtId="0" fontId="4" fillId="4" borderId="12" xfId="0" applyFont="1" applyFill="1" applyBorder="1"/>
    <xf numFmtId="0" fontId="0" fillId="8" borderId="0" xfId="0" applyNumberFormat="1" applyFill="1"/>
    <xf numFmtId="0" fontId="4" fillId="8" borderId="11" xfId="0" applyFont="1" applyFill="1" applyBorder="1"/>
    <xf numFmtId="0" fontId="4" fillId="8" borderId="5" xfId="0" applyNumberFormat="1" applyFont="1" applyFill="1" applyBorder="1"/>
    <xf numFmtId="49" fontId="0" fillId="8" borderId="12" xfId="0" applyNumberFormat="1" applyFill="1" applyBorder="1"/>
    <xf numFmtId="0" fontId="3" fillId="8" borderId="12" xfId="0" applyFont="1" applyFill="1" applyBorder="1"/>
    <xf numFmtId="49" fontId="3" fillId="8" borderId="12" xfId="0" applyNumberFormat="1" applyFont="1" applyFill="1" applyBorder="1"/>
    <xf numFmtId="49" fontId="0" fillId="8" borderId="16" xfId="0" applyNumberFormat="1" applyFill="1" applyBorder="1"/>
    <xf numFmtId="49" fontId="0" fillId="4" borderId="5" xfId="0" applyNumberFormat="1" applyFill="1" applyBorder="1" applyAlignment="1">
      <alignment horizontal="left" wrapText="1"/>
    </xf>
    <xf numFmtId="0" fontId="0" fillId="0" borderId="5" xfId="0" applyBorder="1"/>
    <xf numFmtId="49" fontId="0" fillId="7" borderId="2" xfId="0" applyNumberFormat="1" applyFill="1" applyBorder="1" applyAlignment="1">
      <alignment horizontal="center"/>
    </xf>
    <xf numFmtId="0" fontId="0" fillId="7" borderId="2" xfId="0" applyFill="1" applyBorder="1" applyAlignment="1">
      <alignment horizontal="center"/>
    </xf>
    <xf numFmtId="0" fontId="0" fillId="7" borderId="3" xfId="0" applyFill="1" applyBorder="1" applyAlignment="1">
      <alignment horizontal="center"/>
    </xf>
    <xf numFmtId="49" fontId="0" fillId="9" borderId="9" xfId="0" applyNumberFormat="1" applyFill="1" applyBorder="1" applyAlignment="1">
      <alignment horizontal="center" wrapText="1"/>
    </xf>
    <xf numFmtId="0" fontId="0" fillId="9" borderId="12" xfId="0" applyFill="1" applyBorder="1" applyAlignment="1">
      <alignment horizontal="center" wrapText="1"/>
    </xf>
    <xf numFmtId="0" fontId="0" fillId="9" borderId="9" xfId="0" applyFill="1" applyBorder="1" applyAlignment="1">
      <alignment horizontal="center" wrapText="1"/>
    </xf>
    <xf numFmtId="49" fontId="0" fillId="9" borderId="5" xfId="0" applyNumberFormat="1" applyFill="1" applyBorder="1" applyAlignment="1">
      <alignment horizontal="center" wrapText="1"/>
    </xf>
    <xf numFmtId="49" fontId="0" fillId="9" borderId="6" xfId="0" applyNumberFormat="1" applyFill="1" applyBorder="1" applyAlignment="1">
      <alignment horizontal="center" wrapText="1"/>
    </xf>
    <xf numFmtId="0" fontId="5" fillId="8" borderId="5" xfId="0" applyNumberFormat="1" applyFont="1" applyFill="1" applyBorder="1" applyAlignment="1">
      <alignment horizontal="left"/>
    </xf>
    <xf numFmtId="0" fontId="0" fillId="8" borderId="15" xfId="0" applyNumberFormat="1" applyFill="1" applyBorder="1"/>
    <xf numFmtId="0" fontId="0" fillId="8" borderId="5" xfId="0" applyNumberFormat="1" applyFill="1" applyBorder="1"/>
    <xf numFmtId="49" fontId="0" fillId="8" borderId="3" xfId="0" applyNumberFormat="1" applyFill="1" applyBorder="1"/>
    <xf numFmtId="0" fontId="3" fillId="8" borderId="7" xfId="0" applyFont="1" applyFill="1" applyBorder="1"/>
    <xf numFmtId="49" fontId="0" fillId="8" borderId="5" xfId="0" applyNumberFormat="1" applyFill="1" applyBorder="1"/>
    <xf numFmtId="0" fontId="3" fillId="8" borderId="5" xfId="0" applyFont="1" applyFill="1" applyBorder="1"/>
    <xf numFmtId="49" fontId="3" fillId="8" borderId="5" xfId="0" applyNumberFormat="1" applyFont="1" applyFill="1" applyBorder="1"/>
  </cellXfs>
  <cellStyles count="2">
    <cellStyle name="Normal" xfId="0" builtinId="0"/>
    <cellStyle name="Percent" xfId="1" builtinId="5"/>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AAAAAA"/>
      <rgbColor rgb="FFFFFFFF"/>
      <rgbColor rgb="FF5E88B1"/>
      <rgbColor rgb="FFEEF3F4"/>
      <rgbColor rgb="FFFFFF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14"/>
  <sheetViews>
    <sheetView showGridLines="0" workbookViewId="0"/>
  </sheetViews>
  <sheetFormatPr baseColWidth="10" defaultColWidth="10" defaultRowHeight="13" customHeight="1" x14ac:dyDescent="0.2"/>
  <cols>
    <col min="1" max="1" width="2" style="4" customWidth="1"/>
    <col min="2" max="4" width="28" style="4" customWidth="1"/>
    <col min="5" max="6" width="10" style="4" customWidth="1"/>
    <col min="7" max="16384" width="10" style="4"/>
  </cols>
  <sheetData>
    <row r="1" spans="1:5" ht="15.25" customHeight="1" x14ac:dyDescent="0.2">
      <c r="A1" s="5"/>
      <c r="B1" s="6"/>
      <c r="C1" s="6"/>
      <c r="D1" s="6"/>
      <c r="E1" s="7"/>
    </row>
    <row r="2" spans="1:5" ht="15.25" customHeight="1" x14ac:dyDescent="0.2">
      <c r="A2" s="8"/>
      <c r="B2" s="9"/>
      <c r="C2" s="9"/>
      <c r="D2" s="9"/>
      <c r="E2" s="10"/>
    </row>
    <row r="3" spans="1:5" ht="50" customHeight="1" x14ac:dyDescent="0.2">
      <c r="A3" s="8"/>
      <c r="B3" s="73" t="s">
        <v>0</v>
      </c>
      <c r="C3" s="74"/>
      <c r="D3" s="74"/>
      <c r="E3" s="10"/>
    </row>
    <row r="4" spans="1:5" ht="15.25" customHeight="1" x14ac:dyDescent="0.2">
      <c r="A4" s="8"/>
      <c r="B4" s="9"/>
      <c r="C4" s="9"/>
      <c r="D4" s="9"/>
      <c r="E4" s="10"/>
    </row>
    <row r="5" spans="1:5" ht="15.25" customHeight="1" x14ac:dyDescent="0.2">
      <c r="A5" s="8"/>
      <c r="B5" s="9"/>
      <c r="C5" s="9"/>
      <c r="D5" s="9"/>
      <c r="E5" s="10"/>
    </row>
    <row r="6" spans="1:5" ht="15.25" customHeight="1" x14ac:dyDescent="0.2">
      <c r="A6" s="8"/>
      <c r="B6" s="9"/>
      <c r="C6" s="9"/>
      <c r="D6" s="9"/>
      <c r="E6" s="10"/>
    </row>
    <row r="7" spans="1:5" ht="19" x14ac:dyDescent="0.25">
      <c r="A7" s="8"/>
      <c r="B7" s="11" t="s">
        <v>1</v>
      </c>
      <c r="C7" s="11" t="s">
        <v>2</v>
      </c>
      <c r="D7" s="11" t="s">
        <v>3</v>
      </c>
      <c r="E7" s="10"/>
    </row>
    <row r="8" spans="1:5" ht="15.25" customHeight="1" x14ac:dyDescent="0.2">
      <c r="A8" s="8"/>
      <c r="B8" s="9"/>
      <c r="C8" s="9"/>
      <c r="D8" s="9"/>
      <c r="E8" s="10"/>
    </row>
    <row r="9" spans="1:5" ht="16" x14ac:dyDescent="0.2">
      <c r="A9" s="8"/>
      <c r="B9" s="12" t="s">
        <v>5</v>
      </c>
      <c r="C9" s="13"/>
      <c r="D9" s="13"/>
      <c r="E9" s="10"/>
    </row>
    <row r="10" spans="1:5" ht="16" x14ac:dyDescent="0.2">
      <c r="A10" s="8"/>
      <c r="B10" s="14"/>
      <c r="C10" s="15" t="s">
        <v>4</v>
      </c>
      <c r="D10" s="16" t="s">
        <v>6</v>
      </c>
      <c r="E10" s="10"/>
    </row>
    <row r="11" spans="1:5" ht="13" customHeight="1" x14ac:dyDescent="0.2">
      <c r="A11" s="8"/>
      <c r="B11" s="1" t="s">
        <v>5</v>
      </c>
      <c r="C11" s="1"/>
      <c r="D11" s="1"/>
      <c r="E11" s="10"/>
    </row>
    <row r="12" spans="1:5" ht="13" customHeight="1" x14ac:dyDescent="0.2">
      <c r="A12" s="17"/>
      <c r="B12" s="2"/>
      <c r="C12" s="2" t="s">
        <v>4</v>
      </c>
      <c r="D12" s="3" t="s">
        <v>5</v>
      </c>
      <c r="E12" s="18"/>
    </row>
    <row r="13" spans="1:5" ht="16" x14ac:dyDescent="0.2">
      <c r="B13" s="1" t="s">
        <v>7</v>
      </c>
      <c r="C13" s="1"/>
      <c r="D13" s="1"/>
    </row>
    <row r="14" spans="1:5" ht="16" x14ac:dyDescent="0.2">
      <c r="B14" s="2"/>
      <c r="C14" s="2" t="s">
        <v>4</v>
      </c>
      <c r="D14" s="3" t="s">
        <v>7</v>
      </c>
    </row>
  </sheetData>
  <mergeCells count="1">
    <mergeCell ref="B3:D3"/>
  </mergeCells>
  <hyperlinks>
    <hyperlink ref="D10" location="'Export Summary'!R1C1" display="Export Summary" xr:uid="{00000000-0004-0000-0000-000000000000}"/>
    <hyperlink ref="D10" location="'RevEfficiencyTable1'!R1C1" display="RevEfficiencyTable1" xr:uid="{00000000-0004-0000-0000-000001000000}"/>
    <hyperlink ref="D12" location="'RevEfficiencyTable2'!R1C1" display="RevEfficiencyTable2" xr:uid="{00000000-0004-0000-0000-000002000000}"/>
    <hyperlink ref="D12" location="'RevEfficiencyTable1'!R1C1" display="RevEfficiencyTable1" xr:uid="{00000000-0004-0000-0000-000003000000}"/>
    <hyperlink ref="D14" location="'RevEfficiencyTable2'!R1C1" display="RevEfficiencyTable2" xr:uid="{00000000-0004-0000-0000-000004000000}"/>
  </hyperlinks>
  <pageMargins left="1" right="1" top="1" bottom="1" header="0.25" footer="0.25"/>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77"/>
  <sheetViews>
    <sheetView showGridLines="0" tabSelected="1" topLeftCell="A8" zoomScale="83" workbookViewId="0">
      <selection activeCell="R42" sqref="R42"/>
    </sheetView>
  </sheetViews>
  <sheetFormatPr baseColWidth="10" defaultColWidth="10.83203125" defaultRowHeight="16" customHeight="1" x14ac:dyDescent="0.2"/>
  <cols>
    <col min="1" max="1" width="18" style="4" customWidth="1"/>
    <col min="2" max="2" width="20.5" style="4" customWidth="1"/>
    <col min="3" max="10" width="10.83203125" style="4" customWidth="1"/>
    <col min="11" max="11" width="16.33203125" style="4" customWidth="1"/>
    <col min="12" max="16" width="10.83203125" style="4" customWidth="1"/>
    <col min="17" max="16384" width="10.83203125" style="4"/>
  </cols>
  <sheetData>
    <row r="1" spans="1:15" ht="15.25" customHeight="1" x14ac:dyDescent="0.2">
      <c r="A1" s="19"/>
      <c r="B1" s="20"/>
      <c r="C1" s="75" t="s">
        <v>8</v>
      </c>
      <c r="D1" s="76"/>
      <c r="E1" s="76"/>
      <c r="F1" s="76"/>
      <c r="G1" s="75" t="s">
        <v>9</v>
      </c>
      <c r="H1" s="76"/>
      <c r="I1" s="76"/>
      <c r="J1" s="76"/>
      <c r="K1" s="21"/>
      <c r="L1" s="75" t="s">
        <v>10</v>
      </c>
      <c r="M1" s="76"/>
      <c r="N1" s="76"/>
      <c r="O1" s="77"/>
    </row>
    <row r="2" spans="1:15" ht="30" customHeight="1" x14ac:dyDescent="0.2">
      <c r="A2" s="22"/>
      <c r="B2" s="81" t="s">
        <v>11</v>
      </c>
      <c r="C2" s="81"/>
      <c r="D2" s="81"/>
      <c r="E2" s="81"/>
      <c r="F2" s="81"/>
      <c r="G2" s="81"/>
      <c r="H2" s="81"/>
      <c r="I2" s="81"/>
      <c r="J2" s="81"/>
      <c r="K2" s="81"/>
      <c r="L2" s="81"/>
      <c r="M2" s="81"/>
      <c r="N2" s="81"/>
      <c r="O2" s="82"/>
    </row>
    <row r="3" spans="1:15" ht="48" customHeight="1" x14ac:dyDescent="0.2">
      <c r="A3" s="22"/>
      <c r="B3" s="24"/>
      <c r="C3" s="23" t="s">
        <v>12</v>
      </c>
      <c r="D3" s="40" t="s">
        <v>114</v>
      </c>
      <c r="E3" s="40" t="s">
        <v>72</v>
      </c>
      <c r="F3" s="40" t="s">
        <v>115</v>
      </c>
      <c r="G3" s="23" t="s">
        <v>12</v>
      </c>
      <c r="H3" s="23" t="s">
        <v>71</v>
      </c>
      <c r="I3" s="23" t="s">
        <v>72</v>
      </c>
      <c r="J3" s="23" t="s">
        <v>73</v>
      </c>
      <c r="K3" s="24"/>
      <c r="L3" s="23" t="s">
        <v>12</v>
      </c>
      <c r="M3" s="23" t="s">
        <v>97</v>
      </c>
      <c r="N3" s="23" t="s">
        <v>98</v>
      </c>
      <c r="O3" s="25" t="s">
        <v>99</v>
      </c>
    </row>
    <row r="4" spans="1:15" ht="15.25" customHeight="1" x14ac:dyDescent="0.2">
      <c r="A4" s="19"/>
      <c r="B4" s="42" t="s">
        <v>40</v>
      </c>
      <c r="C4" s="42" t="s">
        <v>41</v>
      </c>
      <c r="D4" s="42" t="s">
        <v>42</v>
      </c>
      <c r="E4" s="42" t="s">
        <v>41</v>
      </c>
      <c r="F4" s="42" t="s">
        <v>41</v>
      </c>
      <c r="G4" s="49" t="s">
        <v>41</v>
      </c>
      <c r="H4" s="42" t="s">
        <v>43</v>
      </c>
      <c r="I4" s="42" t="s">
        <v>41</v>
      </c>
      <c r="J4" s="42" t="s">
        <v>41</v>
      </c>
      <c r="K4" s="49" t="s">
        <v>90</v>
      </c>
      <c r="L4" s="54" t="s">
        <v>41</v>
      </c>
      <c r="M4" s="42" t="s">
        <v>116</v>
      </c>
      <c r="N4" s="42" t="s">
        <v>41</v>
      </c>
      <c r="O4" s="42" t="s">
        <v>41</v>
      </c>
    </row>
    <row r="5" spans="1:15" ht="15.25" customHeight="1" x14ac:dyDescent="0.2">
      <c r="A5" s="19"/>
      <c r="B5" s="43" t="s">
        <v>41</v>
      </c>
      <c r="C5" s="43" t="s">
        <v>41</v>
      </c>
      <c r="D5" s="43" t="s">
        <v>44</v>
      </c>
      <c r="E5" s="43" t="s">
        <v>41</v>
      </c>
      <c r="F5" s="43" t="s">
        <v>41</v>
      </c>
      <c r="G5" s="44" t="s">
        <v>41</v>
      </c>
      <c r="H5" s="43" t="s">
        <v>45</v>
      </c>
      <c r="I5" s="43" t="s">
        <v>41</v>
      </c>
      <c r="J5" s="43" t="s">
        <v>41</v>
      </c>
      <c r="K5" s="44" t="s">
        <v>41</v>
      </c>
      <c r="L5" s="45" t="s">
        <v>41</v>
      </c>
      <c r="M5" s="43" t="s">
        <v>117</v>
      </c>
      <c r="N5" s="43" t="s">
        <v>41</v>
      </c>
      <c r="O5" s="43" t="s">
        <v>41</v>
      </c>
    </row>
    <row r="6" spans="1:15" ht="15.25" customHeight="1" x14ac:dyDescent="0.2">
      <c r="A6" s="19"/>
      <c r="B6" s="43"/>
      <c r="C6" s="43"/>
      <c r="D6" s="43"/>
      <c r="E6" s="43"/>
      <c r="F6" s="43"/>
      <c r="G6" s="44"/>
      <c r="H6" s="43"/>
      <c r="I6" s="43"/>
      <c r="J6" s="43"/>
      <c r="K6" s="44"/>
      <c r="L6" s="45"/>
      <c r="M6" s="45"/>
      <c r="N6" s="43"/>
      <c r="O6" s="43"/>
    </row>
    <row r="7" spans="1:15" ht="15.25" customHeight="1" x14ac:dyDescent="0.2">
      <c r="A7" s="19"/>
      <c r="B7" s="43" t="s">
        <v>19</v>
      </c>
      <c r="C7" s="43" t="s">
        <v>41</v>
      </c>
      <c r="D7" s="43" t="s">
        <v>41</v>
      </c>
      <c r="E7" s="43" t="s">
        <v>46</v>
      </c>
      <c r="F7" s="43"/>
      <c r="G7" s="44" t="s">
        <v>41</v>
      </c>
      <c r="H7" s="43" t="s">
        <v>41</v>
      </c>
      <c r="I7" s="43" t="s">
        <v>47</v>
      </c>
      <c r="J7" s="43"/>
      <c r="K7" s="44" t="s">
        <v>91</v>
      </c>
      <c r="L7" s="45" t="s">
        <v>41</v>
      </c>
      <c r="M7" s="45" t="s">
        <v>41</v>
      </c>
      <c r="N7" s="43" t="s">
        <v>118</v>
      </c>
      <c r="O7" s="43" t="s">
        <v>41</v>
      </c>
    </row>
    <row r="8" spans="1:15" ht="15.25" customHeight="1" x14ac:dyDescent="0.2">
      <c r="A8" s="19"/>
      <c r="B8" s="43" t="s">
        <v>41</v>
      </c>
      <c r="C8" s="43" t="s">
        <v>41</v>
      </c>
      <c r="D8" s="43" t="s">
        <v>41</v>
      </c>
      <c r="E8" s="43" t="s">
        <v>48</v>
      </c>
      <c r="F8" s="43"/>
      <c r="G8" s="44" t="s">
        <v>41</v>
      </c>
      <c r="H8" s="43" t="s">
        <v>41</v>
      </c>
      <c r="I8" s="43" t="s">
        <v>49</v>
      </c>
      <c r="J8" s="43"/>
      <c r="K8" s="44" t="s">
        <v>41</v>
      </c>
      <c r="L8" s="45" t="s">
        <v>41</v>
      </c>
      <c r="M8" s="45" t="s">
        <v>41</v>
      </c>
      <c r="N8" s="43" t="s">
        <v>119</v>
      </c>
      <c r="O8" s="43" t="s">
        <v>41</v>
      </c>
    </row>
    <row r="9" spans="1:15" ht="15.25" customHeight="1" x14ac:dyDescent="0.2">
      <c r="A9" s="19"/>
      <c r="B9" s="43"/>
      <c r="C9" s="43"/>
      <c r="D9" s="43"/>
      <c r="E9" s="43"/>
      <c r="F9" s="43"/>
      <c r="G9" s="44"/>
      <c r="H9" s="43"/>
      <c r="I9" s="43"/>
      <c r="J9" s="43"/>
      <c r="K9" s="44"/>
      <c r="L9" s="45"/>
      <c r="M9" s="45"/>
      <c r="N9" s="43"/>
      <c r="O9" s="43"/>
    </row>
    <row r="10" spans="1:15" ht="15.25" customHeight="1" x14ac:dyDescent="0.2">
      <c r="A10" s="19"/>
      <c r="B10" s="43" t="s">
        <v>20</v>
      </c>
      <c r="C10" s="43" t="s">
        <v>41</v>
      </c>
      <c r="D10" s="43" t="s">
        <v>41</v>
      </c>
      <c r="E10" s="43" t="s">
        <v>41</v>
      </c>
      <c r="F10" s="43" t="s">
        <v>100</v>
      </c>
      <c r="G10" s="44" t="s">
        <v>41</v>
      </c>
      <c r="H10" s="43" t="s">
        <v>41</v>
      </c>
      <c r="I10" s="43" t="s">
        <v>41</v>
      </c>
      <c r="J10" s="43" t="s">
        <v>47</v>
      </c>
      <c r="K10" s="44" t="s">
        <v>92</v>
      </c>
      <c r="L10" s="45" t="s">
        <v>41</v>
      </c>
      <c r="M10" s="45" t="s">
        <v>41</v>
      </c>
      <c r="N10" s="45" t="s">
        <v>41</v>
      </c>
      <c r="O10" s="43" t="s">
        <v>120</v>
      </c>
    </row>
    <row r="11" spans="1:15" ht="15.25" customHeight="1" x14ac:dyDescent="0.2">
      <c r="A11" s="19"/>
      <c r="B11" s="43" t="s">
        <v>41</v>
      </c>
      <c r="C11" s="43" t="s">
        <v>41</v>
      </c>
      <c r="D11" s="43" t="s">
        <v>41</v>
      </c>
      <c r="E11" s="43" t="s">
        <v>41</v>
      </c>
      <c r="F11" s="43" t="s">
        <v>101</v>
      </c>
      <c r="G11" s="44" t="s">
        <v>41</v>
      </c>
      <c r="H11" s="43" t="s">
        <v>41</v>
      </c>
      <c r="I11" s="43" t="s">
        <v>41</v>
      </c>
      <c r="J11" s="43" t="s">
        <v>94</v>
      </c>
      <c r="K11" s="44" t="s">
        <v>41</v>
      </c>
      <c r="L11" s="45" t="s">
        <v>41</v>
      </c>
      <c r="M11" s="45" t="s">
        <v>41</v>
      </c>
      <c r="N11" s="45" t="s">
        <v>41</v>
      </c>
      <c r="O11" s="43" t="s">
        <v>121</v>
      </c>
    </row>
    <row r="12" spans="1:15" ht="15" customHeight="1" x14ac:dyDescent="0.2">
      <c r="A12" s="19"/>
      <c r="B12" s="43"/>
      <c r="C12" s="43"/>
      <c r="D12" s="43"/>
      <c r="E12" s="43"/>
      <c r="F12" s="43"/>
      <c r="G12" s="44"/>
      <c r="H12" s="43"/>
      <c r="I12" s="43"/>
      <c r="J12" s="43"/>
      <c r="K12" s="44"/>
      <c r="L12" s="45"/>
      <c r="M12" s="45"/>
      <c r="N12" s="45"/>
      <c r="O12" s="43"/>
    </row>
    <row r="13" spans="1:15" ht="15.25" customHeight="1" x14ac:dyDescent="0.2">
      <c r="A13" s="19"/>
      <c r="B13" s="43"/>
      <c r="C13" s="43"/>
      <c r="D13" s="43"/>
      <c r="E13" s="43"/>
      <c r="F13" s="43"/>
      <c r="G13" s="44"/>
      <c r="H13" s="43"/>
      <c r="I13" s="43"/>
      <c r="J13" s="43"/>
      <c r="K13" s="44" t="s">
        <v>122</v>
      </c>
      <c r="L13" s="45" t="s">
        <v>41</v>
      </c>
      <c r="M13" s="45" t="s">
        <v>123</v>
      </c>
      <c r="N13" s="45" t="s">
        <v>124</v>
      </c>
      <c r="O13" s="43" t="s">
        <v>125</v>
      </c>
    </row>
    <row r="14" spans="1:15" ht="15.25" customHeight="1" x14ac:dyDescent="0.2">
      <c r="A14" s="19"/>
      <c r="B14" s="43"/>
      <c r="C14" s="43"/>
      <c r="D14" s="43"/>
      <c r="E14" s="43"/>
      <c r="F14" s="43"/>
      <c r="G14" s="44"/>
      <c r="H14" s="43"/>
      <c r="I14" s="43"/>
      <c r="J14" s="43"/>
      <c r="K14" s="44" t="s">
        <v>41</v>
      </c>
      <c r="L14" s="45" t="s">
        <v>41</v>
      </c>
      <c r="M14" s="45" t="s">
        <v>101</v>
      </c>
      <c r="N14" s="45" t="s">
        <v>48</v>
      </c>
      <c r="O14" s="43" t="s">
        <v>48</v>
      </c>
    </row>
    <row r="15" spans="1:15" ht="15.25" customHeight="1" x14ac:dyDescent="0.2">
      <c r="A15" s="19"/>
      <c r="B15" s="43"/>
      <c r="C15" s="43"/>
      <c r="D15" s="43"/>
      <c r="E15" s="43"/>
      <c r="F15" s="43"/>
      <c r="G15" s="44"/>
      <c r="H15" s="43"/>
      <c r="I15" s="43"/>
      <c r="J15" s="43"/>
      <c r="K15" s="44"/>
      <c r="L15" s="45"/>
      <c r="M15" s="45"/>
      <c r="N15" s="45"/>
      <c r="O15" s="43"/>
    </row>
    <row r="16" spans="1:15" ht="15.25" customHeight="1" x14ac:dyDescent="0.2">
      <c r="A16" s="19"/>
      <c r="B16" s="51" t="s">
        <v>60</v>
      </c>
      <c r="C16" s="43" t="s">
        <v>50</v>
      </c>
      <c r="D16" s="43" t="s">
        <v>51</v>
      </c>
      <c r="E16" s="43" t="s">
        <v>52</v>
      </c>
      <c r="F16" s="43" t="s">
        <v>53</v>
      </c>
      <c r="G16" s="43" t="s">
        <v>54</v>
      </c>
      <c r="H16" s="43" t="s">
        <v>55</v>
      </c>
      <c r="I16" s="43" t="s">
        <v>56</v>
      </c>
      <c r="J16" s="43" t="s">
        <v>104</v>
      </c>
      <c r="K16" s="51" t="s">
        <v>60</v>
      </c>
      <c r="L16" s="43" t="s">
        <v>93</v>
      </c>
      <c r="M16" s="43" t="s">
        <v>126</v>
      </c>
      <c r="N16" s="43" t="s">
        <v>127</v>
      </c>
      <c r="O16" s="43" t="s">
        <v>128</v>
      </c>
    </row>
    <row r="17" spans="1:15" ht="15.25" customHeight="1" x14ac:dyDescent="0.2">
      <c r="A17" s="19"/>
      <c r="B17" s="45" t="s">
        <v>41</v>
      </c>
      <c r="C17" s="43" t="s">
        <v>57</v>
      </c>
      <c r="D17" s="43" t="s">
        <v>58</v>
      </c>
      <c r="E17" s="43" t="s">
        <v>28</v>
      </c>
      <c r="F17" s="43" t="s">
        <v>28</v>
      </c>
      <c r="G17" s="43" t="s">
        <v>57</v>
      </c>
      <c r="H17" s="43" t="s">
        <v>59</v>
      </c>
      <c r="I17" s="43" t="s">
        <v>28</v>
      </c>
      <c r="J17" s="43" t="s">
        <v>28</v>
      </c>
      <c r="K17" s="50"/>
      <c r="L17" s="43" t="s">
        <v>94</v>
      </c>
      <c r="M17" s="43" t="s">
        <v>96</v>
      </c>
      <c r="N17" s="43" t="s">
        <v>95</v>
      </c>
      <c r="O17" s="43" t="s">
        <v>95</v>
      </c>
    </row>
    <row r="18" spans="1:15" ht="15.25" customHeight="1" x14ac:dyDescent="0.2">
      <c r="A18" s="19"/>
      <c r="B18" s="43" t="s">
        <v>23</v>
      </c>
      <c r="C18" s="43" t="s">
        <v>63</v>
      </c>
      <c r="D18" s="43" t="s">
        <v>64</v>
      </c>
      <c r="E18" s="43" t="s">
        <v>65</v>
      </c>
      <c r="F18" s="43" t="s">
        <v>102</v>
      </c>
      <c r="G18" s="43" t="s">
        <v>67</v>
      </c>
      <c r="H18" s="43" t="s">
        <v>68</v>
      </c>
      <c r="I18" s="43" t="s">
        <v>69</v>
      </c>
      <c r="J18" s="43" t="s">
        <v>69</v>
      </c>
      <c r="K18" s="51" t="s">
        <v>23</v>
      </c>
      <c r="L18" s="43" t="s">
        <v>86</v>
      </c>
      <c r="M18" s="43" t="s">
        <v>129</v>
      </c>
      <c r="N18" s="43" t="s">
        <v>130</v>
      </c>
      <c r="O18" s="43" t="s">
        <v>131</v>
      </c>
    </row>
    <row r="19" spans="1:15" ht="15.25" customHeight="1" x14ac:dyDescent="0.2">
      <c r="A19" s="19"/>
      <c r="B19" s="46" t="s">
        <v>22</v>
      </c>
      <c r="C19" s="52">
        <v>1697</v>
      </c>
      <c r="D19" s="52">
        <v>1697</v>
      </c>
      <c r="E19" s="52">
        <v>1290</v>
      </c>
      <c r="F19" s="52" t="s">
        <v>103</v>
      </c>
      <c r="G19" s="52">
        <v>1362</v>
      </c>
      <c r="H19" s="52">
        <v>1362</v>
      </c>
      <c r="I19" s="52">
        <v>1033</v>
      </c>
      <c r="J19" s="52" t="s">
        <v>105</v>
      </c>
      <c r="K19" s="51" t="s">
        <v>22</v>
      </c>
      <c r="L19" s="43" t="s">
        <v>82</v>
      </c>
      <c r="M19" s="43" t="s">
        <v>83</v>
      </c>
      <c r="N19" s="43" t="s">
        <v>84</v>
      </c>
      <c r="O19" s="43" t="s">
        <v>85</v>
      </c>
    </row>
    <row r="20" spans="1:15" ht="15.25" customHeight="1" x14ac:dyDescent="0.2">
      <c r="A20" s="19"/>
      <c r="B20" s="53" t="s">
        <v>70</v>
      </c>
      <c r="C20" s="53" t="s">
        <v>61</v>
      </c>
      <c r="D20" s="53" t="s">
        <v>62</v>
      </c>
      <c r="E20" s="53" t="s">
        <v>61</v>
      </c>
      <c r="F20" s="53" t="s">
        <v>61</v>
      </c>
      <c r="G20" s="53" t="s">
        <v>61</v>
      </c>
      <c r="H20" s="53" t="s">
        <v>62</v>
      </c>
      <c r="I20" s="53" t="s">
        <v>61</v>
      </c>
      <c r="J20" s="53" t="s">
        <v>61</v>
      </c>
      <c r="K20" s="62" t="s">
        <v>70</v>
      </c>
      <c r="L20" s="62" t="s">
        <v>62</v>
      </c>
      <c r="M20" s="62" t="s">
        <v>62</v>
      </c>
      <c r="N20" s="62" t="s">
        <v>62</v>
      </c>
      <c r="O20" s="62" t="s">
        <v>62</v>
      </c>
    </row>
    <row r="21" spans="1:15" ht="15.25" customHeight="1" x14ac:dyDescent="0.2">
      <c r="A21" s="19"/>
      <c r="B21" s="53"/>
      <c r="C21" s="64"/>
      <c r="D21" s="64"/>
      <c r="E21" s="64"/>
      <c r="F21" s="64"/>
      <c r="G21" s="64"/>
      <c r="H21" s="64"/>
      <c r="I21" s="64"/>
      <c r="J21" s="64"/>
      <c r="K21" s="62"/>
      <c r="L21" s="65"/>
      <c r="M21" s="65"/>
      <c r="N21" s="65"/>
      <c r="O21" s="65"/>
    </row>
    <row r="22" spans="1:15" ht="24" customHeight="1" x14ac:dyDescent="0.2">
      <c r="A22" s="19"/>
      <c r="B22" s="78" t="s">
        <v>24</v>
      </c>
      <c r="C22" s="79"/>
      <c r="D22" s="79"/>
      <c r="E22" s="79"/>
      <c r="F22" s="79"/>
      <c r="G22" s="79"/>
      <c r="H22" s="79"/>
      <c r="I22" s="79"/>
      <c r="J22" s="79"/>
      <c r="K22" s="80"/>
      <c r="L22" s="79"/>
      <c r="M22" s="79"/>
      <c r="N22" s="79"/>
      <c r="O22" s="79"/>
    </row>
    <row r="23" spans="1:15" ht="32" customHeight="1" x14ac:dyDescent="0.2">
      <c r="A23" s="19"/>
      <c r="B23" s="33"/>
      <c r="C23" s="23" t="s">
        <v>12</v>
      </c>
      <c r="D23" s="40" t="s">
        <v>72</v>
      </c>
      <c r="E23" s="40" t="s">
        <v>72</v>
      </c>
      <c r="F23" s="40" t="s">
        <v>113</v>
      </c>
      <c r="G23" s="23" t="s">
        <v>12</v>
      </c>
      <c r="H23" s="40" t="s">
        <v>72</v>
      </c>
      <c r="I23" s="23" t="s">
        <v>72</v>
      </c>
      <c r="J23" s="23" t="s">
        <v>73</v>
      </c>
      <c r="K23" s="34"/>
      <c r="L23" s="23" t="s">
        <v>12</v>
      </c>
      <c r="M23" s="40" t="s">
        <v>97</v>
      </c>
      <c r="N23" s="40" t="s">
        <v>98</v>
      </c>
      <c r="O23" s="63" t="s">
        <v>99</v>
      </c>
    </row>
    <row r="24" spans="1:15" ht="15.25" customHeight="1" x14ac:dyDescent="0.2">
      <c r="A24" s="19"/>
      <c r="B24" s="41" t="str">
        <f>"L4.InfExp_Var_rv"</f>
        <v>L4.InfExp_Var_rv</v>
      </c>
      <c r="C24" s="66"/>
      <c r="D24" s="42" t="s">
        <v>74</v>
      </c>
      <c r="E24" s="42" t="s">
        <v>16</v>
      </c>
      <c r="F24" s="42"/>
      <c r="G24" s="66"/>
      <c r="H24" s="42" t="s">
        <v>75</v>
      </c>
      <c r="I24" s="42" t="s">
        <v>25</v>
      </c>
      <c r="J24" s="42"/>
      <c r="K24" s="44" t="s">
        <v>87</v>
      </c>
      <c r="L24" s="54" t="s">
        <v>41</v>
      </c>
      <c r="M24" s="42" t="s">
        <v>132</v>
      </c>
      <c r="N24" s="42" t="s">
        <v>41</v>
      </c>
      <c r="O24" s="42" t="s">
        <v>41</v>
      </c>
    </row>
    <row r="25" spans="1:15" ht="15.25" customHeight="1" x14ac:dyDescent="0.2">
      <c r="A25" s="19"/>
      <c r="B25" s="41" t="str">
        <f>""</f>
        <v/>
      </c>
      <c r="C25" s="66"/>
      <c r="D25" s="43" t="s">
        <v>76</v>
      </c>
      <c r="E25" s="43" t="s">
        <v>18</v>
      </c>
      <c r="F25" s="43"/>
      <c r="G25" s="66"/>
      <c r="H25" s="43" t="s">
        <v>17</v>
      </c>
      <c r="I25" s="43" t="s">
        <v>17</v>
      </c>
      <c r="J25" s="43"/>
      <c r="K25" s="44" t="s">
        <v>41</v>
      </c>
      <c r="L25" s="45" t="s">
        <v>41</v>
      </c>
      <c r="M25" s="43" t="s">
        <v>133</v>
      </c>
      <c r="N25" s="43" t="s">
        <v>41</v>
      </c>
      <c r="O25" s="43" t="s">
        <v>41</v>
      </c>
    </row>
    <row r="26" spans="1:15" ht="15.25" customHeight="1" x14ac:dyDescent="0.2">
      <c r="A26" s="19"/>
      <c r="B26" s="41"/>
      <c r="C26" s="66"/>
      <c r="D26" s="43"/>
      <c r="E26" s="43"/>
      <c r="F26" s="43"/>
      <c r="G26" s="66"/>
      <c r="H26" s="43"/>
      <c r="I26" s="43"/>
      <c r="J26" s="43"/>
      <c r="K26" s="44"/>
      <c r="L26" s="45"/>
      <c r="M26" s="45"/>
      <c r="N26" s="43"/>
      <c r="O26" s="43"/>
    </row>
    <row r="27" spans="1:15" ht="15.25" customHeight="1" x14ac:dyDescent="0.2">
      <c r="A27" s="19"/>
      <c r="B27" s="41" t="str">
        <f>"L5.InfExp_Var_rv"</f>
        <v>L5.InfExp_Var_rv</v>
      </c>
      <c r="C27" s="66"/>
      <c r="D27" s="43" t="s">
        <v>41</v>
      </c>
      <c r="E27" s="43" t="s">
        <v>41</v>
      </c>
      <c r="F27" s="43" t="s">
        <v>106</v>
      </c>
      <c r="G27" s="66"/>
      <c r="H27" s="43" t="s">
        <v>41</v>
      </c>
      <c r="I27" s="43" t="s">
        <v>41</v>
      </c>
      <c r="J27" s="43" t="s">
        <v>109</v>
      </c>
      <c r="K27" s="44" t="s">
        <v>88</v>
      </c>
      <c r="L27" s="45" t="s">
        <v>41</v>
      </c>
      <c r="M27" s="45" t="s">
        <v>41</v>
      </c>
      <c r="N27" s="43" t="s">
        <v>134</v>
      </c>
      <c r="O27" s="43" t="s">
        <v>41</v>
      </c>
    </row>
    <row r="28" spans="1:15" ht="15.25" customHeight="1" x14ac:dyDescent="0.2">
      <c r="A28" s="19"/>
      <c r="B28" s="44"/>
      <c r="C28" s="66"/>
      <c r="D28" s="43" t="s">
        <v>41</v>
      </c>
      <c r="E28" s="43" t="s">
        <v>41</v>
      </c>
      <c r="F28" s="43" t="s">
        <v>107</v>
      </c>
      <c r="G28" s="66"/>
      <c r="H28" s="43" t="s">
        <v>41</v>
      </c>
      <c r="I28" s="43" t="s">
        <v>41</v>
      </c>
      <c r="J28" s="43" t="s">
        <v>110</v>
      </c>
      <c r="K28" s="44" t="s">
        <v>41</v>
      </c>
      <c r="L28" s="45" t="s">
        <v>41</v>
      </c>
      <c r="M28" s="45" t="s">
        <v>41</v>
      </c>
      <c r="N28" s="43" t="s">
        <v>135</v>
      </c>
      <c r="O28" s="43" t="s">
        <v>41</v>
      </c>
    </row>
    <row r="29" spans="1:15" ht="15.25" customHeight="1" x14ac:dyDescent="0.2">
      <c r="A29" s="19"/>
      <c r="B29" s="69" t="str">
        <f>""</f>
        <v/>
      </c>
      <c r="C29" s="71" t="str">
        <f>""</f>
        <v/>
      </c>
      <c r="D29" s="71" t="str">
        <f>""</f>
        <v/>
      </c>
      <c r="E29" s="71" t="str">
        <f>""</f>
        <v/>
      </c>
      <c r="F29" s="71"/>
      <c r="G29" s="71" t="str">
        <f>""</f>
        <v/>
      </c>
      <c r="H29" s="71" t="str">
        <f>""</f>
        <v/>
      </c>
      <c r="I29" s="71" t="str">
        <f>""</f>
        <v/>
      </c>
      <c r="J29" s="71"/>
      <c r="K29" s="44"/>
      <c r="L29" s="45"/>
      <c r="M29" s="45"/>
      <c r="N29" s="43"/>
      <c r="O29" s="43"/>
    </row>
    <row r="30" spans="1:15" ht="15.25" customHeight="1" x14ac:dyDescent="0.2">
      <c r="A30" s="22"/>
      <c r="B30" s="84"/>
      <c r="C30" s="84"/>
      <c r="D30" s="84"/>
      <c r="E30" s="84"/>
      <c r="F30" s="84"/>
      <c r="G30" s="84"/>
      <c r="H30" s="84"/>
      <c r="I30" s="84"/>
      <c r="J30" s="84"/>
      <c r="K30" s="72" t="s">
        <v>89</v>
      </c>
      <c r="L30" s="45" t="s">
        <v>41</v>
      </c>
      <c r="M30" s="45" t="s">
        <v>41</v>
      </c>
      <c r="N30" s="45" t="s">
        <v>41</v>
      </c>
      <c r="O30" s="43" t="s">
        <v>136</v>
      </c>
    </row>
    <row r="31" spans="1:15" ht="15" customHeight="1" x14ac:dyDescent="0.2">
      <c r="A31" s="22"/>
      <c r="B31" s="84"/>
      <c r="C31" s="84"/>
      <c r="D31" s="84"/>
      <c r="E31" s="84"/>
      <c r="F31" s="84"/>
      <c r="G31" s="84"/>
      <c r="H31" s="84"/>
      <c r="I31" s="84"/>
      <c r="J31" s="84"/>
      <c r="K31" s="72" t="s">
        <v>41</v>
      </c>
      <c r="L31" s="45" t="s">
        <v>41</v>
      </c>
      <c r="M31" s="45" t="s">
        <v>41</v>
      </c>
      <c r="N31" s="45" t="s">
        <v>41</v>
      </c>
      <c r="O31" s="43" t="s">
        <v>137</v>
      </c>
    </row>
    <row r="32" spans="1:15" ht="15" customHeight="1" x14ac:dyDescent="0.2">
      <c r="A32" s="22"/>
      <c r="B32" s="85"/>
      <c r="C32" s="85"/>
      <c r="D32" s="85"/>
      <c r="E32" s="85"/>
      <c r="F32" s="85"/>
      <c r="G32" s="85"/>
      <c r="H32" s="85"/>
      <c r="I32" s="85"/>
      <c r="J32" s="85"/>
      <c r="K32" s="86"/>
      <c r="L32" s="70"/>
      <c r="M32" s="70"/>
      <c r="N32" s="70"/>
      <c r="O32" s="71"/>
    </row>
    <row r="33" spans="1:15" ht="15" customHeight="1" x14ac:dyDescent="0.2">
      <c r="A33" s="22"/>
      <c r="B33" s="85"/>
      <c r="C33" s="85"/>
      <c r="D33" s="85"/>
      <c r="E33" s="85"/>
      <c r="F33" s="85"/>
      <c r="G33" s="85"/>
      <c r="H33" s="85"/>
      <c r="I33" s="85"/>
      <c r="J33" s="85"/>
      <c r="K33" s="86" t="s">
        <v>143</v>
      </c>
      <c r="L33" s="70" t="s">
        <v>41</v>
      </c>
      <c r="M33" s="70" t="s">
        <v>127</v>
      </c>
      <c r="N33" s="70" t="s">
        <v>138</v>
      </c>
      <c r="O33" s="71" t="s">
        <v>139</v>
      </c>
    </row>
    <row r="34" spans="1:15" ht="15.25" customHeight="1" x14ac:dyDescent="0.2">
      <c r="A34" s="19"/>
      <c r="B34" s="54"/>
      <c r="C34" s="54"/>
      <c r="D34" s="54"/>
      <c r="E34" s="54"/>
      <c r="F34" s="54"/>
      <c r="G34" s="54"/>
      <c r="H34" s="54"/>
      <c r="I34" s="54"/>
      <c r="J34" s="54"/>
      <c r="K34" s="69"/>
      <c r="L34" s="70" t="s">
        <v>41</v>
      </c>
      <c r="M34" s="70" t="s">
        <v>140</v>
      </c>
      <c r="N34" s="70" t="s">
        <v>141</v>
      </c>
      <c r="O34" s="71" t="s">
        <v>142</v>
      </c>
    </row>
    <row r="35" spans="1:15" ht="15.25" customHeight="1" x14ac:dyDescent="0.2">
      <c r="A35" s="19"/>
      <c r="B35" s="54"/>
      <c r="C35" s="54"/>
      <c r="D35" s="54"/>
      <c r="E35" s="54"/>
      <c r="F35" s="54"/>
      <c r="G35" s="54"/>
      <c r="H35" s="54"/>
      <c r="I35" s="54"/>
      <c r="J35" s="87"/>
      <c r="K35" s="88"/>
      <c r="L35" s="89"/>
      <c r="M35" s="89"/>
      <c r="N35" s="89"/>
      <c r="O35" s="90"/>
    </row>
    <row r="36" spans="1:15" ht="15.25" customHeight="1" x14ac:dyDescent="0.2">
      <c r="A36" s="19"/>
      <c r="B36" s="51" t="s">
        <v>60</v>
      </c>
      <c r="C36" s="43" t="s">
        <v>77</v>
      </c>
      <c r="D36" s="43" t="s">
        <v>78</v>
      </c>
      <c r="E36" s="43" t="s">
        <v>26</v>
      </c>
      <c r="F36" s="43" t="s">
        <v>78</v>
      </c>
      <c r="G36" s="43" t="s">
        <v>39</v>
      </c>
      <c r="H36" s="43" t="s">
        <v>79</v>
      </c>
      <c r="I36" s="43" t="s">
        <v>80</v>
      </c>
      <c r="J36" s="55" t="s">
        <v>111</v>
      </c>
      <c r="K36" s="57" t="s">
        <v>60</v>
      </c>
      <c r="L36" s="58" t="s">
        <v>144</v>
      </c>
      <c r="M36" s="58" t="s">
        <v>145</v>
      </c>
      <c r="N36" s="58" t="s">
        <v>146</v>
      </c>
      <c r="O36" s="58" t="s">
        <v>147</v>
      </c>
    </row>
    <row r="37" spans="1:15" ht="15.25" customHeight="1" x14ac:dyDescent="0.2">
      <c r="A37" s="19"/>
      <c r="B37" s="44" t="str">
        <f>""</f>
        <v/>
      </c>
      <c r="C37" s="43" t="s">
        <v>57</v>
      </c>
      <c r="D37" s="43" t="s">
        <v>27</v>
      </c>
      <c r="E37" s="43" t="s">
        <v>29</v>
      </c>
      <c r="F37" s="43" t="s">
        <v>29</v>
      </c>
      <c r="G37" s="43" t="s">
        <v>57</v>
      </c>
      <c r="H37" s="43" t="s">
        <v>28</v>
      </c>
      <c r="I37" s="43" t="s">
        <v>81</v>
      </c>
      <c r="J37" s="55" t="s">
        <v>81</v>
      </c>
      <c r="K37" s="58"/>
      <c r="L37" s="58" t="s">
        <v>148</v>
      </c>
      <c r="M37" s="58" t="s">
        <v>149</v>
      </c>
      <c r="N37" s="58" t="s">
        <v>150</v>
      </c>
      <c r="O37" s="58" t="s">
        <v>151</v>
      </c>
    </row>
    <row r="38" spans="1:15" ht="15.25" customHeight="1" x14ac:dyDescent="0.2">
      <c r="A38" s="19"/>
      <c r="B38" s="45"/>
      <c r="C38" s="45"/>
      <c r="D38" s="45"/>
      <c r="E38" s="45"/>
      <c r="F38" s="45"/>
      <c r="G38" s="45"/>
      <c r="H38" s="45"/>
      <c r="I38" s="45"/>
      <c r="J38" s="56"/>
      <c r="K38" s="59"/>
      <c r="L38" s="60"/>
      <c r="M38" s="60"/>
      <c r="N38" s="60"/>
      <c r="O38" s="60"/>
    </row>
    <row r="39" spans="1:15" ht="15.25" customHeight="1" x14ac:dyDescent="0.2">
      <c r="A39" s="19"/>
      <c r="B39" s="45"/>
      <c r="C39" s="45"/>
      <c r="D39" s="45"/>
      <c r="E39" s="45"/>
      <c r="F39" s="45"/>
      <c r="G39" s="45"/>
      <c r="H39" s="45"/>
      <c r="I39" s="45"/>
      <c r="J39" s="56"/>
      <c r="K39" s="59"/>
      <c r="L39" s="60"/>
      <c r="M39" s="60"/>
      <c r="N39" s="60"/>
      <c r="O39" s="60"/>
    </row>
    <row r="40" spans="1:15" ht="15.25" customHeight="1" x14ac:dyDescent="0.2">
      <c r="A40" s="19"/>
      <c r="B40" s="46" t="s">
        <v>23</v>
      </c>
      <c r="C40" s="47">
        <v>4.7E-2</v>
      </c>
      <c r="D40" s="47">
        <v>0.19600000000000001</v>
      </c>
      <c r="E40" s="47">
        <v>0.248</v>
      </c>
      <c r="F40" s="47" t="s">
        <v>108</v>
      </c>
      <c r="G40" s="47">
        <v>5.3999999999999999E-2</v>
      </c>
      <c r="H40" s="47">
        <v>0.14499999999999999</v>
      </c>
      <c r="I40" s="47">
        <v>0.215</v>
      </c>
      <c r="J40" s="47" t="s">
        <v>112</v>
      </c>
      <c r="K40" s="60" t="s">
        <v>23</v>
      </c>
      <c r="L40" s="61" t="s">
        <v>86</v>
      </c>
      <c r="M40" s="61" t="s">
        <v>152</v>
      </c>
      <c r="N40" s="61" t="s">
        <v>153</v>
      </c>
      <c r="O40" s="61" t="s">
        <v>66</v>
      </c>
    </row>
    <row r="41" spans="1:15" ht="15.25" customHeight="1" x14ac:dyDescent="0.2">
      <c r="A41" s="19"/>
      <c r="B41" s="46" t="s">
        <v>22</v>
      </c>
      <c r="C41" s="47">
        <v>1529</v>
      </c>
      <c r="D41" s="47">
        <v>1157</v>
      </c>
      <c r="E41" s="47">
        <v>1157</v>
      </c>
      <c r="F41" s="83">
        <v>1021</v>
      </c>
      <c r="G41" s="47">
        <v>1439</v>
      </c>
      <c r="H41" s="47">
        <v>1091</v>
      </c>
      <c r="I41" s="47">
        <v>1091</v>
      </c>
      <c r="J41" s="47">
        <v>960</v>
      </c>
      <c r="K41" s="60" t="s">
        <v>22</v>
      </c>
      <c r="L41" s="61" t="s">
        <v>82</v>
      </c>
      <c r="M41" s="61" t="s">
        <v>83</v>
      </c>
      <c r="N41" s="61" t="s">
        <v>84</v>
      </c>
      <c r="O41" s="61" t="s">
        <v>85</v>
      </c>
    </row>
    <row r="42" spans="1:15" ht="18" customHeight="1" x14ac:dyDescent="0.2">
      <c r="A42" s="19"/>
      <c r="B42" s="48" t="s">
        <v>70</v>
      </c>
      <c r="C42" s="47" t="s">
        <v>61</v>
      </c>
      <c r="D42" s="47" t="s">
        <v>62</v>
      </c>
      <c r="E42" s="47" t="s">
        <v>61</v>
      </c>
      <c r="F42" s="47" t="s">
        <v>61</v>
      </c>
      <c r="G42" s="47" t="s">
        <v>61</v>
      </c>
      <c r="H42" s="47" t="s">
        <v>62</v>
      </c>
      <c r="I42" s="47" t="s">
        <v>61</v>
      </c>
      <c r="J42" s="47" t="s">
        <v>61</v>
      </c>
      <c r="K42" s="67" t="s">
        <v>70</v>
      </c>
      <c r="L42" s="68" t="s">
        <v>62</v>
      </c>
      <c r="M42" s="68" t="s">
        <v>62</v>
      </c>
      <c r="N42" s="68" t="s">
        <v>62</v>
      </c>
      <c r="O42" s="68" t="s">
        <v>62</v>
      </c>
    </row>
    <row r="43" spans="1:15" ht="15.25" customHeight="1" x14ac:dyDescent="0.2">
      <c r="A43" s="19"/>
      <c r="B43" s="32"/>
      <c r="C43" s="37"/>
      <c r="D43" s="28"/>
      <c r="E43" s="28"/>
      <c r="F43" s="28"/>
      <c r="G43" s="37"/>
      <c r="H43" s="28"/>
      <c r="I43" s="28"/>
      <c r="J43" s="28"/>
      <c r="K43" s="32"/>
      <c r="L43" s="28"/>
      <c r="M43" s="28"/>
      <c r="N43" s="28"/>
      <c r="O43" s="28"/>
    </row>
    <row r="44" spans="1:15" ht="15.25" customHeight="1" x14ac:dyDescent="0.2">
      <c r="A44" s="19"/>
      <c r="B44" s="32"/>
      <c r="C44" s="32"/>
      <c r="D44" s="31"/>
      <c r="E44" s="31"/>
      <c r="F44" s="31"/>
      <c r="G44" s="32"/>
      <c r="H44" s="31"/>
      <c r="I44" s="31"/>
      <c r="J44" s="31"/>
      <c r="K44" s="32"/>
      <c r="L44" s="31"/>
      <c r="M44" s="31"/>
      <c r="N44" s="31"/>
      <c r="O44" s="31"/>
    </row>
    <row r="45" spans="1:15" ht="15.25" customHeight="1" x14ac:dyDescent="0.2">
      <c r="A45" s="19"/>
      <c r="B45" s="32"/>
      <c r="C45" s="32"/>
      <c r="D45" s="31"/>
      <c r="E45" s="31"/>
      <c r="F45" s="31"/>
      <c r="G45" s="32"/>
      <c r="H45" s="31"/>
      <c r="I45" s="31"/>
      <c r="J45" s="31"/>
      <c r="K45" s="32"/>
      <c r="L45" s="31"/>
      <c r="M45" s="31"/>
      <c r="N45" s="31"/>
      <c r="O45" s="31"/>
    </row>
    <row r="46" spans="1:15" ht="15.25" customHeight="1" x14ac:dyDescent="0.2">
      <c r="A46" s="19"/>
      <c r="B46" s="32"/>
      <c r="C46" s="32"/>
      <c r="D46" s="31"/>
      <c r="E46" s="31"/>
      <c r="F46" s="31"/>
      <c r="G46" s="32"/>
      <c r="H46" s="31"/>
      <c r="I46" s="31"/>
      <c r="J46" s="31"/>
      <c r="K46" s="32"/>
      <c r="L46" s="31"/>
      <c r="M46" s="31"/>
      <c r="N46" s="31"/>
      <c r="O46" s="31"/>
    </row>
    <row r="47" spans="1:15" ht="15.25" customHeight="1" x14ac:dyDescent="0.2">
      <c r="A47" s="19"/>
      <c r="B47" s="32"/>
      <c r="C47" s="32"/>
      <c r="D47" s="31"/>
      <c r="E47" s="31"/>
      <c r="F47" s="31"/>
      <c r="G47" s="32"/>
      <c r="H47" s="31"/>
      <c r="I47" s="31"/>
      <c r="J47" s="31"/>
      <c r="K47" s="32"/>
      <c r="L47" s="31"/>
      <c r="M47" s="31"/>
      <c r="N47" s="31"/>
      <c r="O47" s="31"/>
    </row>
    <row r="48" spans="1:15" ht="15.25" customHeight="1" x14ac:dyDescent="0.2">
      <c r="A48" s="19"/>
      <c r="B48" s="32"/>
      <c r="C48" s="32"/>
      <c r="D48" s="31"/>
      <c r="E48" s="31"/>
      <c r="F48" s="31"/>
      <c r="G48" s="32"/>
      <c r="H48" s="31"/>
      <c r="I48" s="31"/>
      <c r="J48" s="31"/>
      <c r="K48" s="32"/>
      <c r="L48" s="31"/>
      <c r="M48" s="31"/>
      <c r="N48" s="31"/>
      <c r="O48" s="31"/>
    </row>
    <row r="49" spans="1:15" ht="15.25" customHeight="1" x14ac:dyDescent="0.2">
      <c r="A49" s="19"/>
      <c r="B49" s="32"/>
      <c r="C49" s="32"/>
      <c r="D49" s="32"/>
      <c r="E49" s="32"/>
      <c r="F49" s="32"/>
      <c r="G49" s="32"/>
      <c r="H49" s="32"/>
      <c r="I49" s="32"/>
      <c r="J49" s="32"/>
      <c r="K49" s="32"/>
      <c r="L49" s="31"/>
      <c r="M49" s="31"/>
      <c r="N49" s="31"/>
      <c r="O49" s="31"/>
    </row>
    <row r="50" spans="1:15" ht="15.25" customHeight="1" x14ac:dyDescent="0.2">
      <c r="A50" s="19"/>
      <c r="B50" s="32"/>
      <c r="C50" s="32"/>
      <c r="D50" s="32"/>
      <c r="E50" s="32"/>
      <c r="F50" s="32"/>
      <c r="G50" s="32"/>
      <c r="H50" s="32"/>
      <c r="I50" s="32"/>
      <c r="J50" s="32"/>
      <c r="K50" s="32"/>
      <c r="L50" s="31"/>
      <c r="M50" s="31"/>
      <c r="N50" s="31"/>
      <c r="O50" s="31"/>
    </row>
    <row r="51" spans="1:15" ht="15.25" customHeight="1" x14ac:dyDescent="0.2">
      <c r="A51" s="19"/>
      <c r="B51" s="32"/>
      <c r="C51" s="32"/>
      <c r="D51" s="32"/>
      <c r="E51" s="32"/>
      <c r="F51" s="32"/>
      <c r="G51" s="32"/>
      <c r="H51" s="32"/>
      <c r="I51" s="32"/>
      <c r="J51" s="32"/>
      <c r="K51" s="32"/>
      <c r="L51" s="31"/>
      <c r="M51" s="31"/>
      <c r="N51" s="31"/>
      <c r="O51" s="31"/>
    </row>
    <row r="52" spans="1:15" ht="15.25" customHeight="1" x14ac:dyDescent="0.2">
      <c r="A52" s="19"/>
      <c r="B52" s="32"/>
      <c r="C52" s="32"/>
      <c r="D52" s="32"/>
      <c r="E52" s="32"/>
      <c r="F52" s="32"/>
      <c r="G52" s="32"/>
      <c r="H52" s="32"/>
      <c r="I52" s="32"/>
      <c r="J52" s="32"/>
      <c r="K52" s="32"/>
      <c r="L52" s="31"/>
      <c r="M52" s="31"/>
      <c r="N52" s="31"/>
      <c r="O52" s="31"/>
    </row>
    <row r="53" spans="1:15" ht="15.25" customHeight="1" x14ac:dyDescent="0.2">
      <c r="A53" s="19"/>
      <c r="B53" s="32"/>
      <c r="C53" s="32"/>
      <c r="D53" s="32"/>
      <c r="E53" s="32"/>
      <c r="F53" s="32"/>
      <c r="G53" s="32"/>
      <c r="H53" s="32"/>
      <c r="I53" s="32"/>
      <c r="J53" s="32"/>
      <c r="K53" s="32"/>
      <c r="L53" s="31"/>
      <c r="M53" s="31"/>
      <c r="N53" s="31"/>
      <c r="O53" s="31"/>
    </row>
    <row r="54" spans="1:15" ht="15.25" customHeight="1" x14ac:dyDescent="0.2">
      <c r="A54" s="19"/>
      <c r="B54" s="32"/>
      <c r="C54" s="32"/>
      <c r="D54" s="32"/>
      <c r="E54" s="32"/>
      <c r="F54" s="32"/>
      <c r="G54" s="32"/>
      <c r="H54" s="32"/>
      <c r="I54" s="32"/>
      <c r="J54" s="32"/>
      <c r="K54" s="32"/>
      <c r="L54" s="31"/>
      <c r="M54" s="31"/>
      <c r="N54" s="31"/>
      <c r="O54" s="31"/>
    </row>
    <row r="55" spans="1:15" ht="15.25" customHeight="1" x14ac:dyDescent="0.2">
      <c r="A55" s="19"/>
      <c r="B55" s="32"/>
      <c r="C55" s="31"/>
      <c r="D55" s="31"/>
      <c r="E55" s="31"/>
      <c r="F55" s="31"/>
      <c r="G55" s="31"/>
      <c r="H55" s="31"/>
      <c r="I55" s="31"/>
      <c r="J55" s="31"/>
      <c r="K55" s="32"/>
      <c r="L55" s="31"/>
      <c r="M55" s="31"/>
      <c r="N55" s="31"/>
      <c r="O55" s="31"/>
    </row>
    <row r="56" spans="1:15" ht="15.25" customHeight="1" x14ac:dyDescent="0.2">
      <c r="A56" s="19"/>
      <c r="B56" s="32"/>
      <c r="C56" s="31"/>
      <c r="D56" s="31"/>
      <c r="E56" s="31"/>
      <c r="F56" s="31"/>
      <c r="G56" s="31"/>
      <c r="H56" s="31"/>
      <c r="I56" s="31"/>
      <c r="J56" s="31"/>
      <c r="K56" s="32"/>
      <c r="L56" s="31"/>
      <c r="M56" s="31"/>
      <c r="N56" s="31"/>
      <c r="O56" s="31"/>
    </row>
    <row r="57" spans="1:15" ht="15.25" customHeight="1" x14ac:dyDescent="0.2">
      <c r="A57" s="19"/>
      <c r="B57" s="32"/>
      <c r="C57" s="31"/>
      <c r="D57" s="31"/>
      <c r="E57" s="31"/>
      <c r="F57" s="31"/>
      <c r="G57" s="31"/>
      <c r="H57" s="31"/>
      <c r="I57" s="31"/>
      <c r="J57" s="31"/>
      <c r="K57" s="32"/>
      <c r="L57" s="31"/>
      <c r="M57" s="31"/>
      <c r="N57" s="31"/>
      <c r="O57" s="31"/>
    </row>
    <row r="58" spans="1:15" ht="15.25" customHeight="1" x14ac:dyDescent="0.2">
      <c r="A58" s="19"/>
      <c r="B58" s="32"/>
      <c r="C58" s="31"/>
      <c r="D58" s="31"/>
      <c r="E58" s="31"/>
      <c r="F58" s="31"/>
      <c r="G58" s="31"/>
      <c r="H58" s="31"/>
      <c r="I58" s="31"/>
      <c r="J58" s="31"/>
      <c r="K58" s="32"/>
      <c r="L58" s="31"/>
      <c r="M58" s="31"/>
      <c r="N58" s="31"/>
      <c r="O58" s="31"/>
    </row>
    <row r="59" spans="1:15" ht="15.25" customHeight="1" x14ac:dyDescent="0.2">
      <c r="A59" s="19"/>
      <c r="B59" s="32"/>
      <c r="C59" s="32"/>
      <c r="D59" s="32"/>
      <c r="E59" s="32"/>
      <c r="F59" s="32"/>
      <c r="G59" s="32"/>
      <c r="H59" s="32"/>
      <c r="I59" s="32"/>
      <c r="J59" s="32"/>
      <c r="K59" s="32"/>
      <c r="L59" s="32"/>
      <c r="M59" s="32"/>
      <c r="N59" s="32"/>
      <c r="O59" s="32"/>
    </row>
    <row r="60" spans="1:15" ht="96" customHeight="1" x14ac:dyDescent="0.2">
      <c r="A60" s="19"/>
      <c r="B60" s="19"/>
      <c r="C60" s="35"/>
      <c r="D60" s="35"/>
      <c r="E60" s="35"/>
      <c r="F60" s="35"/>
      <c r="G60" s="35"/>
      <c r="H60" s="35"/>
      <c r="I60" s="35"/>
      <c r="J60" s="35"/>
      <c r="K60" s="32"/>
      <c r="L60" s="35"/>
      <c r="M60" s="35"/>
      <c r="N60" s="35"/>
      <c r="O60" s="35"/>
    </row>
    <row r="61" spans="1:15" ht="32" customHeight="1" x14ac:dyDescent="0.2">
      <c r="A61" s="19"/>
      <c r="B61" s="33"/>
      <c r="C61" s="24"/>
      <c r="D61" s="24"/>
      <c r="E61" s="24"/>
      <c r="F61" s="24"/>
      <c r="G61" s="24"/>
      <c r="H61" s="24"/>
      <c r="I61" s="24"/>
      <c r="J61" s="24"/>
      <c r="K61" s="34"/>
      <c r="L61" s="24"/>
      <c r="M61" s="24"/>
      <c r="N61" s="24"/>
      <c r="O61" s="36"/>
    </row>
    <row r="62" spans="1:15" ht="15.25" customHeight="1" x14ac:dyDescent="0.2">
      <c r="A62" s="19"/>
      <c r="B62" s="32"/>
      <c r="C62" s="37"/>
      <c r="D62" s="28"/>
      <c r="E62" s="28"/>
      <c r="F62" s="28"/>
      <c r="G62" s="37"/>
      <c r="H62" s="28"/>
      <c r="I62" s="28"/>
      <c r="J62" s="28"/>
      <c r="K62" s="32"/>
      <c r="L62" s="28"/>
      <c r="M62" s="28"/>
      <c r="N62" s="28"/>
      <c r="O62" s="28"/>
    </row>
    <row r="63" spans="1:15" ht="15.25" customHeight="1" x14ac:dyDescent="0.2">
      <c r="A63" s="19"/>
      <c r="B63" s="32"/>
      <c r="C63" s="32"/>
      <c r="D63" s="31"/>
      <c r="E63" s="31"/>
      <c r="F63" s="31"/>
      <c r="G63" s="32"/>
      <c r="H63" s="31"/>
      <c r="I63" s="31"/>
      <c r="J63" s="31"/>
      <c r="K63" s="32"/>
      <c r="L63" s="31"/>
      <c r="M63" s="31"/>
      <c r="N63" s="31"/>
      <c r="O63" s="31"/>
    </row>
    <row r="64" spans="1:15" ht="15.25" customHeight="1" x14ac:dyDescent="0.2">
      <c r="A64" s="19"/>
      <c r="B64" s="32"/>
      <c r="C64" s="32"/>
      <c r="D64" s="31"/>
      <c r="E64" s="31"/>
      <c r="F64" s="31"/>
      <c r="G64" s="32"/>
      <c r="H64" s="31"/>
      <c r="I64" s="31"/>
      <c r="J64" s="31"/>
      <c r="K64" s="32"/>
      <c r="L64" s="31"/>
      <c r="M64" s="31"/>
      <c r="N64" s="31"/>
      <c r="O64" s="31"/>
    </row>
    <row r="65" spans="1:15" ht="15.25" customHeight="1" x14ac:dyDescent="0.2">
      <c r="A65" s="19"/>
      <c r="B65" s="32"/>
      <c r="C65" s="32"/>
      <c r="D65" s="31"/>
      <c r="E65" s="31"/>
      <c r="F65" s="31"/>
      <c r="G65" s="32"/>
      <c r="H65" s="31"/>
      <c r="I65" s="31"/>
      <c r="J65" s="31"/>
      <c r="K65" s="32"/>
      <c r="L65" s="31"/>
      <c r="M65" s="31"/>
      <c r="N65" s="31"/>
      <c r="O65" s="31"/>
    </row>
    <row r="66" spans="1:15" ht="15.25" customHeight="1" x14ac:dyDescent="0.2">
      <c r="A66" s="19"/>
      <c r="B66" s="32"/>
      <c r="C66" s="32"/>
      <c r="D66" s="31"/>
      <c r="E66" s="31"/>
      <c r="F66" s="31"/>
      <c r="G66" s="32"/>
      <c r="H66" s="31"/>
      <c r="I66" s="31"/>
      <c r="J66" s="31"/>
      <c r="K66" s="32"/>
      <c r="L66" s="31"/>
      <c r="M66" s="31"/>
      <c r="N66" s="31"/>
      <c r="O66" s="31"/>
    </row>
    <row r="67" spans="1:15" ht="15.25" customHeight="1" x14ac:dyDescent="0.2">
      <c r="A67" s="19"/>
      <c r="B67" s="32"/>
      <c r="C67" s="32"/>
      <c r="D67" s="31"/>
      <c r="E67" s="31"/>
      <c r="F67" s="31"/>
      <c r="G67" s="32"/>
      <c r="H67" s="31"/>
      <c r="I67" s="31"/>
      <c r="J67" s="31"/>
      <c r="K67" s="32"/>
      <c r="L67" s="31"/>
      <c r="M67" s="31"/>
      <c r="N67" s="31"/>
      <c r="O67" s="31"/>
    </row>
    <row r="68" spans="1:15" ht="15.25" customHeight="1" x14ac:dyDescent="0.2">
      <c r="A68" s="19"/>
      <c r="B68" s="32"/>
      <c r="C68" s="32"/>
      <c r="D68" s="32"/>
      <c r="E68" s="32"/>
      <c r="F68" s="32"/>
      <c r="G68" s="32"/>
      <c r="H68" s="32"/>
      <c r="I68" s="32"/>
      <c r="J68" s="32"/>
      <c r="K68" s="32"/>
      <c r="L68" s="31"/>
      <c r="M68" s="31"/>
      <c r="N68" s="31"/>
      <c r="O68" s="31"/>
    </row>
    <row r="69" spans="1:15" ht="15.25" customHeight="1" x14ac:dyDescent="0.2">
      <c r="A69" s="19"/>
      <c r="B69" s="32"/>
      <c r="C69" s="32"/>
      <c r="D69" s="32"/>
      <c r="E69" s="32"/>
      <c r="F69" s="32"/>
      <c r="G69" s="32"/>
      <c r="H69" s="32"/>
      <c r="I69" s="32"/>
      <c r="J69" s="32"/>
      <c r="K69" s="32"/>
      <c r="L69" s="31"/>
      <c r="M69" s="31"/>
      <c r="N69" s="31"/>
      <c r="O69" s="31"/>
    </row>
    <row r="70" spans="1:15" ht="15.25" customHeight="1" x14ac:dyDescent="0.2">
      <c r="A70" s="19"/>
      <c r="B70" s="32"/>
      <c r="C70" s="32"/>
      <c r="D70" s="32"/>
      <c r="E70" s="32"/>
      <c r="F70" s="32"/>
      <c r="G70" s="32"/>
      <c r="H70" s="32"/>
      <c r="I70" s="32"/>
      <c r="J70" s="32"/>
      <c r="K70" s="32"/>
      <c r="L70" s="31"/>
      <c r="M70" s="31"/>
      <c r="N70" s="31"/>
      <c r="O70" s="31"/>
    </row>
    <row r="71" spans="1:15" ht="15.25" customHeight="1" x14ac:dyDescent="0.2">
      <c r="A71" s="19"/>
      <c r="B71" s="32"/>
      <c r="C71" s="32"/>
      <c r="D71" s="32"/>
      <c r="E71" s="32"/>
      <c r="F71" s="32"/>
      <c r="G71" s="32"/>
      <c r="H71" s="32"/>
      <c r="I71" s="32"/>
      <c r="J71" s="32"/>
      <c r="K71" s="32"/>
      <c r="L71" s="31"/>
      <c r="M71" s="31"/>
      <c r="N71" s="31"/>
      <c r="O71" s="31"/>
    </row>
    <row r="72" spans="1:15" ht="15.25" customHeight="1" x14ac:dyDescent="0.2">
      <c r="A72" s="19"/>
      <c r="B72" s="32"/>
      <c r="C72" s="32"/>
      <c r="D72" s="32"/>
      <c r="E72" s="32"/>
      <c r="F72" s="32"/>
      <c r="G72" s="32"/>
      <c r="H72" s="32"/>
      <c r="I72" s="32"/>
      <c r="J72" s="32"/>
      <c r="K72" s="32"/>
      <c r="L72" s="31"/>
      <c r="M72" s="31"/>
      <c r="N72" s="31"/>
      <c r="O72" s="31"/>
    </row>
    <row r="73" spans="1:15" ht="15.25" customHeight="1" x14ac:dyDescent="0.2">
      <c r="A73" s="19"/>
      <c r="B73" s="32"/>
      <c r="C73" s="32"/>
      <c r="D73" s="32"/>
      <c r="E73" s="32"/>
      <c r="F73" s="32"/>
      <c r="G73" s="32"/>
      <c r="H73" s="32"/>
      <c r="I73" s="32"/>
      <c r="J73" s="32"/>
      <c r="K73" s="31"/>
      <c r="L73" s="31"/>
      <c r="M73" s="31"/>
      <c r="N73" s="31"/>
      <c r="O73" s="31"/>
    </row>
    <row r="74" spans="1:15" ht="15.25" customHeight="1" x14ac:dyDescent="0.2">
      <c r="A74" s="19"/>
      <c r="B74" s="32"/>
      <c r="C74" s="31"/>
      <c r="D74" s="31"/>
      <c r="E74" s="31"/>
      <c r="F74" s="31"/>
      <c r="G74" s="31"/>
      <c r="H74" s="31"/>
      <c r="I74" s="31"/>
      <c r="J74" s="31"/>
      <c r="K74" s="32"/>
      <c r="L74" s="31"/>
      <c r="M74" s="31"/>
      <c r="N74" s="31"/>
      <c r="O74" s="31"/>
    </row>
    <row r="75" spans="1:15" ht="15.25" customHeight="1" x14ac:dyDescent="0.2">
      <c r="A75" s="19"/>
      <c r="B75" s="32"/>
      <c r="C75" s="31"/>
      <c r="D75" s="31"/>
      <c r="E75" s="31"/>
      <c r="F75" s="31"/>
      <c r="G75" s="31"/>
      <c r="H75" s="31"/>
      <c r="I75" s="31"/>
      <c r="J75" s="31"/>
      <c r="K75" s="32"/>
      <c r="L75" s="31"/>
      <c r="M75" s="31"/>
      <c r="N75" s="31"/>
      <c r="O75" s="31"/>
    </row>
    <row r="76" spans="1:15" ht="15.25" customHeight="1" x14ac:dyDescent="0.2">
      <c r="A76" s="19"/>
      <c r="B76" s="32"/>
      <c r="C76" s="31"/>
      <c r="D76" s="31"/>
      <c r="E76" s="31"/>
      <c r="F76" s="31"/>
      <c r="G76" s="31"/>
      <c r="H76" s="31"/>
      <c r="I76" s="31"/>
      <c r="J76" s="31"/>
      <c r="K76" s="32"/>
      <c r="L76" s="31"/>
      <c r="M76" s="31"/>
      <c r="N76" s="31"/>
      <c r="O76" s="31"/>
    </row>
    <row r="77" spans="1:15" ht="15.25" customHeight="1" x14ac:dyDescent="0.2">
      <c r="A77" s="19"/>
      <c r="B77" s="32"/>
      <c r="C77" s="31"/>
      <c r="D77" s="31"/>
      <c r="E77" s="31"/>
      <c r="F77" s="31"/>
      <c r="G77" s="31"/>
      <c r="H77" s="31"/>
      <c r="I77" s="31"/>
      <c r="J77" s="31"/>
      <c r="K77" s="32"/>
      <c r="L77" s="31"/>
      <c r="M77" s="31"/>
      <c r="N77" s="31"/>
      <c r="O77" s="31"/>
    </row>
  </sheetData>
  <mergeCells count="5">
    <mergeCell ref="L1:O1"/>
    <mergeCell ref="G1:J1"/>
    <mergeCell ref="C1:F1"/>
    <mergeCell ref="B22:O22"/>
    <mergeCell ref="B2:O2"/>
  </mergeCells>
  <pageMargins left="0.7" right="0.7" top="0.75" bottom="0.75"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38"/>
  <sheetViews>
    <sheetView showGridLines="0" topLeftCell="A21" workbookViewId="0">
      <selection activeCell="O45" sqref="O45"/>
    </sheetView>
  </sheetViews>
  <sheetFormatPr baseColWidth="10" defaultColWidth="10.83203125" defaultRowHeight="16" customHeight="1" x14ac:dyDescent="0.2"/>
  <cols>
    <col min="1" max="1" width="18" style="4" customWidth="1"/>
    <col min="2" max="16" width="10.83203125" style="4" customWidth="1"/>
    <col min="17" max="16384" width="10.83203125" style="4"/>
  </cols>
  <sheetData>
    <row r="1" spans="1:15" ht="15.25" customHeight="1" x14ac:dyDescent="0.2">
      <c r="A1" s="19"/>
      <c r="B1" s="33"/>
      <c r="C1" s="75" t="s">
        <v>8</v>
      </c>
      <c r="D1" s="76"/>
      <c r="E1" s="76"/>
      <c r="F1" s="76"/>
      <c r="G1" s="75" t="s">
        <v>9</v>
      </c>
      <c r="H1" s="76"/>
      <c r="I1" s="76"/>
      <c r="J1" s="76"/>
      <c r="K1" s="21"/>
      <c r="L1" s="75" t="s">
        <v>10</v>
      </c>
      <c r="M1" s="76"/>
      <c r="N1" s="76"/>
      <c r="O1" s="77"/>
    </row>
    <row r="2" spans="1:15" ht="57" customHeight="1" x14ac:dyDescent="0.2">
      <c r="A2" s="19"/>
      <c r="B2" s="38" t="s">
        <v>30</v>
      </c>
      <c r="C2" s="39"/>
      <c r="D2" s="39"/>
      <c r="E2" s="39"/>
      <c r="F2" s="39"/>
      <c r="G2" s="39"/>
      <c r="H2" s="39"/>
      <c r="I2" s="39"/>
      <c r="J2" s="39"/>
      <c r="K2" s="37"/>
      <c r="L2" s="39"/>
      <c r="M2" s="39"/>
      <c r="N2" s="39"/>
      <c r="O2" s="39"/>
    </row>
    <row r="3" spans="1:15" ht="32" customHeight="1" x14ac:dyDescent="0.2">
      <c r="A3" s="19"/>
      <c r="B3" s="33"/>
      <c r="C3" s="23" t="s">
        <v>31</v>
      </c>
      <c r="D3" s="23" t="s">
        <v>13</v>
      </c>
      <c r="E3" s="23" t="s">
        <v>14</v>
      </c>
      <c r="F3" s="23" t="s">
        <v>15</v>
      </c>
      <c r="G3" s="23" t="s">
        <v>12</v>
      </c>
      <c r="H3" s="23" t="s">
        <v>13</v>
      </c>
      <c r="I3" s="23" t="s">
        <v>14</v>
      </c>
      <c r="J3" s="23" t="s">
        <v>15</v>
      </c>
      <c r="K3" s="34"/>
      <c r="L3" s="23" t="s">
        <v>12</v>
      </c>
      <c r="M3" s="23" t="s">
        <v>13</v>
      </c>
      <c r="N3" s="23" t="s">
        <v>14</v>
      </c>
      <c r="O3" s="25" t="s">
        <v>15</v>
      </c>
    </row>
    <row r="4" spans="1:15" ht="15.25" customHeight="1" x14ac:dyDescent="0.2">
      <c r="A4" s="19"/>
      <c r="B4" s="30" t="str">
        <f>"L.InfExp_Mean_ch"</f>
        <v>L.InfExp_Mean_ch</v>
      </c>
      <c r="C4" s="27" t="str">
        <f>""</f>
        <v/>
      </c>
      <c r="D4" s="26" t="str">
        <f>"-0.249***"</f>
        <v>-0.249***</v>
      </c>
      <c r="E4" s="26" t="str">
        <f>"-0.308***"</f>
        <v>-0.308***</v>
      </c>
      <c r="F4" s="26" t="str">
        <f>"-0.311***"</f>
        <v>-0.311***</v>
      </c>
      <c r="G4" s="27" t="str">
        <f>""</f>
        <v/>
      </c>
      <c r="H4" s="26" t="str">
        <f>"-0.289***"</f>
        <v>-0.289***</v>
      </c>
      <c r="I4" s="26" t="str">
        <f t="shared" ref="I4:J4" si="0">"-0.324***"</f>
        <v>-0.324***</v>
      </c>
      <c r="J4" s="26" t="str">
        <f t="shared" si="0"/>
        <v>-0.324***</v>
      </c>
      <c r="K4" s="30" t="str">
        <f>"L.InfExp_Var_ch"</f>
        <v>L.InfExp_Var_ch</v>
      </c>
      <c r="L4" s="26" t="str">
        <f>""</f>
        <v/>
      </c>
      <c r="M4" s="26" t="str">
        <f>"-0.408***"</f>
        <v>-0.408***</v>
      </c>
      <c r="N4" s="26" t="str">
        <f>"-0.569***"</f>
        <v>-0.569***</v>
      </c>
      <c r="O4" s="26" t="str">
        <f>"-0.612***"</f>
        <v>-0.612***</v>
      </c>
    </row>
    <row r="5" spans="1:15" ht="15.25" customHeight="1" x14ac:dyDescent="0.2">
      <c r="A5" s="19"/>
      <c r="B5" s="30" t="str">
        <f>""</f>
        <v/>
      </c>
      <c r="C5" s="30" t="str">
        <f>""</f>
        <v/>
      </c>
      <c r="D5" s="29" t="str">
        <f>"(0.062)"</f>
        <v>(0.062)</v>
      </c>
      <c r="E5" s="29" t="str">
        <f t="shared" ref="E5:J24" si="1">"(0.054)"</f>
        <v>(0.054)</v>
      </c>
      <c r="F5" s="29" t="str">
        <f t="shared" ref="F5:H7" si="2">"(0.060)"</f>
        <v>(0.060)</v>
      </c>
      <c r="G5" s="30" t="str">
        <f>""</f>
        <v/>
      </c>
      <c r="H5" s="29" t="str">
        <f t="shared" si="2"/>
        <v>(0.060)</v>
      </c>
      <c r="I5" s="29" t="str">
        <f>"(0.080)"</f>
        <v>(0.080)</v>
      </c>
      <c r="J5" s="29" t="str">
        <f>"(0.089)"</f>
        <v>(0.089)</v>
      </c>
      <c r="K5" s="30" t="str">
        <f>""</f>
        <v/>
      </c>
      <c r="L5" s="29" t="str">
        <f>""</f>
        <v/>
      </c>
      <c r="M5" s="29" t="str">
        <f>"(0.005)"</f>
        <v>(0.005)</v>
      </c>
      <c r="N5" s="29" t="str">
        <f t="shared" ref="N5:O15" si="3">"(0.008)"</f>
        <v>(0.008)</v>
      </c>
      <c r="O5" s="29" t="str">
        <f t="shared" ref="O5:O32" si="4">"(0.012)"</f>
        <v>(0.012)</v>
      </c>
    </row>
    <row r="6" spans="1:15" ht="15.25" customHeight="1" x14ac:dyDescent="0.2">
      <c r="A6" s="19"/>
      <c r="B6" s="30" t="str">
        <f>"L2.InfExp_Mean_ch"</f>
        <v>L2.InfExp_Mean_ch</v>
      </c>
      <c r="C6" s="30" t="str">
        <f>""</f>
        <v/>
      </c>
      <c r="D6" s="29" t="str">
        <f>""</f>
        <v/>
      </c>
      <c r="E6" s="29" t="str">
        <f>"-0.194**"</f>
        <v>-0.194**</v>
      </c>
      <c r="F6" s="29" t="str">
        <f>"-0.177**"</f>
        <v>-0.177**</v>
      </c>
      <c r="G6" s="30" t="str">
        <f>""</f>
        <v/>
      </c>
      <c r="H6" s="29" t="str">
        <f>""</f>
        <v/>
      </c>
      <c r="I6" s="29" t="str">
        <f t="shared" ref="I6:J6" si="5">"-0.100"</f>
        <v>-0.100</v>
      </c>
      <c r="J6" s="29" t="str">
        <f t="shared" si="5"/>
        <v>-0.100</v>
      </c>
      <c r="K6" s="30" t="str">
        <f>"L2.InfExp_Var_ch"</f>
        <v>L2.InfExp_Var_ch</v>
      </c>
      <c r="L6" s="29" t="str">
        <f>""</f>
        <v/>
      </c>
      <c r="M6" s="29" t="str">
        <f>""</f>
        <v/>
      </c>
      <c r="N6" s="29" t="str">
        <f>"-0.305***"</f>
        <v>-0.305***</v>
      </c>
      <c r="O6" s="29" t="str">
        <f>"-0.385***"</f>
        <v>-0.385***</v>
      </c>
    </row>
    <row r="7" spans="1:15" ht="15.25" customHeight="1" x14ac:dyDescent="0.2">
      <c r="A7" s="19"/>
      <c r="B7" s="30" t="str">
        <f>""</f>
        <v/>
      </c>
      <c r="C7" s="30" t="str">
        <f>""</f>
        <v/>
      </c>
      <c r="D7" s="29" t="str">
        <f>""</f>
        <v/>
      </c>
      <c r="E7" s="29" t="str">
        <f t="shared" ref="E7:M36" si="6">"(0.064)"</f>
        <v>(0.064)</v>
      </c>
      <c r="F7" s="29" t="str">
        <f t="shared" si="2"/>
        <v>(0.060)</v>
      </c>
      <c r="G7" s="30" t="str">
        <f>""</f>
        <v/>
      </c>
      <c r="H7" s="29" t="str">
        <f>""</f>
        <v/>
      </c>
      <c r="I7" s="29" t="str">
        <f>"(0.081)"</f>
        <v>(0.081)</v>
      </c>
      <c r="J7" s="29" t="str">
        <f>"(0.096)"</f>
        <v>(0.096)</v>
      </c>
      <c r="K7" s="30" t="str">
        <f>""</f>
        <v/>
      </c>
      <c r="L7" s="29" t="str">
        <f>""</f>
        <v/>
      </c>
      <c r="M7" s="29" t="str">
        <f>""</f>
        <v/>
      </c>
      <c r="N7" s="29" t="str">
        <f t="shared" ref="N7:N9" si="7">"(0.007)"</f>
        <v>(0.007)</v>
      </c>
      <c r="O7" s="29" t="str">
        <f t="shared" si="4"/>
        <v>(0.012)</v>
      </c>
    </row>
    <row r="8" spans="1:15" ht="15.25" customHeight="1" x14ac:dyDescent="0.2">
      <c r="A8" s="19"/>
      <c r="B8" s="30" t="str">
        <f>"L3.InfExp_Mean_ch"</f>
        <v>L3.InfExp_Mean_ch</v>
      </c>
      <c r="C8" s="30" t="str">
        <f>""</f>
        <v/>
      </c>
      <c r="D8" s="29" t="str">
        <f>""</f>
        <v/>
      </c>
      <c r="E8" s="29" t="str">
        <f>""</f>
        <v/>
      </c>
      <c r="F8" s="29" t="str">
        <f>"-0.075*"</f>
        <v>-0.075*</v>
      </c>
      <c r="G8" s="30" t="str">
        <f>""</f>
        <v/>
      </c>
      <c r="H8" s="29" t="str">
        <f>""</f>
        <v/>
      </c>
      <c r="I8" s="29" t="str">
        <f>""</f>
        <v/>
      </c>
      <c r="J8" s="29" t="str">
        <f>"0.014"</f>
        <v>0.014</v>
      </c>
      <c r="K8" s="30" t="str">
        <f>"L3.InfExp_Var_ch"</f>
        <v>L3.InfExp_Var_ch</v>
      </c>
      <c r="L8" s="29" t="str">
        <f>""</f>
        <v/>
      </c>
      <c r="M8" s="29" t="str">
        <f>""</f>
        <v/>
      </c>
      <c r="N8" s="29" t="str">
        <f>"-0.126***"</f>
        <v>-0.126***</v>
      </c>
      <c r="O8" s="29" t="str">
        <f>"-0.241***"</f>
        <v>-0.241***</v>
      </c>
    </row>
    <row r="9" spans="1:15" ht="15.25" customHeight="1" x14ac:dyDescent="0.2">
      <c r="A9" s="19"/>
      <c r="B9" s="30" t="str">
        <f>""</f>
        <v/>
      </c>
      <c r="C9" s="30" t="str">
        <f>""</f>
        <v/>
      </c>
      <c r="D9" s="29" t="str">
        <f>""</f>
        <v/>
      </c>
      <c r="E9" s="29" t="str">
        <f>""</f>
        <v/>
      </c>
      <c r="F9" s="29" t="str">
        <f>"(0.036)"</f>
        <v>(0.036)</v>
      </c>
      <c r="G9" s="30" t="str">
        <f>""</f>
        <v/>
      </c>
      <c r="H9" s="29" t="str">
        <f>""</f>
        <v/>
      </c>
      <c r="I9" s="29" t="str">
        <f>""</f>
        <v/>
      </c>
      <c r="J9" s="29" t="str">
        <f t="shared" si="6"/>
        <v>(0.064)</v>
      </c>
      <c r="K9" s="30" t="str">
        <f>""</f>
        <v/>
      </c>
      <c r="L9" s="29" t="str">
        <f>""</f>
        <v/>
      </c>
      <c r="M9" s="29" t="str">
        <f>""</f>
        <v/>
      </c>
      <c r="N9" s="29" t="str">
        <f t="shared" si="7"/>
        <v>(0.007)</v>
      </c>
      <c r="O9" s="29" t="str">
        <f t="shared" si="4"/>
        <v>(0.012)</v>
      </c>
    </row>
    <row r="10" spans="1:15" ht="15.25" customHeight="1" x14ac:dyDescent="0.2">
      <c r="A10" s="19"/>
      <c r="B10" s="32"/>
      <c r="C10" s="30" t="str">
        <f>""</f>
        <v/>
      </c>
      <c r="D10" s="30" t="str">
        <f>""</f>
        <v/>
      </c>
      <c r="E10" s="30" t="str">
        <f>""</f>
        <v/>
      </c>
      <c r="F10" s="30" t="str">
        <f>""</f>
        <v/>
      </c>
      <c r="G10" s="30" t="str">
        <f>""</f>
        <v/>
      </c>
      <c r="H10" s="30" t="str">
        <f>""</f>
        <v/>
      </c>
      <c r="I10" s="30" t="str">
        <f>""</f>
        <v/>
      </c>
      <c r="J10" s="30" t="str">
        <f>""</f>
        <v/>
      </c>
      <c r="K10" s="30" t="str">
        <f>"L4.InfExp_Var_ch"</f>
        <v>L4.InfExp_Var_ch</v>
      </c>
      <c r="L10" s="29" t="str">
        <f>""</f>
        <v/>
      </c>
      <c r="M10" s="29" t="str">
        <f>""</f>
        <v/>
      </c>
      <c r="N10" s="29" t="str">
        <f>""</f>
        <v/>
      </c>
      <c r="O10" s="29" t="str">
        <f>"-0.142***"</f>
        <v>-0.142***</v>
      </c>
    </row>
    <row r="11" spans="1:15" ht="15.25" customHeight="1" x14ac:dyDescent="0.2">
      <c r="A11" s="19"/>
      <c r="B11" s="30" t="str">
        <f>""</f>
        <v/>
      </c>
      <c r="C11" s="30" t="str">
        <f>""</f>
        <v/>
      </c>
      <c r="D11" s="30" t="str">
        <f>""</f>
        <v/>
      </c>
      <c r="E11" s="30" t="str">
        <f>""</f>
        <v/>
      </c>
      <c r="F11" s="30" t="str">
        <f>""</f>
        <v/>
      </c>
      <c r="G11" s="30" t="str">
        <f>""</f>
        <v/>
      </c>
      <c r="H11" s="30" t="str">
        <f>""</f>
        <v/>
      </c>
      <c r="I11" s="30" t="str">
        <f>""</f>
        <v/>
      </c>
      <c r="J11" s="30" t="str">
        <f>""</f>
        <v/>
      </c>
      <c r="K11" s="30" t="str">
        <f>""</f>
        <v/>
      </c>
      <c r="L11" s="29" t="str">
        <f>""</f>
        <v/>
      </c>
      <c r="M11" s="29" t="str">
        <f>""</f>
        <v/>
      </c>
      <c r="N11" s="29" t="str">
        <f>""</f>
        <v/>
      </c>
      <c r="O11" s="29" t="str">
        <f t="shared" si="4"/>
        <v>(0.012)</v>
      </c>
    </row>
    <row r="12" spans="1:15" ht="15.25" customHeight="1" x14ac:dyDescent="0.2">
      <c r="A12" s="19"/>
      <c r="B12" s="32"/>
      <c r="C12" s="30" t="str">
        <f>""</f>
        <v/>
      </c>
      <c r="D12" s="30" t="str">
        <f>""</f>
        <v/>
      </c>
      <c r="E12" s="30" t="str">
        <f>""</f>
        <v/>
      </c>
      <c r="F12" s="30" t="str">
        <f>""</f>
        <v/>
      </c>
      <c r="G12" s="30" t="str">
        <f>""</f>
        <v/>
      </c>
      <c r="H12" s="30" t="str">
        <f>""</f>
        <v/>
      </c>
      <c r="I12" s="30" t="str">
        <f>""</f>
        <v/>
      </c>
      <c r="J12" s="30" t="str">
        <f>""</f>
        <v/>
      </c>
      <c r="K12" s="30" t="str">
        <f>"L5.InfExp_Var_ch"</f>
        <v>L5.InfExp_Var_ch</v>
      </c>
      <c r="L12" s="29" t="str">
        <f>""</f>
        <v/>
      </c>
      <c r="M12" s="29" t="str">
        <f>""</f>
        <v/>
      </c>
      <c r="N12" s="29" t="str">
        <f>""</f>
        <v/>
      </c>
      <c r="O12" s="29" t="str">
        <f>"-0.078***"</f>
        <v>-0.078***</v>
      </c>
    </row>
    <row r="13" spans="1:15" ht="15.25" customHeight="1" x14ac:dyDescent="0.2">
      <c r="A13" s="19"/>
      <c r="B13" s="30" t="str">
        <f>""</f>
        <v/>
      </c>
      <c r="C13" s="30" t="str">
        <f>""</f>
        <v/>
      </c>
      <c r="D13" s="30" t="str">
        <f>""</f>
        <v/>
      </c>
      <c r="E13" s="30" t="str">
        <f>""</f>
        <v/>
      </c>
      <c r="F13" s="30" t="str">
        <f>""</f>
        <v/>
      </c>
      <c r="G13" s="30" t="str">
        <f>""</f>
        <v/>
      </c>
      <c r="H13" s="30" t="str">
        <f>""</f>
        <v/>
      </c>
      <c r="I13" s="30" t="str">
        <f>""</f>
        <v/>
      </c>
      <c r="J13" s="30" t="str">
        <f>""</f>
        <v/>
      </c>
      <c r="K13" s="30" t="str">
        <f>""</f>
        <v/>
      </c>
      <c r="L13" s="29" t="str">
        <f>""</f>
        <v/>
      </c>
      <c r="M13" s="29" t="str">
        <f>""</f>
        <v/>
      </c>
      <c r="N13" s="29" t="str">
        <f>""</f>
        <v/>
      </c>
      <c r="O13" s="29" t="str">
        <f>"(0.011)"</f>
        <v>(0.011)</v>
      </c>
    </row>
    <row r="14" spans="1:15" ht="15.25" customHeight="1" x14ac:dyDescent="0.2">
      <c r="A14" s="19"/>
      <c r="B14" s="32"/>
      <c r="C14" s="30" t="str">
        <f>""</f>
        <v/>
      </c>
      <c r="D14" s="30" t="str">
        <f>""</f>
        <v/>
      </c>
      <c r="E14" s="30" t="str">
        <f>""</f>
        <v/>
      </c>
      <c r="F14" s="30" t="str">
        <f>""</f>
        <v/>
      </c>
      <c r="G14" s="30" t="str">
        <f>""</f>
        <v/>
      </c>
      <c r="H14" s="30" t="str">
        <f>""</f>
        <v/>
      </c>
      <c r="I14" s="30" t="str">
        <f>""</f>
        <v/>
      </c>
      <c r="J14" s="30" t="str">
        <f>""</f>
        <v/>
      </c>
      <c r="K14" s="30" t="str">
        <f>"L6.InfExp_Var_ch"</f>
        <v>L6.InfExp_Var_ch</v>
      </c>
      <c r="L14" s="29" t="str">
        <f>""</f>
        <v/>
      </c>
      <c r="M14" s="29" t="str">
        <f>""</f>
        <v/>
      </c>
      <c r="N14" s="29" t="str">
        <f>""</f>
        <v/>
      </c>
      <c r="O14" s="29" t="str">
        <f>"-0.038***"</f>
        <v>-0.038***</v>
      </c>
    </row>
    <row r="15" spans="1:15" ht="15.25" customHeight="1" x14ac:dyDescent="0.2">
      <c r="A15" s="19"/>
      <c r="B15" s="32"/>
      <c r="C15" s="30" t="str">
        <f>""</f>
        <v/>
      </c>
      <c r="D15" s="30" t="str">
        <f>""</f>
        <v/>
      </c>
      <c r="E15" s="30" t="str">
        <f>""</f>
        <v/>
      </c>
      <c r="F15" s="30" t="str">
        <f>""</f>
        <v/>
      </c>
      <c r="G15" s="30" t="str">
        <f>""</f>
        <v/>
      </c>
      <c r="H15" s="30" t="str">
        <f>""</f>
        <v/>
      </c>
      <c r="I15" s="30" t="str">
        <f>""</f>
        <v/>
      </c>
      <c r="J15" s="30" t="str">
        <f>""</f>
        <v/>
      </c>
      <c r="K15" s="30" t="str">
        <f>""</f>
        <v/>
      </c>
      <c r="L15" s="29" t="str">
        <f>""</f>
        <v/>
      </c>
      <c r="M15" s="29" t="str">
        <f>""</f>
        <v/>
      </c>
      <c r="N15" s="29" t="str">
        <f>""</f>
        <v/>
      </c>
      <c r="O15" s="29" t="str">
        <f t="shared" si="3"/>
        <v>(0.008)</v>
      </c>
    </row>
    <row r="16" spans="1:15" ht="15.25" customHeight="1" x14ac:dyDescent="0.2">
      <c r="A16" s="19"/>
      <c r="B16" s="30" t="s">
        <v>21</v>
      </c>
      <c r="C16" s="29" t="str">
        <f t="shared" ref="C16:E16" si="8">"-0.019"</f>
        <v>-0.019</v>
      </c>
      <c r="D16" s="29" t="str">
        <f>"-0.015"</f>
        <v>-0.015</v>
      </c>
      <c r="E16" s="29" t="str">
        <f t="shared" si="8"/>
        <v>-0.019</v>
      </c>
      <c r="F16" s="29" t="str">
        <f>"-0.021"</f>
        <v>-0.021</v>
      </c>
      <c r="G16" s="29" t="str">
        <f t="shared" ref="G16:J16" si="9">"0.017"</f>
        <v>0.017</v>
      </c>
      <c r="H16" s="29" t="str">
        <f>"0.026"</f>
        <v>0.026</v>
      </c>
      <c r="I16" s="29" t="str">
        <f>"0.019"</f>
        <v>0.019</v>
      </c>
      <c r="J16" s="29" t="str">
        <f t="shared" si="9"/>
        <v>0.017</v>
      </c>
      <c r="K16" s="30" t="s">
        <v>21</v>
      </c>
      <c r="L16" s="29" t="str">
        <f>"-0.034**"</f>
        <v>-0.034**</v>
      </c>
      <c r="M16" s="29" t="str">
        <f>"-0.018"</f>
        <v>-0.018</v>
      </c>
      <c r="N16" s="29" t="str">
        <f>"0.002"</f>
        <v>0.002</v>
      </c>
      <c r="O16" s="29" t="str">
        <f>"0.020"</f>
        <v>0.020</v>
      </c>
    </row>
    <row r="17" spans="1:15" ht="15.25" customHeight="1" x14ac:dyDescent="0.2">
      <c r="A17" s="19"/>
      <c r="B17" s="30" t="str">
        <f>""</f>
        <v/>
      </c>
      <c r="C17" s="29" t="str">
        <f t="shared" ref="C17:O17" si="10">"(0.019)"</f>
        <v>(0.019)</v>
      </c>
      <c r="D17" s="29" t="str">
        <f t="shared" si="10"/>
        <v>(0.019)</v>
      </c>
      <c r="E17" s="29" t="str">
        <f t="shared" si="10"/>
        <v>(0.019)</v>
      </c>
      <c r="F17" s="29" t="str">
        <f>"(0.020)"</f>
        <v>(0.020)</v>
      </c>
      <c r="G17" s="29" t="str">
        <f>"(0.021)"</f>
        <v>(0.021)</v>
      </c>
      <c r="H17" s="29" t="str">
        <f>"(0.024)"</f>
        <v>(0.024)</v>
      </c>
      <c r="I17" s="29" t="str">
        <f>"(0.026)"</f>
        <v>(0.026)</v>
      </c>
      <c r="J17" s="29" t="str">
        <f>"(0.028)"</f>
        <v>(0.028)</v>
      </c>
      <c r="K17" s="32"/>
      <c r="L17" s="29" t="str">
        <f>"(0.013)"</f>
        <v>(0.013)</v>
      </c>
      <c r="M17" s="29" t="str">
        <f>"(0.014)"</f>
        <v>(0.014)</v>
      </c>
      <c r="N17" s="29" t="str">
        <f>"(0.017)"</f>
        <v>(0.017)</v>
      </c>
      <c r="O17" s="29" t="str">
        <f t="shared" si="10"/>
        <v>(0.019)</v>
      </c>
    </row>
    <row r="18" spans="1:15" ht="15.25" customHeight="1" x14ac:dyDescent="0.2">
      <c r="A18" s="19"/>
      <c r="B18" s="30" t="str">
        <f>"N"</f>
        <v>N</v>
      </c>
      <c r="C18" s="29" t="str">
        <f>"4286"</f>
        <v>4286</v>
      </c>
      <c r="D18" s="29" t="str">
        <f>"3519"</f>
        <v>3519</v>
      </c>
      <c r="E18" s="29" t="str">
        <f>"2971"</f>
        <v>2971</v>
      </c>
      <c r="F18" s="29" t="str">
        <f>"2581"</f>
        <v>2581</v>
      </c>
      <c r="G18" s="29" t="str">
        <f>"1791"</f>
        <v>1791</v>
      </c>
      <c r="H18" s="29" t="str">
        <f>"1538"</f>
        <v>1538</v>
      </c>
      <c r="I18" s="29" t="str">
        <f>"1338"</f>
        <v>1338</v>
      </c>
      <c r="J18" s="29" t="str">
        <f>"1189"</f>
        <v>1189</v>
      </c>
      <c r="K18" s="30" t="s">
        <v>22</v>
      </c>
      <c r="L18" s="29" t="str">
        <f>"85166"</f>
        <v>85166</v>
      </c>
      <c r="M18" s="29" t="str">
        <f>"67555"</f>
        <v>67555</v>
      </c>
      <c r="N18" s="29" t="str">
        <f>"43489"</f>
        <v>43489</v>
      </c>
      <c r="O18" s="29" t="str">
        <f>"20894"</f>
        <v>20894</v>
      </c>
    </row>
    <row r="19" spans="1:15" ht="15.25" customHeight="1" x14ac:dyDescent="0.2">
      <c r="A19" s="19"/>
      <c r="B19" s="30" t="s">
        <v>23</v>
      </c>
      <c r="C19" s="29" t="str">
        <f t="shared" ref="C19:L38" si="11">"0.000"</f>
        <v>0.000</v>
      </c>
      <c r="D19" s="29" t="str">
        <f>"0.072"</f>
        <v>0.072</v>
      </c>
      <c r="E19" s="29" t="str">
        <f>"0.103"</f>
        <v>0.103</v>
      </c>
      <c r="F19" s="29" t="str">
        <f>"0.089"</f>
        <v>0.089</v>
      </c>
      <c r="G19" s="29" t="str">
        <f t="shared" si="11"/>
        <v>0.000</v>
      </c>
      <c r="H19" s="29" t="str">
        <f>"0.077"</f>
        <v>0.077</v>
      </c>
      <c r="I19" s="29" t="str">
        <f t="shared" ref="I19:J19" si="12">"0.088"</f>
        <v>0.088</v>
      </c>
      <c r="J19" s="29" t="str">
        <f t="shared" si="12"/>
        <v>0.088</v>
      </c>
      <c r="K19" s="30" t="s">
        <v>23</v>
      </c>
      <c r="L19" s="29" t="str">
        <f t="shared" si="11"/>
        <v>0.000</v>
      </c>
      <c r="M19" s="29" t="str">
        <f t="shared" ref="M19:M38" si="13">"0.187"</f>
        <v>0.187</v>
      </c>
      <c r="N19" s="29" t="str">
        <f>"0.259"</f>
        <v>0.259</v>
      </c>
      <c r="O19" s="29" t="str">
        <f>"0.276"</f>
        <v>0.276</v>
      </c>
    </row>
    <row r="20" spans="1:15" ht="15.25" customHeight="1" x14ac:dyDescent="0.2">
      <c r="A20" s="19"/>
      <c r="B20" s="32"/>
      <c r="C20" s="32"/>
      <c r="D20" s="32"/>
      <c r="E20" s="32"/>
      <c r="F20" s="32"/>
      <c r="G20" s="32"/>
      <c r="H20" s="32"/>
      <c r="I20" s="32"/>
      <c r="J20" s="32"/>
      <c r="K20" s="32"/>
      <c r="L20" s="32"/>
      <c r="M20" s="32"/>
      <c r="N20" s="32"/>
      <c r="O20" s="32"/>
    </row>
    <row r="21" spans="1:15" ht="96" customHeight="1" x14ac:dyDescent="0.2">
      <c r="A21" s="19"/>
      <c r="B21" s="38" t="s">
        <v>38</v>
      </c>
      <c r="C21" s="35"/>
      <c r="D21" s="35"/>
      <c r="E21" s="35"/>
      <c r="F21" s="35"/>
      <c r="G21" s="35"/>
      <c r="H21" s="35"/>
      <c r="I21" s="35"/>
      <c r="J21" s="35"/>
      <c r="K21" s="32"/>
      <c r="L21" s="35"/>
      <c r="M21" s="35"/>
      <c r="N21" s="35"/>
      <c r="O21" s="35"/>
    </row>
    <row r="22" spans="1:15" ht="32" customHeight="1" x14ac:dyDescent="0.2">
      <c r="A22" s="19"/>
      <c r="B22" s="33"/>
      <c r="C22" s="23" t="s">
        <v>31</v>
      </c>
      <c r="D22" s="23" t="s">
        <v>13</v>
      </c>
      <c r="E22" s="23" t="s">
        <v>14</v>
      </c>
      <c r="F22" s="23" t="s">
        <v>15</v>
      </c>
      <c r="G22" s="23" t="s">
        <v>31</v>
      </c>
      <c r="H22" s="23" t="s">
        <v>13</v>
      </c>
      <c r="I22" s="23" t="s">
        <v>14</v>
      </c>
      <c r="J22" s="23" t="s">
        <v>15</v>
      </c>
      <c r="K22" s="34"/>
      <c r="L22" s="23" t="s">
        <v>31</v>
      </c>
      <c r="M22" s="23" t="s">
        <v>13</v>
      </c>
      <c r="N22" s="23" t="s">
        <v>14</v>
      </c>
      <c r="O22" s="25" t="s">
        <v>15</v>
      </c>
    </row>
    <row r="23" spans="1:15" ht="15.25" customHeight="1" x14ac:dyDescent="0.2">
      <c r="A23" s="19"/>
      <c r="B23" s="30" t="str">
        <f>"L.InfExp_Var_ch"</f>
        <v>L.InfExp_Var_ch</v>
      </c>
      <c r="C23" s="27" t="str">
        <f>""</f>
        <v/>
      </c>
      <c r="D23" s="26" t="str">
        <f>"-0.381***"</f>
        <v>-0.381***</v>
      </c>
      <c r="E23" s="26" t="str">
        <f>"-0.542***"</f>
        <v>-0.542***</v>
      </c>
      <c r="F23" s="26" t="str">
        <f>"-0.601***"</f>
        <v>-0.601***</v>
      </c>
      <c r="G23" s="27" t="str">
        <f>""</f>
        <v/>
      </c>
      <c r="H23" s="26" t="str">
        <f>"-0.352***"</f>
        <v>-0.352***</v>
      </c>
      <c r="I23" s="26" t="str">
        <f>"-0.428***"</f>
        <v>-0.428***</v>
      </c>
      <c r="J23" s="26" t="str">
        <f>"-0.513***"</f>
        <v>-0.513***</v>
      </c>
      <c r="K23" s="30" t="s">
        <v>32</v>
      </c>
      <c r="L23" s="28"/>
      <c r="M23" s="26" t="str">
        <f>"-0.396***"</f>
        <v>-0.396***</v>
      </c>
      <c r="N23" s="26" t="str">
        <f>"-0.572***"</f>
        <v>-0.572***</v>
      </c>
      <c r="O23" s="26" t="str">
        <f>"-0.653***"</f>
        <v>-0.653***</v>
      </c>
    </row>
    <row r="24" spans="1:15" ht="15.25" customHeight="1" x14ac:dyDescent="0.2">
      <c r="A24" s="19"/>
      <c r="B24" s="30" t="str">
        <f>""</f>
        <v/>
      </c>
      <c r="C24" s="30" t="str">
        <f>""</f>
        <v/>
      </c>
      <c r="D24" s="29" t="str">
        <f>"(0.071)"</f>
        <v>(0.071)</v>
      </c>
      <c r="E24" s="29" t="str">
        <f>"(0.075)"</f>
        <v>(0.075)</v>
      </c>
      <c r="F24" s="29" t="str">
        <f>"(0.069)"</f>
        <v>(0.069)</v>
      </c>
      <c r="G24" s="30" t="str">
        <f>""</f>
        <v/>
      </c>
      <c r="H24" s="29" t="str">
        <f>"(0.043)"</f>
        <v>(0.043)</v>
      </c>
      <c r="I24" s="29" t="str">
        <f>"(0.053)"</f>
        <v>(0.053)</v>
      </c>
      <c r="J24" s="29" t="str">
        <f t="shared" si="1"/>
        <v>(0.054)</v>
      </c>
      <c r="K24" s="32"/>
      <c r="L24" s="31"/>
      <c r="M24" s="29" t="str">
        <f>"(0.008)"</f>
        <v>(0.008)</v>
      </c>
      <c r="N24" s="29" t="str">
        <f>"(0.010)"</f>
        <v>(0.010)</v>
      </c>
      <c r="O24" s="29" t="str">
        <f t="shared" ref="O24:O28" si="14">"(0.016)"</f>
        <v>(0.016)</v>
      </c>
    </row>
    <row r="25" spans="1:15" ht="15.25" customHeight="1" x14ac:dyDescent="0.2">
      <c r="A25" s="19"/>
      <c r="B25" s="30" t="str">
        <f>"L2.InfExp_Var_ch"</f>
        <v>L2.InfExp_Var_ch</v>
      </c>
      <c r="C25" s="30" t="str">
        <f>""</f>
        <v/>
      </c>
      <c r="D25" s="29" t="str">
        <f>""</f>
        <v/>
      </c>
      <c r="E25" s="29" t="str">
        <f>"-0.280***"</f>
        <v>-0.280***</v>
      </c>
      <c r="F25" s="29" t="str">
        <f>"-0.428***"</f>
        <v>-0.428***</v>
      </c>
      <c r="G25" s="30" t="str">
        <f>""</f>
        <v/>
      </c>
      <c r="H25" s="29" t="str">
        <f>""</f>
        <v/>
      </c>
      <c r="I25" s="29" t="str">
        <f>"-0.237***"</f>
        <v>-0.237***</v>
      </c>
      <c r="J25" s="29" t="str">
        <f t="shared" ref="J25:O25" si="15">"-0.430***"</f>
        <v>-0.430***</v>
      </c>
      <c r="K25" s="30" t="s">
        <v>33</v>
      </c>
      <c r="L25" s="31"/>
      <c r="M25" s="31"/>
      <c r="N25" s="29" t="str">
        <f>"-0.307***"</f>
        <v>-0.307***</v>
      </c>
      <c r="O25" s="29" t="str">
        <f t="shared" si="15"/>
        <v>-0.430***</v>
      </c>
    </row>
    <row r="26" spans="1:15" ht="15.25" customHeight="1" x14ac:dyDescent="0.2">
      <c r="A26" s="19"/>
      <c r="B26" s="30" t="str">
        <f>""</f>
        <v/>
      </c>
      <c r="C26" s="30" t="str">
        <f>""</f>
        <v/>
      </c>
      <c r="D26" s="29" t="str">
        <f>""</f>
        <v/>
      </c>
      <c r="E26" s="29" t="str">
        <f t="shared" ref="E26:J28" si="16">"(0.059)"</f>
        <v>(0.059)</v>
      </c>
      <c r="F26" s="29" t="str">
        <f>"(0.061)"</f>
        <v>(0.061)</v>
      </c>
      <c r="G26" s="30" t="str">
        <f>""</f>
        <v/>
      </c>
      <c r="H26" s="29" t="str">
        <f>""</f>
        <v/>
      </c>
      <c r="I26" s="29" t="str">
        <f t="shared" ref="I26:J26" si="17">"(0.044)"</f>
        <v>(0.044)</v>
      </c>
      <c r="J26" s="29" t="str">
        <f t="shared" si="17"/>
        <v>(0.044)</v>
      </c>
      <c r="K26" s="32"/>
      <c r="L26" s="31"/>
      <c r="M26" s="31"/>
      <c r="N26" s="29" t="str">
        <f>"(0.011)"</f>
        <v>(0.011)</v>
      </c>
      <c r="O26" s="29" t="str">
        <f>"(0.018)"</f>
        <v>(0.018)</v>
      </c>
    </row>
    <row r="27" spans="1:15" ht="15.25" customHeight="1" x14ac:dyDescent="0.2">
      <c r="A27" s="19"/>
      <c r="B27" s="30" t="str">
        <f>"L3.InfExp_Var_ch"</f>
        <v>L3.InfExp_Var_ch</v>
      </c>
      <c r="C27" s="30" t="str">
        <f>""</f>
        <v/>
      </c>
      <c r="D27" s="29" t="str">
        <f>""</f>
        <v/>
      </c>
      <c r="E27" s="29" t="str">
        <f>""</f>
        <v/>
      </c>
      <c r="F27" s="29" t="str">
        <f>"-0.293***"</f>
        <v>-0.293***</v>
      </c>
      <c r="G27" s="30" t="str">
        <f>""</f>
        <v/>
      </c>
      <c r="H27" s="29" t="str">
        <f>""</f>
        <v/>
      </c>
      <c r="I27" s="29" t="str">
        <f>""</f>
        <v/>
      </c>
      <c r="J27" s="29" t="str">
        <f>"-0.382***"</f>
        <v>-0.382***</v>
      </c>
      <c r="K27" s="30" t="s">
        <v>34</v>
      </c>
      <c r="L27" s="31"/>
      <c r="M27" s="31"/>
      <c r="N27" s="29" t="str">
        <f>"-0.124***"</f>
        <v>-0.124***</v>
      </c>
      <c r="O27" s="29" t="str">
        <f>"-0.269***"</f>
        <v>-0.269***</v>
      </c>
    </row>
    <row r="28" spans="1:15" ht="15.25" customHeight="1" x14ac:dyDescent="0.2">
      <c r="A28" s="19"/>
      <c r="B28" s="30" t="str">
        <f>""</f>
        <v/>
      </c>
      <c r="C28" s="30" t="str">
        <f>""</f>
        <v/>
      </c>
      <c r="D28" s="29" t="str">
        <f>""</f>
        <v/>
      </c>
      <c r="E28" s="29" t="str">
        <f>""</f>
        <v/>
      </c>
      <c r="F28" s="29" t="str">
        <f>"(0.078)"</f>
        <v>(0.078)</v>
      </c>
      <c r="G28" s="30" t="str">
        <f>""</f>
        <v/>
      </c>
      <c r="H28" s="29" t="str">
        <f>""</f>
        <v/>
      </c>
      <c r="I28" s="29" t="str">
        <f>""</f>
        <v/>
      </c>
      <c r="J28" s="29" t="str">
        <f t="shared" si="16"/>
        <v>(0.059)</v>
      </c>
      <c r="K28" s="32"/>
      <c r="L28" s="31"/>
      <c r="M28" s="31"/>
      <c r="N28" s="29" t="str">
        <f>"(0.006)"</f>
        <v>(0.006)</v>
      </c>
      <c r="O28" s="29" t="str">
        <f t="shared" si="14"/>
        <v>(0.016)</v>
      </c>
    </row>
    <row r="29" spans="1:15" ht="15.25" customHeight="1" x14ac:dyDescent="0.2">
      <c r="A29" s="19"/>
      <c r="B29" s="32"/>
      <c r="C29" s="32"/>
      <c r="D29" s="32"/>
      <c r="E29" s="32"/>
      <c r="F29" s="32"/>
      <c r="G29" s="32"/>
      <c r="H29" s="32"/>
      <c r="I29" s="32"/>
      <c r="J29" s="32"/>
      <c r="K29" s="30" t="s">
        <v>35</v>
      </c>
      <c r="L29" s="31"/>
      <c r="M29" s="31"/>
      <c r="N29" s="31"/>
      <c r="O29" s="29" t="str">
        <f>"-0.155***"</f>
        <v>-0.155***</v>
      </c>
    </row>
    <row r="30" spans="1:15" ht="15.25" customHeight="1" x14ac:dyDescent="0.2">
      <c r="A30" s="19"/>
      <c r="B30" s="32"/>
      <c r="C30" s="32"/>
      <c r="D30" s="32"/>
      <c r="E30" s="32"/>
      <c r="F30" s="32"/>
      <c r="G30" s="32"/>
      <c r="H30" s="32"/>
      <c r="I30" s="32"/>
      <c r="J30" s="32"/>
      <c r="K30" s="32"/>
      <c r="L30" s="31"/>
      <c r="M30" s="31"/>
      <c r="N30" s="31"/>
      <c r="O30" s="29" t="str">
        <f>"(0.015)"</f>
        <v>(0.015)</v>
      </c>
    </row>
    <row r="31" spans="1:15" ht="15.25" customHeight="1" x14ac:dyDescent="0.2">
      <c r="A31" s="19"/>
      <c r="B31" s="32"/>
      <c r="C31" s="32"/>
      <c r="D31" s="32"/>
      <c r="E31" s="32"/>
      <c r="F31" s="32"/>
      <c r="G31" s="32"/>
      <c r="H31" s="32"/>
      <c r="I31" s="32"/>
      <c r="J31" s="32"/>
      <c r="K31" s="30" t="s">
        <v>36</v>
      </c>
      <c r="L31" s="31"/>
      <c r="M31" s="31"/>
      <c r="N31" s="31"/>
      <c r="O31" s="29" t="str">
        <f>"-0.079***"</f>
        <v>-0.079***</v>
      </c>
    </row>
    <row r="32" spans="1:15" ht="15.25" customHeight="1" x14ac:dyDescent="0.2">
      <c r="A32" s="19"/>
      <c r="B32" s="32"/>
      <c r="C32" s="32"/>
      <c r="D32" s="32"/>
      <c r="E32" s="32"/>
      <c r="F32" s="32"/>
      <c r="G32" s="32"/>
      <c r="H32" s="32"/>
      <c r="I32" s="32"/>
      <c r="J32" s="32"/>
      <c r="K32" s="32"/>
      <c r="L32" s="31"/>
      <c r="M32" s="31"/>
      <c r="N32" s="31"/>
      <c r="O32" s="29" t="str">
        <f t="shared" si="4"/>
        <v>(0.012)</v>
      </c>
    </row>
    <row r="33" spans="1:15" ht="15.25" customHeight="1" x14ac:dyDescent="0.2">
      <c r="A33" s="19"/>
      <c r="B33" s="32"/>
      <c r="C33" s="32"/>
      <c r="D33" s="32"/>
      <c r="E33" s="32"/>
      <c r="F33" s="32"/>
      <c r="G33" s="32"/>
      <c r="H33" s="32"/>
      <c r="I33" s="32"/>
      <c r="J33" s="32"/>
      <c r="K33" s="30" t="s">
        <v>37</v>
      </c>
      <c r="L33" s="31"/>
      <c r="M33" s="31"/>
      <c r="N33" s="31"/>
      <c r="O33" s="29" t="str">
        <f>"-0.029**"</f>
        <v>-0.029**</v>
      </c>
    </row>
    <row r="34" spans="1:15" ht="15.25" customHeight="1" x14ac:dyDescent="0.2">
      <c r="A34" s="19"/>
      <c r="B34" s="32"/>
      <c r="C34" s="32"/>
      <c r="D34" s="32"/>
      <c r="E34" s="32"/>
      <c r="F34" s="32"/>
      <c r="G34" s="32"/>
      <c r="H34" s="32"/>
      <c r="I34" s="32"/>
      <c r="J34" s="32"/>
      <c r="K34" s="31"/>
      <c r="L34" s="31"/>
      <c r="M34" s="31"/>
      <c r="N34" s="31"/>
      <c r="O34" s="29" t="str">
        <f>"(0.009)"</f>
        <v>(0.009)</v>
      </c>
    </row>
    <row r="35" spans="1:15" ht="15.25" customHeight="1" x14ac:dyDescent="0.2">
      <c r="A35" s="19"/>
      <c r="B35" s="30" t="s">
        <v>21</v>
      </c>
      <c r="C35" s="29" t="str">
        <f>"-0.002"</f>
        <v>-0.002</v>
      </c>
      <c r="D35" s="29" t="str">
        <f>"-0.001"</f>
        <v>-0.001</v>
      </c>
      <c r="E35" s="29" t="str">
        <f>"0.005"</f>
        <v>0.005</v>
      </c>
      <c r="F35" s="29" t="str">
        <f t="shared" ref="F35:I35" si="18">"0.006"</f>
        <v>0.006</v>
      </c>
      <c r="G35" s="29" t="str">
        <f>"0.003"</f>
        <v>0.003</v>
      </c>
      <c r="H35" s="29" t="str">
        <f>"0.004"</f>
        <v>0.004</v>
      </c>
      <c r="I35" s="29" t="str">
        <f t="shared" si="18"/>
        <v>0.006</v>
      </c>
      <c r="J35" s="29" t="str">
        <f>"0.008"</f>
        <v>0.008</v>
      </c>
      <c r="K35" s="30" t="s">
        <v>21</v>
      </c>
      <c r="L35" s="29" t="str">
        <f>"-0.710***"</f>
        <v>-0.710***</v>
      </c>
      <c r="M35" s="29" t="str">
        <f>"-0.717***"</f>
        <v>-0.717***</v>
      </c>
      <c r="N35" s="29" t="str">
        <f>"-0.593***"</f>
        <v>-0.593***</v>
      </c>
      <c r="O35" s="29" t="str">
        <f>"-0.448***"</f>
        <v>-0.448***</v>
      </c>
    </row>
    <row r="36" spans="1:15" ht="15.25" customHeight="1" x14ac:dyDescent="0.2">
      <c r="A36" s="19"/>
      <c r="B36" s="32"/>
      <c r="C36" s="29" t="str">
        <f>"(0.005)"</f>
        <v>(0.005)</v>
      </c>
      <c r="D36" s="29" t="str">
        <f>"(0.006)"</f>
        <v>(0.006)</v>
      </c>
      <c r="E36" s="29" t="str">
        <f>"(0.005)"</f>
        <v>(0.005)</v>
      </c>
      <c r="F36" s="29" t="str">
        <f>"(0.005)"</f>
        <v>(0.005)</v>
      </c>
      <c r="G36" s="29" t="str">
        <f t="shared" ref="G36:J36" si="19">"(0.004)"</f>
        <v>(0.004)</v>
      </c>
      <c r="H36" s="29" t="str">
        <f>"(0.005)"</f>
        <v>(0.005)</v>
      </c>
      <c r="I36" s="29" t="str">
        <f>"(0.005)"</f>
        <v>(0.005)</v>
      </c>
      <c r="J36" s="29" t="str">
        <f t="shared" si="19"/>
        <v>(0.004)</v>
      </c>
      <c r="K36" s="32"/>
      <c r="L36" s="29" t="str">
        <f t="shared" ref="L36:N36" si="20">"(0.072)"</f>
        <v>(0.072)</v>
      </c>
      <c r="M36" s="29" t="str">
        <f t="shared" si="6"/>
        <v>(0.064)</v>
      </c>
      <c r="N36" s="29" t="str">
        <f t="shared" si="20"/>
        <v>(0.072)</v>
      </c>
      <c r="O36" s="29" t="str">
        <f>"(0.076)"</f>
        <v>(0.076)</v>
      </c>
    </row>
    <row r="37" spans="1:15" ht="15.25" customHeight="1" x14ac:dyDescent="0.2">
      <c r="A37" s="19"/>
      <c r="B37" s="30" t="s">
        <v>22</v>
      </c>
      <c r="C37" s="29" t="str">
        <f>"1685"</f>
        <v>1685</v>
      </c>
      <c r="D37" s="29" t="str">
        <f>"1439"</f>
        <v>1439</v>
      </c>
      <c r="E37" s="29" t="str">
        <f>"1251"</f>
        <v>1251</v>
      </c>
      <c r="F37" s="29" t="str">
        <f>"1104"</f>
        <v>1104</v>
      </c>
      <c r="G37" s="29" t="str">
        <f>"1629"</f>
        <v>1629</v>
      </c>
      <c r="H37" s="29" t="str">
        <f>"1406"</f>
        <v>1406</v>
      </c>
      <c r="I37" s="29" t="str">
        <f>"1225"</f>
        <v>1225</v>
      </c>
      <c r="J37" s="29" t="str">
        <f>"1079"</f>
        <v>1079</v>
      </c>
      <c r="K37" s="30" t="s">
        <v>22</v>
      </c>
      <c r="L37" s="29" t="str">
        <f>"88052"</f>
        <v>88052</v>
      </c>
      <c r="M37" s="29" t="str">
        <f>"69979"</f>
        <v>69979</v>
      </c>
      <c r="N37" s="29" t="str">
        <f>"45003"</f>
        <v>45003</v>
      </c>
      <c r="O37" s="29" t="str">
        <f>"21476"</f>
        <v>21476</v>
      </c>
    </row>
    <row r="38" spans="1:15" ht="15.25" customHeight="1" x14ac:dyDescent="0.2">
      <c r="A38" s="19"/>
      <c r="B38" s="30" t="s">
        <v>23</v>
      </c>
      <c r="C38" s="29" t="str">
        <f t="shared" si="11"/>
        <v>0.000</v>
      </c>
      <c r="D38" s="29" t="str">
        <f>"0.130"</f>
        <v>0.130</v>
      </c>
      <c r="E38" s="29" t="str">
        <f>"0.240"</f>
        <v>0.240</v>
      </c>
      <c r="F38" s="29" t="str">
        <f t="shared" ref="F38:J38" si="21">"0.286"</f>
        <v>0.286</v>
      </c>
      <c r="G38" s="29" t="str">
        <f t="shared" si="11"/>
        <v>0.000</v>
      </c>
      <c r="H38" s="29" t="str">
        <f>"0.125"</f>
        <v>0.125</v>
      </c>
      <c r="I38" s="29" t="str">
        <f>"0.161"</f>
        <v>0.161</v>
      </c>
      <c r="J38" s="29" t="str">
        <f t="shared" si="21"/>
        <v>0.286</v>
      </c>
      <c r="K38" s="30" t="s">
        <v>23</v>
      </c>
      <c r="L38" s="29" t="str">
        <f t="shared" si="11"/>
        <v>0.000</v>
      </c>
      <c r="M38" s="29" t="str">
        <f t="shared" si="13"/>
        <v>0.187</v>
      </c>
      <c r="N38" s="29" t="str">
        <f>"0.271"</f>
        <v>0.271</v>
      </c>
      <c r="O38" s="29" t="str">
        <f>"0.311"</f>
        <v>0.311</v>
      </c>
    </row>
  </sheetData>
  <mergeCells count="3">
    <mergeCell ref="C1:F1"/>
    <mergeCell ref="G1:J1"/>
    <mergeCell ref="L1:O1"/>
  </mergeCell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Export Summary</vt:lpstr>
      <vt:lpstr>RevEfficiencyTable1</vt:lpstr>
      <vt:lpstr>RevEfficiencyTable2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2023-07-14T08:09:22Z</dcterms:created>
  <dcterms:modified xsi:type="dcterms:W3CDTF">2023-07-18T01:50:25Z</dcterms:modified>
</cp:coreProperties>
</file>