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0" yWindow="460" windowWidth="25600" windowHeight="15460" tabRatio="500" activeTab="3"/>
  </bookViews>
  <sheets>
    <sheet name="SPFPop" sheetId="1" r:id="rId1"/>
    <sheet name="SPFInd" sheetId="2" r:id="rId2"/>
    <sheet name="SCEPop" sheetId="3" r:id="rId3"/>
    <sheet name="Combined" sheetId="4" r:id="rId4"/>
  </sheets>
  <definedNames>
    <definedName name="RVEfficiencySPFQ" localSheetId="1">SPFInd!$A$1:$M$21</definedName>
    <definedName name="RVEfficiencySPFQ" localSheetId="0">SPFPop!$A$1:$M$31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A30" i="1"/>
</calcChain>
</file>

<file path=xl/connections.xml><?xml version="1.0" encoding="utf-8"?>
<connections xmlns="http://schemas.openxmlformats.org/spreadsheetml/2006/main">
  <connection id="1" name="RVEfficiencySPFQ" type="6" refreshedVersion="0" background="1" refreshOnLoad="1" saveData="1">
    <textPr fileType="mac" codePage="10000" sourceFile="/Users/Myworld/Dropbox/ExpProject/workingfolder/tables/RVEfficiencySPFQ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VEfficiencySPFQ1" type="6" refreshedVersion="0" background="1" refreshOnLoad="1" saveData="1">
    <textPr fileType="mac" codePage="10000" sourceFile="/Users/Myworld/Dropbox/ExpProject/workingfolder/tables/ind/RVEfficiencySPFQ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<sst xmlns="http://schemas.openxmlformats.org/spreadsheetml/2006/main" count="44" uniqueCount="38">
  <si>
    <t>="* p&lt;0.05</t>
  </si>
  <si>
    <t xml:space="preserve"> ** p&lt;0.01</t>
  </si>
  <si>
    <t xml:space="preserve"> *** p&lt;0.001"</t>
  </si>
  <si>
    <t>SPFCPIMeanrvlv1</t>
  </si>
  <si>
    <t>SPFCPIMeanrvlv2</t>
  </si>
  <si>
    <t>SPFCPIMeanrvlv3</t>
  </si>
  <si>
    <t>SPFPCEMeanrvlv1</t>
  </si>
  <si>
    <t>SPFPCEMeanrvlv2</t>
  </si>
  <si>
    <t>SPFPCEMeanrvlv3</t>
  </si>
  <si>
    <t>SPFCPIVarrvlv1</t>
  </si>
  <si>
    <t>SPFCPIVarrvlv2</t>
  </si>
  <si>
    <t>SPFCPIVarrvlv3</t>
  </si>
  <si>
    <t>SPFPCEVarrvlv1</t>
  </si>
  <si>
    <t>SPFPCEVarrvlv2</t>
  </si>
  <si>
    <t>SPFPCEVarrvlv3</t>
  </si>
  <si>
    <t>L.InfExp_Mean</t>
  </si>
  <si>
    <t>-0.217*</t>
  </si>
  <si>
    <t>L2.InfExp_Mean</t>
  </si>
  <si>
    <t>L3.InfExp_Mean</t>
  </si>
  <si>
    <t>L.InfExp_Var</t>
  </si>
  <si>
    <t>0.500***</t>
  </si>
  <si>
    <t>0.983***</t>
  </si>
  <si>
    <t>0.00000773***</t>
  </si>
  <si>
    <t>L2.InfExp_Var</t>
  </si>
  <si>
    <t>-0.967***</t>
  </si>
  <si>
    <t>L3.InfExp_Var</t>
  </si>
  <si>
    <t>_cons</t>
  </si>
  <si>
    <t>1.153***</t>
  </si>
  <si>
    <t>1.311***</t>
  </si>
  <si>
    <t>1.463***</t>
  </si>
  <si>
    <t>0.656***</t>
  </si>
  <si>
    <t>0.688***</t>
  </si>
  <si>
    <t>0.0529***</t>
  </si>
  <si>
    <t>0.0528***</t>
  </si>
  <si>
    <t>N</t>
  </si>
  <si>
    <t>pvtest</t>
  </si>
  <si>
    <t>r2</t>
  </si>
  <si>
    <t>Standard errors in parentheses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</si>
</sst>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VEfficiencySPFQ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VEfficiencySPFQ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D23" sqref="D23"/>
    </sheetView>
  </sheetViews>
  <sheetFormatPr baseColWidth="10" defaultRowHeight="16" x14ac:dyDescent="0.2"/>
  <cols>
    <col min="1" max="1" width="26.33203125" bestFit="1" customWidth="1"/>
    <col min="2" max="4" width="15.1640625" bestFit="1" customWidth="1"/>
    <col min="5" max="7" width="15.6640625" bestFit="1" customWidth="1"/>
    <col min="8" max="10" width="13.33203125" bestFit="1" customWidth="1"/>
    <col min="11" max="13" width="13.83203125" bestFit="1" customWidth="1"/>
  </cols>
  <sheetData>
    <row r="2" spans="1:13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  <c r="J2" t="str">
        <f>"(9)"</f>
        <v>(9)</v>
      </c>
      <c r="K2" t="str">
        <f>"(10)"</f>
        <v>(10)</v>
      </c>
      <c r="L2" t="str">
        <f>"(11)"</f>
        <v>(11)</v>
      </c>
      <c r="M2" t="str">
        <f>"(12)"</f>
        <v>(12)</v>
      </c>
    </row>
    <row r="3" spans="1:13" x14ac:dyDescent="0.2">
      <c r="A3" t="str">
        <f>""</f>
        <v/>
      </c>
      <c r="B3" t="str">
        <f>"SPFCPIMeanrvlv1"</f>
        <v>SPFCPIMeanrvlv1</v>
      </c>
      <c r="C3" t="str">
        <f>"SPFCPIMeanrvlv2"</f>
        <v>SPFCPIMeanrvlv2</v>
      </c>
      <c r="D3" t="str">
        <f>"SPFCPIMeanrvlv3"</f>
        <v>SPFCPIMeanrvlv3</v>
      </c>
      <c r="E3" t="str">
        <f>"SPFPCEMeanrvlv1"</f>
        <v>SPFPCEMeanrvlv1</v>
      </c>
      <c r="F3" t="str">
        <f>"SPFPCEMeanrvlv2"</f>
        <v>SPFPCEMeanrvlv2</v>
      </c>
      <c r="G3" t="str">
        <f>"SPFPCEMeanrvlv3"</f>
        <v>SPFPCEMeanrvlv3</v>
      </c>
      <c r="H3" t="str">
        <f>"SPFCPIVarrvlv1"</f>
        <v>SPFCPIVarrvlv1</v>
      </c>
      <c r="I3" t="str">
        <f>"SPFCPIVarrvlv2"</f>
        <v>SPFCPIVarrvlv2</v>
      </c>
      <c r="J3" t="str">
        <f>"SPFCPIVarrvlv3"</f>
        <v>SPFCPIVarrvlv3</v>
      </c>
      <c r="K3" t="str">
        <f>"SPFPCEVarrvlv1"</f>
        <v>SPFPCEVarrvlv1</v>
      </c>
      <c r="L3" t="str">
        <f>"SPFPCEVarrvlv2"</f>
        <v>SPFPCEVarrvlv2</v>
      </c>
      <c r="M3" t="str">
        <f>"SPFPCEVarrvlv3"</f>
        <v>SPFPCEVarrvlv3</v>
      </c>
    </row>
    <row r="5" spans="1:13" x14ac:dyDescent="0.2">
      <c r="A5" t="str">
        <f>"InfExp_Mean"</f>
        <v>InfExp_Mean</v>
      </c>
      <c r="B5" t="str">
        <f>"0.0986"</f>
        <v>0.0986</v>
      </c>
      <c r="C5" t="str">
        <f>"0.194"</f>
        <v>0.194</v>
      </c>
      <c r="D5" t="str">
        <f>"0.160"</f>
        <v>0.160</v>
      </c>
      <c r="E5" t="str">
        <f>"0.0957"</f>
        <v>0.0957</v>
      </c>
      <c r="F5" t="str">
        <f>"0.180"</f>
        <v>0.180</v>
      </c>
      <c r="G5" t="str">
        <f>"0.0685"</f>
        <v>0.0685</v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  <c r="L5" t="str">
        <f>""</f>
        <v/>
      </c>
      <c r="M5" t="str">
        <f>""</f>
        <v/>
      </c>
    </row>
    <row r="6" spans="1:13" x14ac:dyDescent="0.2">
      <c r="A6" t="str">
        <f>""</f>
        <v/>
      </c>
      <c r="B6" t="str">
        <f>"(0.084)"</f>
        <v>(0.084)</v>
      </c>
      <c r="C6" t="str">
        <f>"(0.129)"</f>
        <v>(0.129)</v>
      </c>
      <c r="D6" t="str">
        <f>"(0.121)"</f>
        <v>(0.121)</v>
      </c>
      <c r="E6" t="str">
        <f>"(0.087)"</f>
        <v>(0.087)</v>
      </c>
      <c r="F6" t="str">
        <f>"(0.147)"</f>
        <v>(0.147)</v>
      </c>
      <c r="G6" t="str">
        <f>"(0.151)"</f>
        <v>(0.151)</v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  <c r="L6" t="str">
        <f>""</f>
        <v/>
      </c>
      <c r="M6" t="str">
        <f>""</f>
        <v/>
      </c>
    </row>
    <row r="8" spans="1:13" x14ac:dyDescent="0.2">
      <c r="A8" t="str">
        <f>"L.InfExp_Mean"</f>
        <v>L.InfExp_Mean</v>
      </c>
      <c r="B8" t="str">
        <f>""</f>
        <v/>
      </c>
      <c r="C8" t="str">
        <f>"-0.121"</f>
        <v>-0.121</v>
      </c>
      <c r="D8" t="str">
        <f>"0.169"</f>
        <v>0.169</v>
      </c>
      <c r="E8" t="str">
        <f>""</f>
        <v/>
      </c>
      <c r="F8" t="str">
        <f>"-0.0641"</f>
        <v>-0.0641</v>
      </c>
      <c r="G8" t="str">
        <f>"0.228"</f>
        <v>0.228</v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  <c r="L8" t="str">
        <f>""</f>
        <v/>
      </c>
      <c r="M8" t="str">
        <f>""</f>
        <v/>
      </c>
    </row>
    <row r="9" spans="1:13" x14ac:dyDescent="0.2">
      <c r="A9" t="str">
        <f>""</f>
        <v/>
      </c>
      <c r="B9" t="str">
        <f>""</f>
        <v/>
      </c>
      <c r="C9" t="str">
        <f>"(0.124)"</f>
        <v>(0.124)</v>
      </c>
      <c r="D9" t="str">
        <f>"(0.155)"</f>
        <v>(0.155)</v>
      </c>
      <c r="E9" t="str">
        <f>""</f>
        <v/>
      </c>
      <c r="F9" t="str">
        <f>"(0.147)"</f>
        <v>(0.147)</v>
      </c>
      <c r="G9" t="str">
        <f>"(0.215)"</f>
        <v>(0.215)</v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  <c r="L9" t="str">
        <f>""</f>
        <v/>
      </c>
      <c r="M9" t="str">
        <f>""</f>
        <v/>
      </c>
    </row>
    <row r="11" spans="1:13" x14ac:dyDescent="0.2">
      <c r="A11" t="str">
        <f>"L2.InfExp_Mean"</f>
        <v>L2.InfExp_Mean</v>
      </c>
      <c r="B11" t="str">
        <f>""</f>
        <v/>
      </c>
      <c r="C11" t="str">
        <f>""</f>
        <v/>
      </c>
      <c r="D11" t="str">
        <f>"-0.319**"</f>
        <v>-0.319**</v>
      </c>
      <c r="E11" t="str">
        <f>""</f>
        <v/>
      </c>
      <c r="F11" t="str">
        <f>""</f>
        <v/>
      </c>
      <c r="G11" t="str">
        <f>"-0.279"</f>
        <v>-0.279</v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  <c r="L11" t="str">
        <f>""</f>
        <v/>
      </c>
      <c r="M11" t="str">
        <f>""</f>
        <v/>
      </c>
    </row>
    <row r="12" spans="1:13" x14ac:dyDescent="0.2">
      <c r="A12" t="str">
        <f>""</f>
        <v/>
      </c>
      <c r="B12" t="str">
        <f>""</f>
        <v/>
      </c>
      <c r="C12" t="str">
        <f>""</f>
        <v/>
      </c>
      <c r="D12" t="str">
        <f>"(0.114)"</f>
        <v>(0.114)</v>
      </c>
      <c r="E12" t="str">
        <f>""</f>
        <v/>
      </c>
      <c r="F12" t="str">
        <f>""</f>
        <v/>
      </c>
      <c r="G12" t="str">
        <f>"(0.150)"</f>
        <v>(0.150)</v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  <c r="L12" t="str">
        <f>""</f>
        <v/>
      </c>
      <c r="M12" t="str">
        <f>""</f>
        <v/>
      </c>
    </row>
    <row r="14" spans="1:13" x14ac:dyDescent="0.2">
      <c r="A14" t="str">
        <f>"InfExp_Var"</f>
        <v>InfExp_Var</v>
      </c>
      <c r="B14" t="str">
        <f>""</f>
        <v/>
      </c>
      <c r="C14" t="str">
        <f>""</f>
        <v/>
      </c>
      <c r="D14" t="str">
        <f>""</f>
        <v/>
      </c>
      <c r="E14" t="str">
        <f>""</f>
        <v/>
      </c>
      <c r="F14" t="str">
        <f>""</f>
        <v/>
      </c>
      <c r="G14" t="str">
        <f>""</f>
        <v/>
      </c>
      <c r="H14" t="str">
        <f>"0.0266"</f>
        <v>0.0266</v>
      </c>
      <c r="I14" t="str">
        <f>"0.0167"</f>
        <v>0.0167</v>
      </c>
      <c r="J14" t="str">
        <f>"0.0133"</f>
        <v>0.0133</v>
      </c>
      <c r="K14" t="str">
        <f>"-0.0625"</f>
        <v>-0.0625</v>
      </c>
      <c r="L14" t="str">
        <f>"-0.101"</f>
        <v>-0.101</v>
      </c>
      <c r="M14" t="str">
        <f>"-0.0770"</f>
        <v>-0.0770</v>
      </c>
    </row>
    <row r="15" spans="1:13" x14ac:dyDescent="0.2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""</f>
        <v/>
      </c>
      <c r="G15" t="str">
        <f>""</f>
        <v/>
      </c>
      <c r="H15" t="str">
        <f>"(0.080)"</f>
        <v>(0.080)</v>
      </c>
      <c r="I15" t="str">
        <f>"(0.084)"</f>
        <v>(0.084)</v>
      </c>
      <c r="J15" t="str">
        <f>"(0.088)"</f>
        <v>(0.088)</v>
      </c>
      <c r="K15" t="str">
        <f>"(0.056)"</f>
        <v>(0.056)</v>
      </c>
      <c r="L15" t="str">
        <f>"(0.067)"</f>
        <v>(0.067)</v>
      </c>
      <c r="M15" t="str">
        <f>"(0.068)"</f>
        <v>(0.068)</v>
      </c>
    </row>
    <row r="17" spans="1:13" x14ac:dyDescent="0.2">
      <c r="A17" t="str">
        <f>"L.InfExp_Var"</f>
        <v>L.InfExp_Var</v>
      </c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""</f>
        <v/>
      </c>
      <c r="H17" t="str">
        <f>""</f>
        <v/>
      </c>
      <c r="I17" t="str">
        <f>"0.00405"</f>
        <v>0.00405</v>
      </c>
      <c r="J17" t="str">
        <f>"0.00742"</f>
        <v>0.00742</v>
      </c>
      <c r="K17" t="str">
        <f>""</f>
        <v/>
      </c>
      <c r="L17" t="str">
        <f>"0.0614"</f>
        <v>0.0614</v>
      </c>
      <c r="M17" t="str">
        <f>"0.119"</f>
        <v>0.119</v>
      </c>
    </row>
    <row r="18" spans="1:13" x14ac:dyDescent="0.2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  <c r="I18" t="str">
        <f>"(0.083)"</f>
        <v>(0.083)</v>
      </c>
      <c r="J18" t="str">
        <f>"(0.088)"</f>
        <v>(0.088)</v>
      </c>
      <c r="K18" t="str">
        <f>""</f>
        <v/>
      </c>
      <c r="L18" t="str">
        <f>"(0.067)"</f>
        <v>(0.067)</v>
      </c>
      <c r="M18" t="str">
        <f>"(0.074)"</f>
        <v>(0.074)</v>
      </c>
    </row>
    <row r="20" spans="1:13" x14ac:dyDescent="0.2">
      <c r="A20" t="str">
        <f>"L2.InfExp_Var"</f>
        <v>L2.InfExp_Var</v>
      </c>
      <c r="B20" t="str">
        <f>""</f>
        <v/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"-0.0195"</f>
        <v>-0.0195</v>
      </c>
      <c r="K20" t="str">
        <f>""</f>
        <v/>
      </c>
      <c r="L20" t="str">
        <f>""</f>
        <v/>
      </c>
      <c r="M20" t="str">
        <f>"-0.130"</f>
        <v>-0.130</v>
      </c>
    </row>
    <row r="21" spans="1:13" x14ac:dyDescent="0.2">
      <c r="A21" t="str">
        <f>""</f>
        <v/>
      </c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"(0.086)"</f>
        <v>(0.086)</v>
      </c>
      <c r="K21" t="str">
        <f>""</f>
        <v/>
      </c>
      <c r="L21" t="str">
        <f>""</f>
        <v/>
      </c>
      <c r="M21" t="str">
        <f>"(0.073)"</f>
        <v>(0.073)</v>
      </c>
    </row>
    <row r="23" spans="1:13" x14ac:dyDescent="0.2">
      <c r="A23" t="str">
        <f>"_cons"</f>
        <v>_cons</v>
      </c>
      <c r="B23" t="str">
        <f>"0.631***"</f>
        <v>0.631***</v>
      </c>
      <c r="C23" t="str">
        <f>"0.685***"</f>
        <v>0.685***</v>
      </c>
      <c r="D23" t="str">
        <f>"0.818***"</f>
        <v>0.818***</v>
      </c>
      <c r="E23" t="str">
        <f>"0.622***"</f>
        <v>0.622***</v>
      </c>
      <c r="F23" t="str">
        <f>"0.590**"</f>
        <v>0.590**</v>
      </c>
      <c r="G23" t="str">
        <f>"0.767***"</f>
        <v>0.767***</v>
      </c>
      <c r="H23" t="str">
        <f>"0.0447***"</f>
        <v>0.0447***</v>
      </c>
      <c r="I23" t="str">
        <f>"0.0455***"</f>
        <v>0.0455***</v>
      </c>
      <c r="J23" t="str">
        <f>"0.0471***"</f>
        <v>0.0471***</v>
      </c>
      <c r="K23" t="str">
        <f>"0.0485***"</f>
        <v>0.0485***</v>
      </c>
      <c r="L23" t="str">
        <f>"0.0469***"</f>
        <v>0.0469***</v>
      </c>
      <c r="M23" t="str">
        <f>"0.0504***"</f>
        <v>0.0504***</v>
      </c>
    </row>
    <row r="24" spans="1:13" x14ac:dyDescent="0.2">
      <c r="A24" t="str">
        <f>""</f>
        <v/>
      </c>
      <c r="B24" t="str">
        <f>"(0.175)"</f>
        <v>(0.175)</v>
      </c>
      <c r="C24" t="str">
        <f>"(0.183)"</f>
        <v>(0.183)</v>
      </c>
      <c r="D24" t="str">
        <f>"(0.177)"</f>
        <v>(0.177)</v>
      </c>
      <c r="E24" t="str">
        <f>"(0.162)"</f>
        <v>(0.162)</v>
      </c>
      <c r="F24" t="str">
        <f>"(0.169)"</f>
        <v>(0.169)</v>
      </c>
      <c r="G24" t="str">
        <f>"(0.181)"</f>
        <v>(0.181)</v>
      </c>
      <c r="H24" t="str">
        <f>"(0.007)"</f>
        <v>(0.007)</v>
      </c>
      <c r="I24" t="str">
        <f>"(0.009)"</f>
        <v>(0.009)</v>
      </c>
      <c r="J24" t="str">
        <f>"(0.011)"</f>
        <v>(0.011)</v>
      </c>
      <c r="K24" t="str">
        <f>"(0.005)"</f>
        <v>(0.005)</v>
      </c>
      <c r="L24" t="str">
        <f>"(0.005)"</f>
        <v>(0.005)</v>
      </c>
      <c r="M24" t="str">
        <f>"(0.006)"</f>
        <v>(0.006)</v>
      </c>
    </row>
    <row r="26" spans="1:13" x14ac:dyDescent="0.2">
      <c r="A26" t="str">
        <f>"N"</f>
        <v>N</v>
      </c>
      <c r="B26" t="str">
        <f>"48"</f>
        <v>48</v>
      </c>
      <c r="C26" t="str">
        <f>"48"</f>
        <v>48</v>
      </c>
      <c r="D26" t="str">
        <f>"48"</f>
        <v>48</v>
      </c>
      <c r="E26" t="str">
        <f>"48"</f>
        <v>48</v>
      </c>
      <c r="F26" t="str">
        <f>"47"</f>
        <v>47</v>
      </c>
      <c r="G26" t="str">
        <f>"46"</f>
        <v>46</v>
      </c>
      <c r="H26" t="str">
        <f>"48"</f>
        <v>48</v>
      </c>
      <c r="I26" t="str">
        <f>"47"</f>
        <v>47</v>
      </c>
      <c r="J26" t="str">
        <f>"46"</f>
        <v>46</v>
      </c>
      <c r="K26" t="str">
        <f>"48"</f>
        <v>48</v>
      </c>
      <c r="L26" t="str">
        <f>"47"</f>
        <v>47</v>
      </c>
      <c r="M26" t="str">
        <f>"46"</f>
        <v>46</v>
      </c>
    </row>
    <row r="27" spans="1:13" x14ac:dyDescent="0.2">
      <c r="A27" t="str">
        <f>"pvtest"</f>
        <v>pvtest</v>
      </c>
      <c r="B27" t="str">
        <f>"4.41e-14"</f>
        <v>4.41e-14</v>
      </c>
      <c r="C27" t="str">
        <f>"0.000000130"</f>
        <v>0.000000130</v>
      </c>
      <c r="D27" t="str">
        <f>"1.28e-08"</f>
        <v>1.28e-08</v>
      </c>
      <c r="E27" t="str">
        <f>"1.33e-13"</f>
        <v>1.33e-13</v>
      </c>
      <c r="F27" t="str">
        <f>"0.00000139"</f>
        <v>0.00000139</v>
      </c>
      <c r="G27" t="str">
        <f>"0.000000235"</f>
        <v>0.000000235</v>
      </c>
      <c r="H27" t="str">
        <f>"4.68e-08"</f>
        <v>4.68e-08</v>
      </c>
      <c r="I27" t="str">
        <f>"0.00000446"</f>
        <v>0.00000446</v>
      </c>
      <c r="J27" t="str">
        <f>"0.0000611"</f>
        <v>0.0000611</v>
      </c>
      <c r="K27" t="str">
        <f>"2.16e-13"</f>
        <v>2.16e-13</v>
      </c>
      <c r="L27" t="str">
        <f>"3.59e-11"</f>
        <v>3.59e-11</v>
      </c>
      <c r="M27" t="str">
        <f>"6.33e-11"</f>
        <v>6.33e-11</v>
      </c>
    </row>
    <row r="28" spans="1:13" x14ac:dyDescent="0.2">
      <c r="A28" t="str">
        <f>"r2"</f>
        <v>r2</v>
      </c>
      <c r="B28" t="str">
        <f>"0.0290"</f>
        <v>0.0290</v>
      </c>
      <c r="C28" t="str">
        <f>"0.0492"</f>
        <v>0.0492</v>
      </c>
      <c r="D28" t="str">
        <f>"0.194"</f>
        <v>0.194</v>
      </c>
      <c r="E28" t="str">
        <f>"0.0254"</f>
        <v>0.0254</v>
      </c>
      <c r="F28" t="str">
        <f>"0.0516"</f>
        <v>0.0516</v>
      </c>
      <c r="G28" t="str">
        <f>"0.110"</f>
        <v>0.110</v>
      </c>
      <c r="H28" t="str">
        <f>"0.00242"</f>
        <v>0.00242</v>
      </c>
      <c r="I28" t="str">
        <f>"0.00112"</f>
        <v>0.00112</v>
      </c>
      <c r="J28" t="str">
        <f>"0.00188"</f>
        <v>0.00188</v>
      </c>
      <c r="K28" t="str">
        <f>"0.0266"</f>
        <v>0.0266</v>
      </c>
      <c r="L28" t="str">
        <f>"0.0490"</f>
        <v>0.0490</v>
      </c>
      <c r="M28" t="str">
        <f>"0.113"</f>
        <v>0.113</v>
      </c>
    </row>
    <row r="30" spans="1:13" x14ac:dyDescent="0.2">
      <c r="A30" t="str">
        <f>"Standard errors in parentheses"</f>
        <v>Standard errors in parentheses</v>
      </c>
    </row>
    <row r="31" spans="1:13" x14ac:dyDescent="0.2">
      <c r="A31" t="s">
        <v>0</v>
      </c>
      <c r="B31" t="s">
        <v>1</v>
      </c>
      <c r="C3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26" sqref="C26"/>
    </sheetView>
  </sheetViews>
  <sheetFormatPr baseColWidth="10" defaultRowHeight="16" x14ac:dyDescent="0.2"/>
  <cols>
    <col min="1" max="1" width="26.33203125" bestFit="1" customWidth="1"/>
    <col min="2" max="4" width="15.1640625" bestFit="1" customWidth="1"/>
    <col min="5" max="7" width="15.6640625" bestFit="1" customWidth="1"/>
    <col min="8" max="10" width="13.33203125" bestFit="1" customWidth="1"/>
    <col min="11" max="13" width="13.83203125" bestFit="1" customWidth="1"/>
  </cols>
  <sheetData>
    <row r="1" spans="1:13" x14ac:dyDescent="0.2">
      <c r="B1">
        <v>-1</v>
      </c>
      <c r="C1">
        <v>-2</v>
      </c>
      <c r="D1">
        <v>-3</v>
      </c>
      <c r="E1">
        <v>-4</v>
      </c>
      <c r="F1">
        <v>-5</v>
      </c>
      <c r="G1">
        <v>-6</v>
      </c>
      <c r="H1">
        <v>-7</v>
      </c>
      <c r="I1">
        <v>-8</v>
      </c>
      <c r="J1">
        <v>-9</v>
      </c>
      <c r="K1">
        <v>-10</v>
      </c>
      <c r="L1">
        <v>-11</v>
      </c>
      <c r="M1">
        <v>-12</v>
      </c>
    </row>
    <row r="2" spans="1:13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15</v>
      </c>
      <c r="B3" t="s">
        <v>16</v>
      </c>
      <c r="C3">
        <v>-0.18</v>
      </c>
      <c r="D3">
        <v>-0.20499999999999999</v>
      </c>
      <c r="E3">
        <v>13.72</v>
      </c>
      <c r="F3">
        <v>4.7199999999999999E-2</v>
      </c>
      <c r="G3">
        <v>9.3200000000000005E-2</v>
      </c>
    </row>
    <row r="4" spans="1:13" x14ac:dyDescent="0.2">
      <c r="B4">
        <v>-0.107</v>
      </c>
      <c r="C4">
        <v>-0.17699999999999999</v>
      </c>
      <c r="D4">
        <v>-0.20499999999999999</v>
      </c>
      <c r="E4">
        <v>-21.545999999999999</v>
      </c>
      <c r="F4">
        <v>-4.4999999999999998E-2</v>
      </c>
      <c r="G4">
        <v>-4.9000000000000002E-2</v>
      </c>
    </row>
    <row r="5" spans="1:13" x14ac:dyDescent="0.2">
      <c r="A5" t="s">
        <v>17</v>
      </c>
      <c r="C5">
        <v>-0.122</v>
      </c>
      <c r="D5">
        <v>-0.11</v>
      </c>
      <c r="F5">
        <v>-6.1799999999999995E-4</v>
      </c>
      <c r="G5">
        <v>-3.6799999999999999E-2</v>
      </c>
    </row>
    <row r="6" spans="1:13" x14ac:dyDescent="0.2">
      <c r="C6">
        <v>-0.17499999999999999</v>
      </c>
      <c r="D6">
        <v>-0.22800000000000001</v>
      </c>
      <c r="F6">
        <v>-4.4999999999999998E-2</v>
      </c>
      <c r="G6">
        <v>-5.5E-2</v>
      </c>
    </row>
    <row r="7" spans="1:13" x14ac:dyDescent="0.2">
      <c r="A7" t="s">
        <v>18</v>
      </c>
      <c r="D7">
        <v>-6.3700000000000007E-2</v>
      </c>
      <c r="G7">
        <v>-3.0599999999999999E-2</v>
      </c>
    </row>
    <row r="8" spans="1:13" x14ac:dyDescent="0.2">
      <c r="D8">
        <v>-0.20499999999999999</v>
      </c>
      <c r="G8">
        <v>-4.9000000000000002E-2</v>
      </c>
    </row>
    <row r="9" spans="1:13" x14ac:dyDescent="0.2">
      <c r="A9" t="s">
        <v>19</v>
      </c>
      <c r="H9" t="s">
        <v>20</v>
      </c>
      <c r="I9" t="s">
        <v>21</v>
      </c>
      <c r="J9" t="s">
        <v>21</v>
      </c>
      <c r="K9">
        <v>-9.2100000000000001E-2</v>
      </c>
      <c r="L9" t="s">
        <v>22</v>
      </c>
      <c r="M9" t="s">
        <v>22</v>
      </c>
    </row>
    <row r="10" spans="1:13" x14ac:dyDescent="0.2">
      <c r="H10">
        <v>-1.4999999999999999E-2</v>
      </c>
      <c r="I10">
        <v>-6.0000000000000001E-3</v>
      </c>
      <c r="J10">
        <v>-6.0000000000000001E-3</v>
      </c>
      <c r="K10">
        <v>-3.0720000000000001</v>
      </c>
      <c r="L10">
        <v>0</v>
      </c>
      <c r="M10">
        <v>0</v>
      </c>
    </row>
    <row r="11" spans="1:13" x14ac:dyDescent="0.2">
      <c r="A11" t="s">
        <v>23</v>
      </c>
      <c r="I11" t="s">
        <v>24</v>
      </c>
      <c r="J11" t="s">
        <v>24</v>
      </c>
      <c r="L11">
        <v>-4.46E-7</v>
      </c>
      <c r="M11">
        <v>-4.4499999999999997E-7</v>
      </c>
    </row>
    <row r="12" spans="1:13" x14ac:dyDescent="0.2">
      <c r="I12">
        <v>-8.0000000000000002E-3</v>
      </c>
      <c r="J12">
        <v>-8.9999999999999993E-3</v>
      </c>
      <c r="L12">
        <v>0</v>
      </c>
      <c r="M12">
        <v>0</v>
      </c>
    </row>
    <row r="13" spans="1:13" x14ac:dyDescent="0.2">
      <c r="A13" t="s">
        <v>25</v>
      </c>
      <c r="J13">
        <v>-4.6999999999999999E-4</v>
      </c>
      <c r="M13">
        <v>-4.3700000000000001E-7</v>
      </c>
    </row>
    <row r="14" spans="1:13" x14ac:dyDescent="0.2">
      <c r="J14">
        <v>-6.0000000000000001E-3</v>
      </c>
      <c r="M14">
        <v>0</v>
      </c>
    </row>
    <row r="15" spans="1:13" x14ac:dyDescent="0.2">
      <c r="A15" t="s">
        <v>26</v>
      </c>
      <c r="B15" t="s">
        <v>27</v>
      </c>
      <c r="C15" t="s">
        <v>28</v>
      </c>
      <c r="D15" t="s">
        <v>29</v>
      </c>
      <c r="E15">
        <v>-37.76</v>
      </c>
      <c r="F15" t="s">
        <v>30</v>
      </c>
      <c r="G15" t="s">
        <v>31</v>
      </c>
      <c r="H15">
        <v>-4.4400000000000002E-2</v>
      </c>
      <c r="I15">
        <v>-8.3799999999999999E-2</v>
      </c>
      <c r="J15">
        <v>-0.11700000000000001</v>
      </c>
      <c r="K15">
        <v>10270.299999999999</v>
      </c>
      <c r="L15" t="s">
        <v>32</v>
      </c>
      <c r="M15" t="s">
        <v>33</v>
      </c>
    </row>
    <row r="16" spans="1:13" x14ac:dyDescent="0.2">
      <c r="B16">
        <v>-0.23200000000000001</v>
      </c>
      <c r="C16">
        <v>-0.27500000000000002</v>
      </c>
      <c r="D16">
        <v>-0.32400000000000001</v>
      </c>
      <c r="E16">
        <v>-42.057000000000002</v>
      </c>
      <c r="F16">
        <v>-0.06</v>
      </c>
      <c r="G16">
        <v>-6.7000000000000004E-2</v>
      </c>
      <c r="H16">
        <v>-0.33800000000000002</v>
      </c>
      <c r="I16">
        <v>-0.10299999999999999</v>
      </c>
      <c r="J16">
        <v>-0.127</v>
      </c>
      <c r="K16" s="1">
        <v>-10000</v>
      </c>
      <c r="L16">
        <v>-5.0000000000000001E-3</v>
      </c>
      <c r="M16">
        <v>-5.0000000000000001E-3</v>
      </c>
    </row>
    <row r="17" spans="1:13" x14ac:dyDescent="0.2">
      <c r="A17" t="s">
        <v>34</v>
      </c>
      <c r="B17">
        <v>1360</v>
      </c>
      <c r="C17">
        <v>1216</v>
      </c>
      <c r="D17">
        <v>1086</v>
      </c>
      <c r="E17">
        <v>1132</v>
      </c>
      <c r="F17">
        <v>977</v>
      </c>
      <c r="G17">
        <v>849</v>
      </c>
      <c r="H17">
        <v>1219</v>
      </c>
      <c r="I17">
        <v>977</v>
      </c>
      <c r="J17">
        <v>792</v>
      </c>
      <c r="K17">
        <v>1110</v>
      </c>
      <c r="L17">
        <v>874</v>
      </c>
      <c r="M17">
        <v>691</v>
      </c>
    </row>
    <row r="18" spans="1:13" x14ac:dyDescent="0.2">
      <c r="A18" t="s">
        <v>35</v>
      </c>
      <c r="B18" s="1">
        <v>1.2000000000000001E-28</v>
      </c>
      <c r="C18" s="1">
        <v>4.26E-11</v>
      </c>
      <c r="D18" s="1">
        <v>5.9200000000000002E-9</v>
      </c>
      <c r="E18">
        <v>0.55500000000000005</v>
      </c>
      <c r="F18" s="1">
        <v>1.74E-81</v>
      </c>
      <c r="G18" s="1">
        <v>7.7000000000000005E-65</v>
      </c>
      <c r="H18">
        <v>0.89600000000000002</v>
      </c>
      <c r="I18">
        <v>0.41699999999999998</v>
      </c>
      <c r="J18">
        <v>0.35799999999999998</v>
      </c>
      <c r="K18">
        <v>0.318</v>
      </c>
      <c r="L18" s="1">
        <v>2.54E-23</v>
      </c>
      <c r="M18" s="1">
        <v>6.2399999999999998E-25</v>
      </c>
    </row>
    <row r="19" spans="1:13" x14ac:dyDescent="0.2">
      <c r="A19" t="s">
        <v>36</v>
      </c>
      <c r="B19">
        <v>3.0100000000000001E-3</v>
      </c>
      <c r="C19">
        <v>4.6100000000000004E-3</v>
      </c>
      <c r="D19">
        <v>6.0699999999999999E-3</v>
      </c>
      <c r="E19">
        <v>3.59E-4</v>
      </c>
      <c r="F19">
        <v>2.64E-3</v>
      </c>
      <c r="G19">
        <v>4.47E-3</v>
      </c>
      <c r="H19">
        <v>0.49299999999999999</v>
      </c>
      <c r="I19">
        <v>0.97</v>
      </c>
      <c r="J19">
        <v>0.97</v>
      </c>
      <c r="K19">
        <v>8.1200000000000002E-7</v>
      </c>
      <c r="L19">
        <v>3.5400000000000001E-2</v>
      </c>
      <c r="M19">
        <v>6.1199999999999997E-2</v>
      </c>
    </row>
    <row r="20" spans="1:13" x14ac:dyDescent="0.2">
      <c r="A20" t="s">
        <v>37</v>
      </c>
    </row>
    <row r="21" spans="1:13" x14ac:dyDescent="0.2">
      <c r="A21" t="s">
        <v>0</v>
      </c>
      <c r="B21" t="s">
        <v>1</v>
      </c>
      <c r="C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2" sqref="I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SPFPop</vt:lpstr>
      <vt:lpstr>SPFInd</vt:lpstr>
      <vt:lpstr>SCEPop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2019-06-24T16:08:46Z</dcterms:created>
  <dcterms:modified xsi:type="dcterms:W3CDTF">2019-06-24T16:11:35Z</dcterms:modified>
</cp:coreProperties>
</file>