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ES</author>
  </authors>
  <commentList>
    <comment ref="AJ4" authorId="0">
      <text>
        <r>
          <rPr>
            <b val="true"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für das arbeitende Kind</t>
        </r>
      </text>
    </comment>
    <comment ref="AJ5" authorId="0">
      <text>
        <r>
          <rPr>
            <b val="true"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für Behinderung
</t>
        </r>
      </text>
    </comment>
    <comment ref="AJ7" authorId="0">
      <text>
        <r>
          <rPr>
            <b val="true"/>
            <sz val="9"/>
            <color rgb="FF000000"/>
            <rFont val="Tahoma"/>
            <family val="2"/>
          </rPr>
          <t xml:space="preserve">Author:
</t>
        </r>
        <r>
          <rPr>
            <sz val="9"/>
            <color rgb="FF000000"/>
            <rFont val="Tahoma"/>
            <family val="2"/>
          </rPr>
          <t xml:space="preserve">für Alleinerziehende mit 1 Kind unter 11 Jahren
</t>
        </r>
      </text>
    </comment>
    <comment ref="AM2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  <comment ref="AM3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  <comment ref="AM4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  <comment ref="AN2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  <comment ref="AN3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  <comment ref="AN4" authorId="0">
      <text>
        <r>
          <rPr>
            <b val="true"/>
            <sz val="9"/>
            <color rgb="FF000000"/>
            <rFont val="Tahoma"/>
            <family val="2"/>
          </rPr>
          <t xml:space="preserve">RS:
</t>
        </r>
        <r>
          <rPr>
            <sz val="9"/>
            <color rgb="FF000000"/>
            <rFont val="Tahoma"/>
            <family val="2"/>
          </rPr>
          <t xml:space="preserve">WoGG Anlage 1 (zu §19 (1))
- zuletzt geändert durch BGBl Nr.38 vom 08.10.2015, S.1617
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<sst xmlns="http://schemas.openxmlformats.org/spreadsheetml/2006/main" count="43" uniqueCount="43">
  <si>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hid</t>
  </si>
  <si>
    <t xml:space="preserve">tu_id</t>
  </si>
  <si>
    <t xml:space="preserve">pid</t>
  </si>
  <si>
    <t xml:space="preserve">head_tu</t>
  </si>
  <si>
    <t xml:space="preserve">hh_korr</t>
  </si>
  <si>
    <t xml:space="preserve">hhsize</t>
  </si>
  <si>
    <t xml:space="preserve">hhsize_tu</t>
  </si>
  <si>
    <t xml:space="preserve">child</t>
  </si>
  <si>
    <t xml:space="preserve">miete</t>
  </si>
  <si>
    <t xml:space="preserve">heizkost</t>
  </si>
  <si>
    <t xml:space="preserve">alleinerz</t>
  </si>
  <si>
    <t xml:space="preserve">child11_num_tu</t>
  </si>
  <si>
    <t xml:space="preserve">cnstyr</t>
  </si>
  <si>
    <t xml:space="preserve">mietstufe</t>
  </si>
  <si>
    <t xml:space="preserve">m_wage</t>
  </si>
  <si>
    <t xml:space="preserve">m_pensions</t>
  </si>
  <si>
    <t xml:space="preserve">ertragsanteil</t>
  </si>
  <si>
    <t xml:space="preserve">m_alg1</t>
  </si>
  <si>
    <t xml:space="preserve">m_transfers</t>
  </si>
  <si>
    <t xml:space="preserve">uhv</t>
  </si>
  <si>
    <t xml:space="preserve">gross_e1</t>
  </si>
  <si>
    <t xml:space="preserve">gross_e4</t>
  </si>
  <si>
    <t xml:space="preserve">gross_e5</t>
  </si>
  <si>
    <t xml:space="preserve">gross_e6</t>
  </si>
  <si>
    <t xml:space="preserve">incometax</t>
  </si>
  <si>
    <t xml:space="preserve">rvbeit</t>
  </si>
  <si>
    <t xml:space="preserve">gkvbeit</t>
  </si>
  <si>
    <t xml:space="preserve">handcap_degree</t>
  </si>
  <si>
    <t xml:space="preserve">divdy</t>
  </si>
  <si>
    <t xml:space="preserve">year</t>
  </si>
  <si>
    <t xml:space="preserve">wohngeld_basis_hh</t>
  </si>
  <si>
    <t xml:space="preserve">wg_abzuege</t>
  </si>
  <si>
    <t xml:space="preserve">wg_grossY_otherinc</t>
  </si>
  <si>
    <t xml:space="preserve">wginc_tu</t>
  </si>
  <si>
    <t xml:space="preserve">wg_incdeduct</t>
  </si>
  <si>
    <t xml:space="preserve">wgY</t>
  </si>
  <si>
    <t xml:space="preserve">a</t>
  </si>
  <si>
    <t xml:space="preserve">b</t>
  </si>
  <si>
    <t xml:space="preserve">c</t>
  </si>
  <si>
    <t xml:space="preserve">max_rent</t>
  </si>
  <si>
    <t xml:space="preserve">min_rent</t>
  </si>
  <si>
    <t xml:space="preserve">Y</t>
  </si>
  <si>
    <t xml:space="preserve">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</si>
</sst>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9BBB59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0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selection pane="topLeft" activeCell="S21" activeCellId="0" sqref="S21"/>
    </sheetView>
  </sheetViews>
  <sheetFormatPr defaultRowHeight="13.8" zeroHeight="false" outlineLevelRow="0" outlineLevelCol="0"/>
  <cols>
    <col collapsed="false" customWidth="true" hidden="false" outlineLevel="0" max="30" min="1" style="0" width="8.67"/>
    <col collapsed="false" customWidth="true" hidden="false" outlineLevel="0" max="31" min="31" style="0" width="15.71"/>
    <col collapsed="false" customWidth="true" hidden="false" outlineLevel="0" max="32" min="32" style="0" width="8.67"/>
    <col collapsed="false" customWidth="true" hidden="false" outlineLevel="0" max="33" min="33" style="0" width="12.57"/>
    <col collapsed="false" customWidth="true" hidden="false" outlineLevel="0" max="35" min="34" style="0" width="14.69"/>
    <col collapsed="false" customWidth="true" hidden="false" outlineLevel="0" max="36" min="36" style="0" width="16.14"/>
    <col collapsed="false" customWidth="true" hidden="false" outlineLevel="0" max="37" min="37" style="0" width="9.29"/>
    <col collapsed="false" customWidth="true" hidden="false" outlineLevel="0" max="1025" min="3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</row>
    <row r="2" customFormat="false" ht="13.8" hidden="false" customHeight="false" outlineLevel="0" collapsed="false">
      <c r="A2" s="0" t="n">
        <f aca="false">B2</f>
        <v>1</v>
      </c>
      <c r="B2" s="0" t="n">
        <v>1</v>
      </c>
      <c r="C2" s="0" t="n">
        <v>15</v>
      </c>
      <c r="D2" s="2" t="b">
        <v>1</v>
      </c>
      <c r="E2" s="0" t="n">
        <v>1</v>
      </c>
      <c r="F2" s="0" t="n">
        <v>3</v>
      </c>
      <c r="G2" s="0" t="n">
        <f aca="false">F2</f>
        <v>3</v>
      </c>
      <c r="H2" s="2" t="b">
        <v>0</v>
      </c>
      <c r="I2" s="0" t="n">
        <v>700</v>
      </c>
      <c r="J2" s="0" t="n">
        <v>100</v>
      </c>
      <c r="K2" s="2" t="b">
        <v>0</v>
      </c>
      <c r="L2" s="0" t="n">
        <v>1</v>
      </c>
      <c r="M2" s="0" t="n">
        <v>3</v>
      </c>
      <c r="N2" s="0" t="n">
        <v>3</v>
      </c>
      <c r="O2" s="0" t="n">
        <v>2000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25000</v>
      </c>
      <c r="W2" s="0" t="n">
        <v>1000</v>
      </c>
      <c r="X2" s="0" t="n">
        <v>0</v>
      </c>
      <c r="Y2" s="0" t="n">
        <v>1000</v>
      </c>
      <c r="Z2" s="0" t="n">
        <v>100</v>
      </c>
      <c r="AA2" s="0" t="n">
        <v>80</v>
      </c>
      <c r="AB2" s="0" t="n">
        <v>0</v>
      </c>
      <c r="AC2" s="0" t="n">
        <v>0</v>
      </c>
      <c r="AD2" s="0" t="n">
        <v>2016</v>
      </c>
      <c r="AE2" s="3" t="n">
        <f aca="false">1.15*(AR2-((AL2+(AM2*AR2)+(AN2*AQ2))*AQ2))</f>
        <v>58.4898177777779</v>
      </c>
      <c r="AG2" s="0" t="n">
        <v>0.3</v>
      </c>
      <c r="AH2" s="4" t="n">
        <f aca="false">(U2+V2+W2+X2)/12+R2+S2+(P2*Q2)</f>
        <v>2166.66666666667</v>
      </c>
      <c r="AI2" s="4" t="n">
        <f aca="false">SUM($AH$2:$AH$4)</f>
        <v>2166.66666666667</v>
      </c>
      <c r="AJ2" s="0" t="n">
        <v>100</v>
      </c>
      <c r="AK2" s="5" t="n">
        <f aca="false">MAX((1-AG2)*(AI2-AJ2),0)</f>
        <v>1446.66666666667</v>
      </c>
      <c r="AL2" s="0" t="n">
        <v>0.02</v>
      </c>
      <c r="AM2" s="6" t="n">
        <v>0.00038</v>
      </c>
      <c r="AN2" s="6" t="n">
        <v>8.3E-005</v>
      </c>
      <c r="AO2" s="0" t="n">
        <v>563</v>
      </c>
      <c r="AP2" s="0" t="n">
        <v>70</v>
      </c>
      <c r="AQ2" s="5" t="n">
        <f aca="false">AK2</f>
        <v>1446.66666666667</v>
      </c>
      <c r="AR2" s="0" t="n">
        <f aca="false">MIN(MAX(I2,AP2),AO2)</f>
        <v>563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16</v>
      </c>
      <c r="D3" s="2" t="b">
        <v>0</v>
      </c>
      <c r="E3" s="0" t="n">
        <v>1</v>
      </c>
      <c r="F3" s="0" t="n">
        <v>3</v>
      </c>
      <c r="G3" s="0" t="n">
        <f aca="false">F3</f>
        <v>3</v>
      </c>
      <c r="H3" s="2" t="b">
        <v>0</v>
      </c>
      <c r="I3" s="0" t="n">
        <v>700</v>
      </c>
      <c r="J3" s="0" t="n">
        <v>100</v>
      </c>
      <c r="K3" s="2" t="b">
        <v>0</v>
      </c>
      <c r="L3" s="0" t="n">
        <v>1</v>
      </c>
      <c r="M3" s="0" t="n">
        <v>3</v>
      </c>
      <c r="N3" s="0" t="n">
        <v>3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2016</v>
      </c>
      <c r="AE3" s="3" t="n">
        <f aca="false">1.15*(AR3-((AL3+(AM3*AR3)+(AN3*AQ3))*AQ3))</f>
        <v>58.4898177777779</v>
      </c>
      <c r="AG3" s="0" t="n">
        <v>0.3</v>
      </c>
      <c r="AH3" s="4" t="n">
        <f aca="false">(U3+V3+W3+X3)/12+R3+S3+(P3*Q3)</f>
        <v>0</v>
      </c>
      <c r="AI3" s="4" t="n">
        <f aca="false">SUM($AH$2:$AH$4)</f>
        <v>2166.66666666667</v>
      </c>
      <c r="AJ3" s="0" t="n">
        <v>100</v>
      </c>
      <c r="AK3" s="5" t="n">
        <f aca="false">MAX((1-AG3)*(AI3-AJ3),0)</f>
        <v>1446.66666666667</v>
      </c>
      <c r="AL3" s="0" t="n">
        <v>0.02</v>
      </c>
      <c r="AM3" s="6" t="n">
        <v>0.00038</v>
      </c>
      <c r="AN3" s="6" t="n">
        <v>8.3E-005</v>
      </c>
      <c r="AO3" s="0" t="n">
        <v>563</v>
      </c>
      <c r="AP3" s="0" t="n">
        <v>70</v>
      </c>
      <c r="AQ3" s="5" t="n">
        <f aca="false">AK3</f>
        <v>1446.66666666667</v>
      </c>
      <c r="AR3" s="0" t="n">
        <f aca="false">MIN(MAX(I3,AP3),AO3)</f>
        <v>563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17</v>
      </c>
      <c r="D4" s="2" t="b">
        <v>0</v>
      </c>
      <c r="E4" s="0" t="n">
        <v>1</v>
      </c>
      <c r="F4" s="0" t="n">
        <v>3</v>
      </c>
      <c r="G4" s="0" t="n">
        <f aca="false">F4</f>
        <v>3</v>
      </c>
      <c r="H4" s="2" t="b">
        <v>1</v>
      </c>
      <c r="I4" s="0" t="n">
        <v>700</v>
      </c>
      <c r="J4" s="0" t="n">
        <v>100</v>
      </c>
      <c r="K4" s="2" t="b">
        <v>0</v>
      </c>
      <c r="L4" s="0" t="n">
        <v>1</v>
      </c>
      <c r="M4" s="0" t="n">
        <v>3</v>
      </c>
      <c r="N4" s="0" t="n">
        <v>3</v>
      </c>
      <c r="O4" s="0" t="n">
        <v>200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2016</v>
      </c>
      <c r="AE4" s="3" t="n">
        <f aca="false">1.15*(AR4-((AL4+(AM4*AR4)+(AN4*AQ4))*AQ4))</f>
        <v>58.4898177777779</v>
      </c>
      <c r="AG4" s="0" t="n">
        <v>0.3</v>
      </c>
      <c r="AH4" s="4" t="n">
        <f aca="false">(U4+V4+W4+X4)/12+R4+S4+(P4*Q4)</f>
        <v>0</v>
      </c>
      <c r="AI4" s="4" t="n">
        <f aca="false">SUM($AH$2:$AH$4)</f>
        <v>2166.66666666667</v>
      </c>
      <c r="AJ4" s="0" t="n">
        <v>100</v>
      </c>
      <c r="AK4" s="5" t="n">
        <f aca="false">MAX((1-AG4)*(AI4-AJ4),0)</f>
        <v>1446.66666666667</v>
      </c>
      <c r="AL4" s="0" t="n">
        <v>0.02</v>
      </c>
      <c r="AM4" s="6" t="n">
        <v>0.00038</v>
      </c>
      <c r="AN4" s="6" t="n">
        <v>8.3E-005</v>
      </c>
      <c r="AO4" s="0" t="n">
        <v>563</v>
      </c>
      <c r="AP4" s="0" t="n">
        <v>70</v>
      </c>
      <c r="AQ4" s="5" t="n">
        <f aca="false">AK4</f>
        <v>1446.66666666667</v>
      </c>
      <c r="AR4" s="0" t="n">
        <f aca="false">MIN(MAX(I4,AP4),AO4)</f>
        <v>563</v>
      </c>
    </row>
    <row r="5" customFormat="false" ht="13.8" hidden="false" customHeight="false" outlineLevel="0" collapsed="false">
      <c r="A5" s="7" t="n">
        <v>2</v>
      </c>
      <c r="B5" s="7" t="n">
        <v>2</v>
      </c>
      <c r="C5" s="7" t="n">
        <v>18</v>
      </c>
      <c r="D5" s="2" t="b">
        <v>1</v>
      </c>
      <c r="E5" s="7" t="n">
        <v>1</v>
      </c>
      <c r="F5" s="7" t="n">
        <v>2</v>
      </c>
      <c r="G5" s="0" t="n">
        <f aca="false">F5</f>
        <v>2</v>
      </c>
      <c r="H5" s="2" t="b">
        <v>0</v>
      </c>
      <c r="I5" s="7" t="n">
        <v>400</v>
      </c>
      <c r="J5" s="7" t="n">
        <v>80</v>
      </c>
      <c r="K5" s="2" t="b">
        <v>0</v>
      </c>
      <c r="L5" s="7" t="n">
        <v>0</v>
      </c>
      <c r="M5" s="7" t="n">
        <v>3</v>
      </c>
      <c r="N5" s="7" t="n">
        <v>3</v>
      </c>
      <c r="O5" s="7" t="n">
        <v>800</v>
      </c>
      <c r="P5" s="7" t="n">
        <v>0</v>
      </c>
      <c r="Q5" s="7" t="n">
        <v>0</v>
      </c>
      <c r="R5" s="7" t="n">
        <v>0</v>
      </c>
      <c r="S5" s="7" t="n">
        <v>100</v>
      </c>
      <c r="T5" s="7" t="n">
        <v>0</v>
      </c>
      <c r="U5" s="7" t="n">
        <v>0</v>
      </c>
      <c r="V5" s="7" t="n">
        <v>10000</v>
      </c>
      <c r="W5" s="7" t="n">
        <v>0</v>
      </c>
      <c r="X5" s="7" t="n">
        <v>0</v>
      </c>
      <c r="Y5" s="7" t="n">
        <v>0</v>
      </c>
      <c r="Z5" s="7" t="n">
        <v>100</v>
      </c>
      <c r="AA5" s="7" t="n">
        <v>80</v>
      </c>
      <c r="AB5" s="7" t="n">
        <v>50</v>
      </c>
      <c r="AC5" s="7" t="n">
        <v>0</v>
      </c>
      <c r="AD5" s="7" t="n">
        <v>2013</v>
      </c>
      <c r="AE5" s="3" t="n">
        <f aca="false">1.08*(AR5-((AL5+(AM5*AR5)+(AN5*AQ5))*AQ5))</f>
        <v>194.1744</v>
      </c>
      <c r="AF5" s="7"/>
      <c r="AG5" s="7" t="n">
        <v>0.2</v>
      </c>
      <c r="AH5" s="8" t="n">
        <f aca="false">(U5+V5+W5+X5)/12+R5+S5+(P5*Q5)</f>
        <v>933.333333333333</v>
      </c>
      <c r="AI5" s="4" t="n">
        <f aca="false">SUM($AH$5:$AH$6)</f>
        <v>933.333333333333</v>
      </c>
      <c r="AJ5" s="7" t="n">
        <v>100</v>
      </c>
      <c r="AK5" s="5" t="n">
        <f aca="false">MAX((1-AG5)*(AI5-AJ5),0)</f>
        <v>666.666666666667</v>
      </c>
      <c r="AL5" s="7" t="n">
        <v>0.057</v>
      </c>
      <c r="AM5" s="7" t="n">
        <v>0.0005761</v>
      </c>
      <c r="AN5" s="7" t="n">
        <v>6.431E-005</v>
      </c>
      <c r="AO5" s="9" t="n">
        <v>402</v>
      </c>
      <c r="AP5" s="9" t="n">
        <v>55</v>
      </c>
      <c r="AQ5" s="5" t="n">
        <f aca="false">AK5</f>
        <v>666.666666666667</v>
      </c>
      <c r="AR5" s="0" t="n">
        <f aca="false">MIN(MAX(I5,AP5),AO5)</f>
        <v>400</v>
      </c>
    </row>
    <row r="6" customFormat="false" ht="13.8" hidden="false" customHeight="false" outlineLevel="0" collapsed="false">
      <c r="A6" s="0" t="n">
        <v>2</v>
      </c>
      <c r="B6" s="0" t="n">
        <v>2</v>
      </c>
      <c r="C6" s="0" t="n">
        <v>19</v>
      </c>
      <c r="D6" s="2" t="b">
        <v>0</v>
      </c>
      <c r="E6" s="0" t="n">
        <v>1</v>
      </c>
      <c r="F6" s="0" t="n">
        <v>2</v>
      </c>
      <c r="G6" s="0" t="n">
        <f aca="false">F6</f>
        <v>2</v>
      </c>
      <c r="H6" s="2" t="b">
        <v>0</v>
      </c>
      <c r="I6" s="10" t="n">
        <v>400</v>
      </c>
      <c r="J6" s="10" t="n">
        <v>80</v>
      </c>
      <c r="K6" s="2" t="b">
        <v>0</v>
      </c>
      <c r="L6" s="10" t="n">
        <v>0</v>
      </c>
      <c r="M6" s="10" t="n">
        <v>3</v>
      </c>
      <c r="N6" s="10" t="n">
        <v>3</v>
      </c>
      <c r="O6" s="10" t="n">
        <v>0</v>
      </c>
      <c r="P6" s="10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0" t="n">
        <v>0</v>
      </c>
      <c r="AD6" s="9" t="n">
        <v>2013</v>
      </c>
      <c r="AE6" s="3" t="n">
        <f aca="false">1.08*(AR6-((AL6+(AM6*AR6)+(AN6*AQ6))*AQ6))</f>
        <v>194.1744</v>
      </c>
      <c r="AG6" s="9" t="n">
        <v>0.2</v>
      </c>
      <c r="AH6" s="4" t="n">
        <f aca="false">(U6+V6+W6+X6)/12+R6+S6+(P6*Q6)</f>
        <v>0</v>
      </c>
      <c r="AI6" s="4" t="n">
        <f aca="false">SUM($AH$5:$AH$6)</f>
        <v>933.333333333333</v>
      </c>
      <c r="AJ6" s="9" t="n">
        <v>100</v>
      </c>
      <c r="AK6" s="5" t="n">
        <f aca="false">MAX((1-AG6)*(AI6-AJ6),0)</f>
        <v>666.666666666667</v>
      </c>
      <c r="AL6" s="0" t="n">
        <v>0.057</v>
      </c>
      <c r="AM6" s="0" t="n">
        <v>0.0005761</v>
      </c>
      <c r="AN6" s="0" t="n">
        <v>6.431E-005</v>
      </c>
      <c r="AO6" s="9" t="n">
        <v>402</v>
      </c>
      <c r="AP6" s="9" t="n">
        <v>55</v>
      </c>
      <c r="AQ6" s="5" t="n">
        <f aca="false">AK6</f>
        <v>666.666666666667</v>
      </c>
      <c r="AR6" s="0" t="n">
        <f aca="false">MIN(MAX(I6,AP6),AO6)</f>
        <v>400</v>
      </c>
    </row>
    <row r="7" customFormat="false" ht="13.8" hidden="false" customHeight="false" outlineLevel="0" collapsed="false">
      <c r="A7" s="7" t="n">
        <v>3</v>
      </c>
      <c r="B7" s="7" t="n">
        <v>3</v>
      </c>
      <c r="C7" s="7" t="n">
        <v>20</v>
      </c>
      <c r="D7" s="2" t="b">
        <v>1</v>
      </c>
      <c r="E7" s="7" t="n">
        <v>1</v>
      </c>
      <c r="F7" s="7" t="n">
        <v>2</v>
      </c>
      <c r="G7" s="0" t="n">
        <f aca="false">F7</f>
        <v>2</v>
      </c>
      <c r="H7" s="2" t="b">
        <v>0</v>
      </c>
      <c r="I7" s="7" t="n">
        <v>400</v>
      </c>
      <c r="J7" s="7" t="n">
        <v>80</v>
      </c>
      <c r="K7" s="11" t="b">
        <v>1</v>
      </c>
      <c r="L7" s="7" t="n">
        <v>1</v>
      </c>
      <c r="M7" s="7" t="n">
        <v>3</v>
      </c>
      <c r="N7" s="7" t="n">
        <v>3</v>
      </c>
      <c r="O7" s="7" t="n">
        <v>1000</v>
      </c>
      <c r="P7" s="7" t="n">
        <v>0</v>
      </c>
      <c r="Q7" s="7" t="n">
        <v>0</v>
      </c>
      <c r="R7" s="7" t="n">
        <v>0</v>
      </c>
      <c r="S7" s="7" t="n">
        <v>250</v>
      </c>
      <c r="T7" s="7" t="n">
        <v>0</v>
      </c>
      <c r="U7" s="7" t="n">
        <v>0</v>
      </c>
      <c r="V7" s="7" t="n">
        <v>16000</v>
      </c>
      <c r="W7" s="7" t="n">
        <v>0</v>
      </c>
      <c r="X7" s="7" t="n">
        <v>0</v>
      </c>
      <c r="Y7" s="7" t="n">
        <v>1000</v>
      </c>
      <c r="Z7" s="7" t="n">
        <v>100</v>
      </c>
      <c r="AA7" s="7" t="n">
        <v>80</v>
      </c>
      <c r="AB7" s="7" t="n">
        <v>0</v>
      </c>
      <c r="AC7" s="7" t="n">
        <v>0</v>
      </c>
      <c r="AD7" s="7" t="n">
        <v>2009</v>
      </c>
      <c r="AE7" s="3" t="n">
        <f aca="false">1.08*(AR7-((AL7+(AM7*AR7)+(AN7*AQ7))*AQ7))</f>
        <v>18.7845355200001</v>
      </c>
      <c r="AF7" s="7"/>
      <c r="AG7" s="7" t="n">
        <v>0.3</v>
      </c>
      <c r="AH7" s="8" t="n">
        <f aca="false">(U7+V7+W7+X7)/12+R7+S7+(P7*Q7)</f>
        <v>1583.33333333333</v>
      </c>
      <c r="AI7" s="4" t="n">
        <f aca="false">SUM($AH$7:$AH$8)</f>
        <v>1583.33333333333</v>
      </c>
      <c r="AJ7" s="7" t="n">
        <v>50</v>
      </c>
      <c r="AK7" s="5" t="n">
        <f aca="false">MAX((1-AG7)*(AI7-AJ7),0)</f>
        <v>1073.33333333333</v>
      </c>
      <c r="AL7" s="7" t="n">
        <v>0.057</v>
      </c>
      <c r="AM7" s="7" t="n">
        <v>0.0005761</v>
      </c>
      <c r="AN7" s="7" t="n">
        <v>6.431E-005</v>
      </c>
      <c r="AO7" s="9" t="n">
        <v>402</v>
      </c>
      <c r="AP7" s="9" t="n">
        <v>55</v>
      </c>
      <c r="AQ7" s="5" t="n">
        <f aca="false">AK7</f>
        <v>1073.33333333333</v>
      </c>
      <c r="AR7" s="0" t="n">
        <f aca="false">MIN(MAX(I7,AP7),AO7)</f>
        <v>400</v>
      </c>
    </row>
    <row r="8" customFormat="false" ht="13.8" hidden="false" customHeight="false" outlineLevel="0" collapsed="false">
      <c r="A8" s="0" t="n">
        <v>3</v>
      </c>
      <c r="B8" s="0" t="n">
        <v>3</v>
      </c>
      <c r="C8" s="0" t="n">
        <v>21</v>
      </c>
      <c r="D8" s="2" t="b">
        <v>0</v>
      </c>
      <c r="E8" s="0" t="n">
        <v>1</v>
      </c>
      <c r="F8" s="9" t="n">
        <v>2</v>
      </c>
      <c r="G8" s="0" t="n">
        <f aca="false">F8</f>
        <v>2</v>
      </c>
      <c r="H8" s="2" t="b">
        <v>1</v>
      </c>
      <c r="I8" s="9" t="n">
        <v>400</v>
      </c>
      <c r="J8" s="9" t="n">
        <v>80</v>
      </c>
      <c r="K8" s="2" t="b">
        <v>1</v>
      </c>
      <c r="L8" s="9" t="n">
        <v>1</v>
      </c>
      <c r="M8" s="9" t="n">
        <v>3</v>
      </c>
      <c r="N8" s="9" t="n">
        <v>3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2009</v>
      </c>
      <c r="AE8" s="3" t="n">
        <f aca="false">1.08*(AR8-((AL8+(AM8*AR8)+(AN8*AQ8))*AQ8))</f>
        <v>18.7845355200001</v>
      </c>
      <c r="AG8" s="9" t="n">
        <v>0.3</v>
      </c>
      <c r="AH8" s="4" t="n">
        <f aca="false">(U8+V8+W8+X8)/12+R8+S8+(P8*Q8)</f>
        <v>0</v>
      </c>
      <c r="AI8" s="4" t="n">
        <f aca="false">SUM($AH$7:$AH$8)</f>
        <v>1583.33333333333</v>
      </c>
      <c r="AJ8" s="9" t="n">
        <v>50</v>
      </c>
      <c r="AK8" s="5" t="n">
        <f aca="false">MAX((1-AG8)*(AI8-AJ8),0)</f>
        <v>1073.33333333333</v>
      </c>
      <c r="AL8" s="0" t="n">
        <v>0.057</v>
      </c>
      <c r="AM8" s="0" t="n">
        <v>0.0005761</v>
      </c>
      <c r="AN8" s="0" t="n">
        <v>6.431E-005</v>
      </c>
      <c r="AO8" s="9" t="n">
        <v>402</v>
      </c>
      <c r="AP8" s="9" t="n">
        <v>55</v>
      </c>
      <c r="AQ8" s="5" t="n">
        <f aca="false">AK8</f>
        <v>1073.33333333333</v>
      </c>
      <c r="AR8" s="0" t="n">
        <f aca="false">MIN(MAX(I8,AP8),AO8)</f>
        <v>400</v>
      </c>
    </row>
    <row r="9" customFormat="false" ht="13.8" hidden="false" customHeight="false" outlineLevel="0" collapsed="false">
      <c r="A9" s="7" t="n">
        <v>4</v>
      </c>
      <c r="B9" s="7" t="n">
        <v>4</v>
      </c>
      <c r="C9" s="7" t="n">
        <v>22</v>
      </c>
      <c r="D9" s="2" t="b">
        <v>1</v>
      </c>
      <c r="E9" s="7" t="n">
        <v>1</v>
      </c>
      <c r="F9" s="7" t="n">
        <v>5</v>
      </c>
      <c r="G9" s="0" t="n">
        <f aca="false">F9</f>
        <v>5</v>
      </c>
      <c r="H9" s="2" t="b">
        <v>0</v>
      </c>
      <c r="I9" s="7" t="n">
        <v>850</v>
      </c>
      <c r="J9" s="7" t="n">
        <v>120</v>
      </c>
      <c r="K9" s="11" t="b">
        <v>0</v>
      </c>
      <c r="L9" s="7" t="n">
        <v>2</v>
      </c>
      <c r="M9" s="7" t="n">
        <v>3</v>
      </c>
      <c r="N9" s="7" t="n">
        <v>3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50</v>
      </c>
      <c r="AA9" s="7" t="n">
        <v>0</v>
      </c>
      <c r="AB9" s="7" t="n">
        <v>0</v>
      </c>
      <c r="AC9" s="7" t="n">
        <v>0</v>
      </c>
      <c r="AD9" s="7" t="n">
        <v>2006</v>
      </c>
      <c r="AE9" s="3" t="n">
        <f aca="false">(AR9-((AL9+(AM9*AR9)+(AN9*AQ9))*AQ9))</f>
        <v>508.75845025</v>
      </c>
      <c r="AF9" s="7"/>
      <c r="AG9" s="7" t="n">
        <v>0.1</v>
      </c>
      <c r="AH9" s="8" t="n">
        <f aca="false">(U9+V9+W9+X9)/12+R9+S9+(P9*Q9)</f>
        <v>0</v>
      </c>
      <c r="AI9" s="8" t="n">
        <f aca="false">SUM($AH$9:$AH$13)</f>
        <v>0</v>
      </c>
      <c r="AJ9" s="7" t="n">
        <v>0</v>
      </c>
      <c r="AK9" s="5" t="n">
        <f aca="false">MAX((1-AG9)*(AI9-AJ9),0)</f>
        <v>0</v>
      </c>
      <c r="AL9" s="0" t="n">
        <v>0.042</v>
      </c>
      <c r="AM9" s="0" t="n">
        <v>0.000348</v>
      </c>
      <c r="AN9" s="6" t="n">
        <v>2.151E-005</v>
      </c>
      <c r="AO9" s="9" t="n">
        <v>580</v>
      </c>
      <c r="AP9" s="0" t="n">
        <v>32.5</v>
      </c>
      <c r="AQ9" s="5" t="n">
        <v>285</v>
      </c>
      <c r="AR9" s="0" t="n">
        <f aca="false">MIN(MAX(I9,AP9),AO9)</f>
        <v>580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v>23</v>
      </c>
      <c r="D10" s="2" t="b">
        <v>0</v>
      </c>
      <c r="E10" s="0" t="n">
        <v>1</v>
      </c>
      <c r="F10" s="9" t="n">
        <v>5</v>
      </c>
      <c r="G10" s="0" t="n">
        <f aca="false">F10</f>
        <v>5</v>
      </c>
      <c r="H10" s="2" t="b">
        <v>0</v>
      </c>
      <c r="I10" s="9" t="n">
        <v>850</v>
      </c>
      <c r="J10" s="9" t="n">
        <v>120</v>
      </c>
      <c r="K10" s="2" t="b">
        <v>0</v>
      </c>
      <c r="L10" s="9" t="n">
        <v>2</v>
      </c>
      <c r="M10" s="9" t="n">
        <v>3</v>
      </c>
      <c r="N10" s="9" t="n">
        <v>3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2006</v>
      </c>
      <c r="AE10" s="3" t="n">
        <f aca="false">(AR10-((AL10+(AM10*AR10)+(AN10*AQ10))*AQ10))</f>
        <v>508.75845025</v>
      </c>
      <c r="AG10" s="9" t="n">
        <v>0.1</v>
      </c>
      <c r="AH10" s="4" t="n">
        <f aca="false">(U10+V10+W10+X10)/12+R10+S10+(P10*Q10)</f>
        <v>0</v>
      </c>
      <c r="AI10" s="4" t="n">
        <f aca="false">SUM($AH$9:$AH$13)</f>
        <v>0</v>
      </c>
      <c r="AJ10" s="9" t="n">
        <v>0</v>
      </c>
      <c r="AK10" s="5" t="n">
        <f aca="false">MAX((1-AG10)*(AI10-AJ10),0)</f>
        <v>0</v>
      </c>
      <c r="AL10" s="0" t="n">
        <v>0.042</v>
      </c>
      <c r="AM10" s="0" t="n">
        <v>0.000348</v>
      </c>
      <c r="AN10" s="6" t="n">
        <v>2.151E-005</v>
      </c>
      <c r="AO10" s="9" t="n">
        <v>580</v>
      </c>
      <c r="AP10" s="0" t="n">
        <v>32.5</v>
      </c>
      <c r="AQ10" s="5" t="n">
        <v>285</v>
      </c>
      <c r="AR10" s="0" t="n">
        <f aca="false">MIN(MAX(I10,AP10),AO10)</f>
        <v>580</v>
      </c>
    </row>
    <row r="11" customFormat="false" ht="13.8" hidden="false" customHeight="false" outlineLevel="0" collapsed="false">
      <c r="A11" s="0" t="n">
        <v>4</v>
      </c>
      <c r="B11" s="0" t="n">
        <v>4</v>
      </c>
      <c r="C11" s="0" t="n">
        <v>24</v>
      </c>
      <c r="D11" s="2" t="b">
        <v>0</v>
      </c>
      <c r="E11" s="0" t="n">
        <v>1</v>
      </c>
      <c r="F11" s="9" t="n">
        <v>5</v>
      </c>
      <c r="G11" s="0" t="n">
        <f aca="false">F11</f>
        <v>5</v>
      </c>
      <c r="H11" s="2" t="b">
        <v>1</v>
      </c>
      <c r="I11" s="9" t="n">
        <v>850</v>
      </c>
      <c r="J11" s="9" t="n">
        <v>120</v>
      </c>
      <c r="K11" s="2" t="b">
        <v>0</v>
      </c>
      <c r="L11" s="9" t="n">
        <v>2</v>
      </c>
      <c r="M11" s="9" t="n">
        <v>3</v>
      </c>
      <c r="N11" s="9" t="n">
        <v>3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2006</v>
      </c>
      <c r="AE11" s="3" t="n">
        <f aca="false">(AR11-((AL11+(AM11*AR11)+(AN11*AQ11))*AQ11))</f>
        <v>508.75845025</v>
      </c>
      <c r="AG11" s="9" t="n">
        <v>0.1</v>
      </c>
      <c r="AH11" s="4" t="n">
        <f aca="false">(U11+V11+W11+X11)/12+R11+S11+(P11*Q11)</f>
        <v>0</v>
      </c>
      <c r="AI11" s="4" t="n">
        <f aca="false">SUM($AH$9:$AH$13)</f>
        <v>0</v>
      </c>
      <c r="AJ11" s="9" t="n">
        <v>0</v>
      </c>
      <c r="AK11" s="5" t="n">
        <f aca="false">MAX((1-AG11)*(AI11-AJ11),0)</f>
        <v>0</v>
      </c>
      <c r="AL11" s="0" t="n">
        <v>0.042</v>
      </c>
      <c r="AM11" s="0" t="n">
        <v>0.000348</v>
      </c>
      <c r="AN11" s="6" t="n">
        <v>2.151E-005</v>
      </c>
      <c r="AO11" s="9" t="n">
        <v>580</v>
      </c>
      <c r="AP11" s="0" t="n">
        <v>32.5</v>
      </c>
      <c r="AQ11" s="5" t="n">
        <v>285</v>
      </c>
      <c r="AR11" s="0" t="n">
        <f aca="false">MIN(MAX(I11,AP11),AO11)</f>
        <v>580</v>
      </c>
    </row>
    <row r="12" customFormat="false" ht="13.8" hidden="false" customHeight="false" outlineLevel="0" collapsed="false">
      <c r="A12" s="0" t="n">
        <v>4</v>
      </c>
      <c r="B12" s="0" t="n">
        <v>4</v>
      </c>
      <c r="C12" s="0" t="n">
        <v>25</v>
      </c>
      <c r="D12" s="2" t="b">
        <v>0</v>
      </c>
      <c r="E12" s="0" t="n">
        <v>1</v>
      </c>
      <c r="F12" s="9" t="n">
        <v>5</v>
      </c>
      <c r="G12" s="0" t="n">
        <f aca="false">F12</f>
        <v>5</v>
      </c>
      <c r="H12" s="2" t="b">
        <v>1</v>
      </c>
      <c r="I12" s="9" t="n">
        <v>850</v>
      </c>
      <c r="J12" s="9" t="n">
        <v>120</v>
      </c>
      <c r="K12" s="2" t="b">
        <v>0</v>
      </c>
      <c r="L12" s="9" t="n">
        <v>2</v>
      </c>
      <c r="M12" s="9" t="n">
        <v>3</v>
      </c>
      <c r="N12" s="9" t="n">
        <v>3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2006</v>
      </c>
      <c r="AE12" s="3" t="n">
        <f aca="false">(AR12-((AL12+(AM12*AR12)+(AN12*AQ12))*AQ12))</f>
        <v>508.75845025</v>
      </c>
      <c r="AG12" s="9" t="n">
        <v>0.1</v>
      </c>
      <c r="AH12" s="4" t="n">
        <f aca="false">(U12+V12+W12+X12)/12+R12+S12+(P12*Q12)</f>
        <v>0</v>
      </c>
      <c r="AI12" s="4" t="n">
        <f aca="false">SUM($AH$9:$AH$13)</f>
        <v>0</v>
      </c>
      <c r="AJ12" s="9" t="n">
        <v>0</v>
      </c>
      <c r="AK12" s="5" t="n">
        <f aca="false">MAX((1-AG12)*(AI12-AJ12),0)</f>
        <v>0</v>
      </c>
      <c r="AL12" s="0" t="n">
        <v>0.042</v>
      </c>
      <c r="AM12" s="0" t="n">
        <v>0.000348</v>
      </c>
      <c r="AN12" s="6" t="n">
        <v>2.151E-005</v>
      </c>
      <c r="AO12" s="9" t="n">
        <v>580</v>
      </c>
      <c r="AP12" s="0" t="n">
        <v>32.5</v>
      </c>
      <c r="AQ12" s="5" t="n">
        <v>285</v>
      </c>
      <c r="AR12" s="0" t="n">
        <f aca="false">MIN(MAX(I12,AP12),AO12)</f>
        <v>580</v>
      </c>
    </row>
    <row r="13" customFormat="false" ht="13.8" hidden="false" customHeight="false" outlineLevel="0" collapsed="false">
      <c r="A13" s="0" t="n">
        <v>4</v>
      </c>
      <c r="B13" s="0" t="n">
        <v>4</v>
      </c>
      <c r="C13" s="0" t="n">
        <v>26</v>
      </c>
      <c r="D13" s="2" t="b">
        <v>0</v>
      </c>
      <c r="E13" s="0" t="n">
        <v>1</v>
      </c>
      <c r="F13" s="9" t="n">
        <v>5</v>
      </c>
      <c r="G13" s="0" t="n">
        <f aca="false">F13</f>
        <v>5</v>
      </c>
      <c r="H13" s="2" t="b">
        <v>1</v>
      </c>
      <c r="I13" s="9" t="n">
        <v>850</v>
      </c>
      <c r="J13" s="9" t="n">
        <v>120</v>
      </c>
      <c r="K13" s="2" t="b">
        <v>0</v>
      </c>
      <c r="L13" s="9" t="n">
        <v>2</v>
      </c>
      <c r="M13" s="9" t="n">
        <v>3</v>
      </c>
      <c r="N13" s="9" t="n">
        <v>3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2006</v>
      </c>
      <c r="AE13" s="3" t="n">
        <f aca="false">(AR13-((AL13+(AM13*AR13)+(AN13*AQ13))*AQ13))</f>
        <v>508.75845025</v>
      </c>
      <c r="AG13" s="9" t="n">
        <v>0.1</v>
      </c>
      <c r="AH13" s="4" t="n">
        <f aca="false">(U13+V13+W13+X13)/12+R13+S13+(P13*Q13)</f>
        <v>0</v>
      </c>
      <c r="AI13" s="4" t="n">
        <f aca="false">SUM($AH$9:$AH$13)</f>
        <v>0</v>
      </c>
      <c r="AJ13" s="9" t="n">
        <v>0</v>
      </c>
      <c r="AK13" s="5" t="n">
        <f aca="false">MAX((1-AG13)*(AI13-AJ13),0)</f>
        <v>0</v>
      </c>
      <c r="AL13" s="0" t="n">
        <v>0.042</v>
      </c>
      <c r="AM13" s="0" t="n">
        <v>0.000348</v>
      </c>
      <c r="AN13" s="6" t="n">
        <v>2.151E-005</v>
      </c>
      <c r="AO13" s="9" t="n">
        <v>580</v>
      </c>
      <c r="AP13" s="0" t="n">
        <v>32.5</v>
      </c>
      <c r="AQ13" s="5" t="n">
        <v>285</v>
      </c>
      <c r="AR13" s="0" t="n">
        <f aca="false">MIN(MAX(I13,AP13),AO13)</f>
        <v>580</v>
      </c>
    </row>
    <row r="14" customFormat="false" ht="13.8" hidden="false" customHeight="false" outlineLevel="0" collapsed="false">
      <c r="A14" s="0" t="n">
        <v>5</v>
      </c>
      <c r="B14" s="0" t="n">
        <v>5</v>
      </c>
      <c r="C14" s="0" t="n">
        <v>27</v>
      </c>
      <c r="D14" s="2" t="b">
        <v>1</v>
      </c>
      <c r="E14" s="0" t="n">
        <v>1</v>
      </c>
      <c r="F14" s="0" t="n">
        <v>1</v>
      </c>
      <c r="G14" s="0" t="n">
        <v>1</v>
      </c>
      <c r="H14" s="2" t="b">
        <v>0</v>
      </c>
      <c r="I14" s="0" t="n">
        <v>1200</v>
      </c>
      <c r="J14" s="0" t="n">
        <v>100</v>
      </c>
      <c r="K14" s="2" t="b">
        <v>0</v>
      </c>
      <c r="L14" s="0" t="n">
        <v>0</v>
      </c>
      <c r="M14" s="9" t="n">
        <v>3</v>
      </c>
      <c r="N14" s="9" t="n">
        <v>5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2019</v>
      </c>
      <c r="AE14" s="3" t="n">
        <f aca="false">(AR14-((AL14+(AM14*AR14)+(AN14*AQ14))*AQ14))*1.15</f>
        <v>450.7799463</v>
      </c>
      <c r="AG14" s="9" t="n">
        <v>0</v>
      </c>
      <c r="AH14" s="4" t="n">
        <f aca="false">(U14+V14+W14+X14)/12+R14+S14+(P14*Q14)</f>
        <v>0</v>
      </c>
      <c r="AI14" s="4" t="n">
        <f aca="false">SUM($AH$9:$AH$13)</f>
        <v>0</v>
      </c>
      <c r="AJ14" s="0" t="n">
        <v>0</v>
      </c>
      <c r="AK14" s="5" t="n">
        <f aca="false">MAX((1-AG14)*(AI14-AJ14),0)</f>
        <v>0</v>
      </c>
      <c r="AL14" s="6" t="n">
        <v>0.04</v>
      </c>
      <c r="AM14" s="6" t="n">
        <v>0.00063</v>
      </c>
      <c r="AN14" s="6" t="n">
        <v>0.000138</v>
      </c>
      <c r="AO14" s="0" t="n">
        <v>482</v>
      </c>
      <c r="AP14" s="0" t="n">
        <v>48</v>
      </c>
      <c r="AQ14" s="5" t="n">
        <v>239</v>
      </c>
      <c r="AR14" s="0" t="n">
        <f aca="false">MIN(MAX(I14,AP14),AO14)</f>
        <v>482</v>
      </c>
    </row>
    <row r="15" customFormat="false" ht="15.8" hidden="false" customHeight="false" outlineLevel="0" collapsed="false">
      <c r="A15" s="0" t="n">
        <v>6</v>
      </c>
      <c r="B15" s="0" t="n">
        <v>6</v>
      </c>
      <c r="C15" s="0" t="n">
        <v>28</v>
      </c>
      <c r="D15" s="2" t="b">
        <v>1</v>
      </c>
      <c r="E15" s="0" t="n">
        <v>1</v>
      </c>
      <c r="F15" s="0" t="n">
        <v>6</v>
      </c>
      <c r="G15" s="0" t="n">
        <v>6</v>
      </c>
      <c r="H15" s="2" t="b">
        <v>0</v>
      </c>
      <c r="I15" s="0" t="n">
        <v>1400</v>
      </c>
      <c r="J15" s="0" t="n">
        <v>300</v>
      </c>
      <c r="K15" s="2" t="b">
        <v>0</v>
      </c>
      <c r="L15" s="0" t="n">
        <v>2</v>
      </c>
      <c r="M15" s="0" t="n">
        <v>2</v>
      </c>
      <c r="N15" s="0" t="n">
        <v>4</v>
      </c>
      <c r="O15" s="0" t="n">
        <v>3000</v>
      </c>
      <c r="P15" s="0" t="n">
        <v>0</v>
      </c>
      <c r="Q15" s="0" t="n">
        <v>0</v>
      </c>
      <c r="R15" s="0" t="n">
        <v>0</v>
      </c>
      <c r="S15" s="0" t="n">
        <v>800</v>
      </c>
      <c r="T15" s="0" t="n">
        <v>0</v>
      </c>
      <c r="U15" s="0" t="n">
        <v>0</v>
      </c>
      <c r="V15" s="0" t="n">
        <f aca="false">12*O15-1000</f>
        <v>35000</v>
      </c>
      <c r="W15" s="0" t="n">
        <v>0</v>
      </c>
      <c r="X15" s="0" t="n">
        <v>0</v>
      </c>
      <c r="Y15" s="0" t="n">
        <f aca="false">0.2*V15</f>
        <v>7000</v>
      </c>
      <c r="Z15" s="0" t="n">
        <f aca="false">0.1*O15</f>
        <v>300</v>
      </c>
      <c r="AA15" s="0" t="n">
        <f aca="false">0.085*O15</f>
        <v>255</v>
      </c>
      <c r="AB15" s="0" t="n">
        <v>0</v>
      </c>
      <c r="AC15" s="0" t="n">
        <v>0</v>
      </c>
      <c r="AD15" s="0" t="n">
        <v>2018</v>
      </c>
      <c r="AE15" s="3" t="n">
        <f aca="false">(AR15-((AL15+(AM15*AR15)+(AN15*AQ15))*AQ15))*1.15</f>
        <v>41.6624683333334</v>
      </c>
      <c r="AG15" s="0" t="n">
        <v>0.3</v>
      </c>
      <c r="AH15" s="4" t="n">
        <f aca="false">(U15+V15+W15+X15)/12+R15+S15+(P15*Q15)</f>
        <v>3716.66666666667</v>
      </c>
      <c r="AI15" s="4" t="n">
        <f aca="false">SUM($AH$15:$AH$20)</f>
        <v>3716.66666666667</v>
      </c>
      <c r="AJ15" s="0" t="n">
        <v>0</v>
      </c>
      <c r="AK15" s="5" t="n">
        <f aca="false">MAX((1-AG15)*(AI15-AJ15),0)</f>
        <v>2601.66666666667</v>
      </c>
      <c r="AL15" s="0" t="n">
        <v>-0.01</v>
      </c>
      <c r="AM15" s="12" t="n">
        <v>0.00028</v>
      </c>
      <c r="AN15" s="6" t="n">
        <v>3.6E-005</v>
      </c>
      <c r="AO15" s="0" t="n">
        <v>935</v>
      </c>
      <c r="AQ15" s="5" t="n">
        <f aca="false">AK15</f>
        <v>2601.66666666667</v>
      </c>
      <c r="AR15" s="0" t="n">
        <f aca="false">MIN(MAX(I15,AP15),AO15)</f>
        <v>935</v>
      </c>
    </row>
    <row r="16" customFormat="false" ht="15.8" hidden="false" customHeight="false" outlineLevel="0" collapsed="false">
      <c r="A16" s="0" t="n">
        <v>6</v>
      </c>
      <c r="B16" s="0" t="n">
        <v>6</v>
      </c>
      <c r="C16" s="0" t="n">
        <v>29</v>
      </c>
      <c r="D16" s="2" t="b">
        <v>0</v>
      </c>
      <c r="E16" s="0" t="n">
        <v>1</v>
      </c>
      <c r="F16" s="0" t="n">
        <v>6</v>
      </c>
      <c r="G16" s="0" t="n">
        <v>6</v>
      </c>
      <c r="H16" s="2" t="b">
        <v>0</v>
      </c>
      <c r="I16" s="0" t="n">
        <v>1400</v>
      </c>
      <c r="J16" s="0" t="n">
        <v>300</v>
      </c>
      <c r="K16" s="2" t="b">
        <v>0</v>
      </c>
      <c r="L16" s="0" t="n">
        <v>2</v>
      </c>
      <c r="M16" s="0" t="n">
        <v>2</v>
      </c>
      <c r="N16" s="0" t="n">
        <v>4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2018</v>
      </c>
      <c r="AE16" s="3" t="n">
        <f aca="false">(AR16-((AL16+(AM16*AR16)+(AN16*AQ16))*AQ16))*1.15</f>
        <v>41.6624683333334</v>
      </c>
      <c r="AG16" s="0" t="n">
        <v>0.3</v>
      </c>
      <c r="AH16" s="0" t="n">
        <v>0</v>
      </c>
      <c r="AI16" s="4" t="n">
        <f aca="false">SUM($AH$15:$AH$20)</f>
        <v>3716.66666666667</v>
      </c>
      <c r="AJ16" s="0" t="n">
        <v>0</v>
      </c>
      <c r="AK16" s="5" t="n">
        <f aca="false">MAX((1-AG16)*(AI16-AJ16),0)</f>
        <v>2601.66666666667</v>
      </c>
      <c r="AL16" s="0" t="n">
        <v>-0.01</v>
      </c>
      <c r="AM16" s="12" t="n">
        <v>0.00028</v>
      </c>
      <c r="AN16" s="6" t="n">
        <v>3.6E-005</v>
      </c>
      <c r="AO16" s="0" t="n">
        <v>935</v>
      </c>
      <c r="AQ16" s="5" t="n">
        <f aca="false">AK16</f>
        <v>2601.66666666667</v>
      </c>
      <c r="AR16" s="0" t="n">
        <f aca="false">MIN(MAX(I16,AP16),AO16)</f>
        <v>935</v>
      </c>
    </row>
    <row r="17" customFormat="false" ht="15.8" hidden="false" customHeight="false" outlineLevel="0" collapsed="false">
      <c r="A17" s="0" t="n">
        <v>6</v>
      </c>
      <c r="B17" s="0" t="n">
        <v>6</v>
      </c>
      <c r="C17" s="0" t="n">
        <v>30</v>
      </c>
      <c r="D17" s="2" t="b">
        <v>0</v>
      </c>
      <c r="E17" s="0" t="n">
        <v>1</v>
      </c>
      <c r="F17" s="0" t="n">
        <v>6</v>
      </c>
      <c r="G17" s="0" t="n">
        <v>6</v>
      </c>
      <c r="H17" s="2" t="b">
        <v>1</v>
      </c>
      <c r="I17" s="0" t="n">
        <v>1400</v>
      </c>
      <c r="J17" s="0" t="n">
        <v>300</v>
      </c>
      <c r="K17" s="2" t="b">
        <v>0</v>
      </c>
      <c r="L17" s="0" t="n">
        <v>2</v>
      </c>
      <c r="M17" s="0" t="n">
        <v>2</v>
      </c>
      <c r="N17" s="0" t="n">
        <v>4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2018</v>
      </c>
      <c r="AE17" s="3" t="n">
        <f aca="false">(AR17-((AL17+(AM17*AR17)+(AN17*AQ17))*AQ17))*1.15</f>
        <v>41.6624683333334</v>
      </c>
      <c r="AG17" s="0" t="n">
        <v>0.3</v>
      </c>
      <c r="AH17" s="0" t="n">
        <v>0</v>
      </c>
      <c r="AI17" s="4" t="n">
        <f aca="false">SUM($AH$15:$AH$20)</f>
        <v>3716.66666666667</v>
      </c>
      <c r="AJ17" s="0" t="n">
        <v>0</v>
      </c>
      <c r="AK17" s="5" t="n">
        <f aca="false">MAX((1-AG17)*(AI17-AJ17),0)</f>
        <v>2601.66666666667</v>
      </c>
      <c r="AL17" s="0" t="n">
        <v>-0.01</v>
      </c>
      <c r="AM17" s="12" t="n">
        <v>0.00028</v>
      </c>
      <c r="AN17" s="6" t="n">
        <v>3.6E-005</v>
      </c>
      <c r="AO17" s="0" t="n">
        <v>935</v>
      </c>
      <c r="AQ17" s="5" t="n">
        <f aca="false">AK17</f>
        <v>2601.66666666667</v>
      </c>
      <c r="AR17" s="0" t="n">
        <f aca="false">MIN(MAX(I17,AP17),AO17)</f>
        <v>935</v>
      </c>
    </row>
    <row r="18" customFormat="false" ht="15.8" hidden="false" customHeight="false" outlineLevel="0" collapsed="false">
      <c r="A18" s="0" t="n">
        <v>6</v>
      </c>
      <c r="B18" s="0" t="n">
        <v>6</v>
      </c>
      <c r="C18" s="0" t="n">
        <v>31</v>
      </c>
      <c r="D18" s="2" t="b">
        <v>0</v>
      </c>
      <c r="E18" s="0" t="n">
        <v>1</v>
      </c>
      <c r="F18" s="0" t="n">
        <v>6</v>
      </c>
      <c r="G18" s="0" t="n">
        <v>6</v>
      </c>
      <c r="H18" s="2" t="b">
        <v>1</v>
      </c>
      <c r="I18" s="0" t="n">
        <v>1400</v>
      </c>
      <c r="J18" s="0" t="n">
        <v>300</v>
      </c>
      <c r="K18" s="2" t="b">
        <v>0</v>
      </c>
      <c r="L18" s="0" t="n">
        <v>2</v>
      </c>
      <c r="M18" s="0" t="n">
        <v>2</v>
      </c>
      <c r="N18" s="0" t="n">
        <v>4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2018</v>
      </c>
      <c r="AE18" s="3" t="n">
        <f aca="false">(AR18-((AL18+(AM18*AR18)+(AN18*AQ18))*AQ18))*1.15</f>
        <v>41.6624683333334</v>
      </c>
      <c r="AG18" s="0" t="n">
        <v>0.3</v>
      </c>
      <c r="AH18" s="0" t="n">
        <v>0</v>
      </c>
      <c r="AI18" s="4" t="n">
        <f aca="false">SUM($AH$15:$AH$20)</f>
        <v>3716.66666666667</v>
      </c>
      <c r="AJ18" s="0" t="n">
        <v>0</v>
      </c>
      <c r="AK18" s="5" t="n">
        <f aca="false">MAX((1-AG18)*(AI18-AJ18),0)</f>
        <v>2601.66666666667</v>
      </c>
      <c r="AL18" s="0" t="n">
        <v>-0.01</v>
      </c>
      <c r="AM18" s="12" t="n">
        <v>0.00028</v>
      </c>
      <c r="AN18" s="6" t="n">
        <v>3.6E-005</v>
      </c>
      <c r="AO18" s="0" t="n">
        <v>935</v>
      </c>
      <c r="AQ18" s="5" t="n">
        <f aca="false">AK18</f>
        <v>2601.66666666667</v>
      </c>
      <c r="AR18" s="0" t="n">
        <f aca="false">MIN(MAX(I18,AP18),AO18)</f>
        <v>935</v>
      </c>
    </row>
    <row r="19" customFormat="false" ht="15.8" hidden="false" customHeight="false" outlineLevel="0" collapsed="false">
      <c r="A19" s="0" t="n">
        <v>6</v>
      </c>
      <c r="B19" s="0" t="n">
        <v>6</v>
      </c>
      <c r="C19" s="0" t="n">
        <v>32</v>
      </c>
      <c r="D19" s="2" t="b">
        <v>0</v>
      </c>
      <c r="E19" s="0" t="n">
        <v>1</v>
      </c>
      <c r="F19" s="0" t="n">
        <v>6</v>
      </c>
      <c r="G19" s="0" t="n">
        <v>6</v>
      </c>
      <c r="H19" s="2" t="b">
        <v>1</v>
      </c>
      <c r="I19" s="0" t="n">
        <v>1400</v>
      </c>
      <c r="J19" s="0" t="n">
        <v>300</v>
      </c>
      <c r="K19" s="2" t="b">
        <v>0</v>
      </c>
      <c r="L19" s="0" t="n">
        <v>2</v>
      </c>
      <c r="M19" s="0" t="n">
        <v>2</v>
      </c>
      <c r="N19" s="0" t="n">
        <v>4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2018</v>
      </c>
      <c r="AE19" s="3" t="n">
        <f aca="false">(AR19-((AL19+(AM19*AR19)+(AN19*AQ19))*AQ19))*1.15</f>
        <v>41.6624683333334</v>
      </c>
      <c r="AG19" s="0" t="n">
        <v>0.3</v>
      </c>
      <c r="AH19" s="0" t="n">
        <v>0</v>
      </c>
      <c r="AI19" s="4" t="n">
        <f aca="false">SUM($AH$15:$AH$20)</f>
        <v>3716.66666666667</v>
      </c>
      <c r="AJ19" s="0" t="n">
        <v>0</v>
      </c>
      <c r="AK19" s="5" t="n">
        <f aca="false">MAX((1-AG19)*(AI19-AJ19),0)</f>
        <v>2601.66666666667</v>
      </c>
      <c r="AL19" s="0" t="n">
        <v>-0.01</v>
      </c>
      <c r="AM19" s="12" t="n">
        <v>0.00028</v>
      </c>
      <c r="AN19" s="6" t="n">
        <v>3.6E-005</v>
      </c>
      <c r="AO19" s="0" t="n">
        <v>935</v>
      </c>
      <c r="AQ19" s="5" t="n">
        <f aca="false">AK19</f>
        <v>2601.66666666667</v>
      </c>
      <c r="AR19" s="0" t="n">
        <f aca="false">MIN(MAX(I19,AP19),AO19)</f>
        <v>935</v>
      </c>
    </row>
    <row r="20" customFormat="false" ht="15.8" hidden="false" customHeight="false" outlineLevel="0" collapsed="false">
      <c r="A20" s="0" t="n">
        <v>6</v>
      </c>
      <c r="B20" s="0" t="n">
        <v>6</v>
      </c>
      <c r="C20" s="0" t="n">
        <v>33</v>
      </c>
      <c r="D20" s="2" t="b">
        <v>0</v>
      </c>
      <c r="E20" s="0" t="n">
        <v>1</v>
      </c>
      <c r="F20" s="0" t="n">
        <v>6</v>
      </c>
      <c r="G20" s="0" t="n">
        <v>6</v>
      </c>
      <c r="H20" s="2" t="b">
        <v>1</v>
      </c>
      <c r="I20" s="0" t="n">
        <v>1400</v>
      </c>
      <c r="J20" s="0" t="n">
        <v>300</v>
      </c>
      <c r="K20" s="2" t="b">
        <v>0</v>
      </c>
      <c r="L20" s="0" t="n">
        <v>2</v>
      </c>
      <c r="M20" s="0" t="n">
        <v>2</v>
      </c>
      <c r="N20" s="0" t="n">
        <v>4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2018</v>
      </c>
      <c r="AE20" s="3" t="n">
        <f aca="false">(AR20-((AL20+(AM20*AR20)+(AN20*AQ20))*AQ20))*1.15</f>
        <v>41.6624683333334</v>
      </c>
      <c r="AG20" s="0" t="n">
        <v>0.3</v>
      </c>
      <c r="AH20" s="0" t="n">
        <v>0</v>
      </c>
      <c r="AI20" s="4" t="n">
        <f aca="false">SUM($AH$15:$AH$20)</f>
        <v>3716.66666666667</v>
      </c>
      <c r="AJ20" s="0" t="n">
        <v>0</v>
      </c>
      <c r="AK20" s="5" t="n">
        <f aca="false">MAX((1-AG20)*(AI20-AJ20),0)</f>
        <v>2601.66666666667</v>
      </c>
      <c r="AL20" s="0" t="n">
        <v>-0.01</v>
      </c>
      <c r="AM20" s="12" t="n">
        <v>0.00028</v>
      </c>
      <c r="AN20" s="6" t="n">
        <v>3.6E-005</v>
      </c>
      <c r="AO20" s="0" t="n">
        <v>935</v>
      </c>
      <c r="AQ20" s="5" t="n">
        <f aca="false">AK20</f>
        <v>2601.66666666667</v>
      </c>
      <c r="AR20" s="0" t="n">
        <f aca="false">MIN(MAX(I20,AP20),AO20)</f>
        <v>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Eric Sommer</cp:lastModifiedBy>
  <dcterms:modified xsi:type="dcterms:W3CDTF">2019-10-07T22:57:21Z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