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I20" i="1" l="1"/>
  <c r="AI21" i="1"/>
  <c r="AF20" i="1" l="1"/>
  <c r="AC8" i="1" l="1"/>
  <c r="AC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7" i="1"/>
  <c r="AL3" i="1"/>
  <c r="AL4" i="1"/>
  <c r="AL2" i="1"/>
  <c r="AL5" i="1" l="1"/>
  <c r="AK3" i="1" l="1"/>
  <c r="AK4" i="1"/>
  <c r="AK5" i="1"/>
  <c r="AE5" i="1" s="1"/>
  <c r="AK6" i="1"/>
  <c r="AE6" i="1" s="1"/>
  <c r="AK7" i="1"/>
  <c r="AE7" i="1" s="1"/>
  <c r="AK8" i="1"/>
  <c r="AE8" i="1" s="1"/>
  <c r="AK9" i="1"/>
  <c r="AE9" i="1" s="1"/>
  <c r="AK10" i="1"/>
  <c r="AE10" i="1" s="1"/>
  <c r="AK11" i="1"/>
  <c r="AE11" i="1" s="1"/>
  <c r="AK12" i="1"/>
  <c r="AE12" i="1" s="1"/>
  <c r="AK13" i="1"/>
  <c r="AE13" i="1" s="1"/>
  <c r="AK14" i="1"/>
  <c r="AE14" i="1" s="1"/>
  <c r="AK15" i="1"/>
  <c r="AE15" i="1" s="1"/>
  <c r="AK16" i="1"/>
  <c r="AE16" i="1" s="1"/>
  <c r="AK17" i="1"/>
  <c r="AE17" i="1" s="1"/>
  <c r="AK18" i="1"/>
  <c r="AE18" i="1" s="1"/>
  <c r="AK19" i="1"/>
  <c r="AE19" i="1" s="1"/>
  <c r="AK20" i="1"/>
  <c r="AE20" i="1" s="1"/>
  <c r="AK21" i="1"/>
  <c r="AE21" i="1" s="1"/>
  <c r="AK2" i="1"/>
  <c r="AE2" i="1" s="1"/>
  <c r="AE4" i="1" l="1"/>
  <c r="AE3" i="1"/>
  <c r="Z19" i="1"/>
  <c r="Z18" i="1"/>
  <c r="AD21" i="1" l="1"/>
  <c r="AD20" i="1"/>
  <c r="AG21" i="1"/>
  <c r="AB21" i="1" s="1"/>
  <c r="N20" i="1"/>
  <c r="AG20" i="1" s="1"/>
  <c r="AB20" i="1" s="1"/>
  <c r="AF21" i="1" l="1"/>
  <c r="AA20" i="1"/>
  <c r="Z20" i="1" s="1"/>
  <c r="AA21" i="1"/>
  <c r="Z21" i="1" s="1"/>
  <c r="AD16" i="1" l="1"/>
  <c r="AD15" i="1"/>
  <c r="AD14" i="1"/>
  <c r="AD18" i="1" l="1"/>
  <c r="AD19" i="1"/>
  <c r="AD17" i="1"/>
  <c r="AF17" i="1" s="1"/>
  <c r="V17" i="1"/>
  <c r="U17" i="1"/>
  <c r="AG17" i="1" s="1"/>
  <c r="AH17" i="1"/>
  <c r="AG18" i="1"/>
  <c r="AG19" i="1"/>
  <c r="AB17" i="1" l="1"/>
  <c r="AA17" i="1" s="1"/>
  <c r="Z17" i="1" s="1"/>
  <c r="AB19" i="1"/>
  <c r="AB18" i="1"/>
  <c r="AF19" i="1"/>
  <c r="AF18" i="1"/>
  <c r="AH7" i="1"/>
  <c r="Z7" i="1"/>
  <c r="AH14" i="1" l="1"/>
  <c r="AH16" i="1"/>
  <c r="AH5" i="1"/>
  <c r="AH2" i="1"/>
  <c r="Z15" i="1" l="1"/>
  <c r="Z16" i="1"/>
  <c r="U16" i="1"/>
  <c r="T14" i="1"/>
  <c r="U14" i="1"/>
  <c r="U15" i="1"/>
  <c r="AB4" i="1" l="1"/>
  <c r="Z5" i="1"/>
  <c r="Z6" i="1"/>
  <c r="Z8" i="1"/>
  <c r="AG14" i="1"/>
  <c r="AB14" i="1" s="1"/>
  <c r="AG15" i="1"/>
  <c r="AB15" i="1" s="1"/>
  <c r="AG16" i="1"/>
  <c r="AB16" i="1" s="1"/>
  <c r="AF14" i="1"/>
  <c r="AF15" i="1"/>
  <c r="AF16" i="1"/>
  <c r="AD10" i="1"/>
  <c r="AD11" i="1"/>
  <c r="AD12" i="1"/>
  <c r="AD13" i="1"/>
  <c r="AF13" i="1" s="1"/>
  <c r="AD9" i="1"/>
  <c r="AD8" i="1"/>
  <c r="AF8" i="1" s="1"/>
  <c r="AD6" i="1"/>
  <c r="AD5" i="1"/>
  <c r="AF5" i="1" s="1"/>
  <c r="AD3" i="1"/>
  <c r="AF3" i="1" s="1"/>
  <c r="AD4" i="1"/>
  <c r="AD2" i="1"/>
  <c r="AF2" i="1" s="1"/>
  <c r="AD7" i="1"/>
  <c r="AA14" i="1" l="1"/>
  <c r="Z14" i="1" s="1"/>
  <c r="AF12" i="1"/>
  <c r="AF9" i="1"/>
  <c r="AF10" i="1"/>
  <c r="AF7" i="1"/>
  <c r="AF6" i="1"/>
  <c r="AF11" i="1"/>
  <c r="AF4" i="1"/>
  <c r="U3" i="1"/>
  <c r="U4" i="1"/>
  <c r="U5" i="1"/>
  <c r="U6" i="1"/>
  <c r="U7" i="1"/>
  <c r="U8" i="1"/>
  <c r="U9" i="1"/>
  <c r="U10" i="1"/>
  <c r="U11" i="1"/>
  <c r="U12" i="1"/>
  <c r="U13" i="1"/>
  <c r="U2" i="1"/>
  <c r="AG2" i="1" s="1"/>
  <c r="AB2" i="1" s="1"/>
  <c r="T3" i="1"/>
  <c r="AG3" i="1" s="1"/>
  <c r="AB3" i="1" s="1"/>
  <c r="T4" i="1"/>
  <c r="T5" i="1"/>
  <c r="AG5" i="1" s="1"/>
  <c r="T6" i="1"/>
  <c r="AG6" i="1" s="1"/>
  <c r="AB6" i="1" s="1"/>
  <c r="T7" i="1"/>
  <c r="AG7" i="1" s="1"/>
  <c r="T8" i="1"/>
  <c r="AG8" i="1" s="1"/>
  <c r="AB8" i="1" s="1"/>
  <c r="T9" i="1"/>
  <c r="AG9" i="1" s="1"/>
  <c r="AB9" i="1" s="1"/>
  <c r="T10" i="1"/>
  <c r="AG10" i="1" s="1"/>
  <c r="AB10" i="1" s="1"/>
  <c r="T11" i="1"/>
  <c r="AG11" i="1" s="1"/>
  <c r="AB11" i="1" s="1"/>
  <c r="T12" i="1"/>
  <c r="AG12" i="1" s="1"/>
  <c r="AB12" i="1" s="1"/>
  <c r="T13" i="1"/>
  <c r="V10" i="1"/>
  <c r="Z10" i="1" s="1"/>
  <c r="V11" i="1"/>
  <c r="Z11" i="1" s="1"/>
  <c r="V12" i="1"/>
  <c r="Z12" i="1" s="1"/>
  <c r="V13" i="1"/>
  <c r="Z13" i="1" s="1"/>
  <c r="V9" i="1"/>
  <c r="Z9" i="1" s="1"/>
  <c r="Z3" i="1"/>
  <c r="Z4" i="1"/>
  <c r="Z2" i="1"/>
  <c r="AG13" i="1" l="1"/>
  <c r="AB13" i="1" s="1"/>
  <c r="AB5" i="1"/>
  <c r="AB7" i="1"/>
  <c r="A2" i="1" l="1"/>
</calcChain>
</file>

<file path=xl/sharedStrings.xml><?xml version="1.0" encoding="utf-8"?>
<sst xmlns="http://schemas.openxmlformats.org/spreadsheetml/2006/main" count="39" uniqueCount="39">
  <si>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</si>
  <si>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</si>
  <si>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</si>
  <si>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</si>
  <si>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</si>
  <si>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</si>
  <si>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</si>
  <si>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</si>
  <si>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</si>
  <si>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</si>
  <si>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</si>
  <si>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heizkost</t>
  </si>
  <si>
    <t>head_tu</t>
  </si>
  <si>
    <t>miete</t>
  </si>
  <si>
    <t>age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</si>
  <si>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</si>
  <si>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</si>
  <si>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</si>
  <si>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</si>
  <si>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</si>
  <si>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</si>
  <si>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</si>
  <si>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</si>
  <si>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</si>
  <si>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</si>
  <si>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alg2_ek</t>
  </si>
  <si>
    <t>ekanrefrei</t>
  </si>
  <si>
    <t>ar_alg2_ek</t>
  </si>
  <si>
    <t>ar_base_alg2_ek</t>
  </si>
  <si>
    <t>ar_alg2_ek_hh</t>
  </si>
  <si>
    <t>vermfreibetr</t>
  </si>
  <si>
    <t>maxvermfb</t>
  </si>
  <si>
    <t>uhv</t>
  </si>
  <si>
    <t>wohnfl</t>
  </si>
  <si>
    <t>eigentum</t>
  </si>
  <si>
    <t>cost_per_sqm</t>
  </si>
  <si>
    <t>wohnfl_just</t>
  </si>
  <si>
    <t>pid</t>
  </si>
  <si>
    <t>hh_wealth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</si>
</sst>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tabSelected="1" topLeftCell="H1" zoomScale="85" zoomScaleNormal="85" workbookViewId="0">
      <selection activeCell="AI20" sqref="AI20"/>
    </sheetView>
  </sheetViews>
  <sheetFormatPr defaultRowHeight="15" x14ac:dyDescent="0.25"/>
  <cols>
    <col min="26" max="26" width="15.7109375" customWidth="1"/>
    <col min="30" max="30" width="12.5703125" customWidth="1"/>
    <col min="31" max="31" width="14.7109375" customWidth="1"/>
    <col min="32" max="32" width="16.140625" customWidth="1"/>
    <col min="33" max="33" width="9.28515625" customWidth="1"/>
  </cols>
  <sheetData>
    <row r="1" spans="1:39" ht="30" x14ac:dyDescent="0.25">
      <c r="A1" s="13" t="s">
        <v>0</v>
      </c>
      <c r="B1" s="13" t="s">
        <v>1</v>
      </c>
      <c r="C1" s="13" t="s">
        <v>37</v>
      </c>
      <c r="D1" s="13" t="s">
        <v>12</v>
      </c>
      <c r="E1" s="13" t="s">
        <v>7</v>
      </c>
      <c r="F1" s="13" t="s">
        <v>14</v>
      </c>
      <c r="G1" s="13" t="s">
        <v>13</v>
      </c>
      <c r="H1" s="13" t="s">
        <v>11</v>
      </c>
      <c r="I1" s="13" t="s">
        <v>33</v>
      </c>
      <c r="J1" s="13" t="s">
        <v>34</v>
      </c>
      <c r="K1" s="13" t="s">
        <v>9</v>
      </c>
      <c r="L1" s="13" t="s">
        <v>8</v>
      </c>
      <c r="M1" s="13" t="s">
        <v>3</v>
      </c>
      <c r="N1" s="13" t="s">
        <v>15</v>
      </c>
      <c r="O1" s="13" t="s">
        <v>4</v>
      </c>
      <c r="P1" s="13" t="s">
        <v>5</v>
      </c>
      <c r="Q1" s="13" t="s">
        <v>16</v>
      </c>
      <c r="R1" s="13" t="s">
        <v>17</v>
      </c>
      <c r="S1" s="13" t="s">
        <v>6</v>
      </c>
      <c r="T1" s="13" t="s">
        <v>18</v>
      </c>
      <c r="U1" s="13" t="s">
        <v>19</v>
      </c>
      <c r="V1" s="13" t="s">
        <v>20</v>
      </c>
      <c r="W1" s="13" t="s">
        <v>32</v>
      </c>
      <c r="X1" s="13" t="s">
        <v>38</v>
      </c>
      <c r="Y1" s="13" t="s">
        <v>2</v>
      </c>
      <c r="Z1" s="14" t="s">
        <v>28</v>
      </c>
      <c r="AA1" s="14" t="s">
        <v>29</v>
      </c>
      <c r="AB1" s="14" t="s">
        <v>27</v>
      </c>
      <c r="AC1" s="13" t="s">
        <v>22</v>
      </c>
      <c r="AD1" s="13" t="s">
        <v>23</v>
      </c>
      <c r="AE1" s="13" t="s">
        <v>24</v>
      </c>
      <c r="AF1" s="14" t="s">
        <v>21</v>
      </c>
      <c r="AG1" s="13" t="s">
        <v>25</v>
      </c>
      <c r="AH1" s="13" t="s">
        <v>26</v>
      </c>
      <c r="AI1" s="13" t="s">
        <v>30</v>
      </c>
      <c r="AJ1" s="13" t="s">
        <v>31</v>
      </c>
      <c r="AK1" s="13" t="s">
        <v>35</v>
      </c>
      <c r="AL1" s="13" t="s">
        <v>36</v>
      </c>
      <c r="AM1" s="13" t="s">
        <v>10</v>
      </c>
    </row>
    <row r="2" spans="1:39" x14ac:dyDescent="0.25">
      <c r="A2">
        <f>B2</f>
        <v>1</v>
      </c>
      <c r="B2">
        <v>1</v>
      </c>
      <c r="C2">
        <v>1</v>
      </c>
      <c r="D2" t="b">
        <v>1</v>
      </c>
      <c r="E2" t="b">
        <v>0</v>
      </c>
      <c r="F2">
        <v>30</v>
      </c>
      <c r="G2">
        <v>700</v>
      </c>
      <c r="H2">
        <v>100</v>
      </c>
      <c r="I2">
        <v>75</v>
      </c>
      <c r="J2" t="b">
        <v>0</v>
      </c>
      <c r="K2" t="b">
        <v>0</v>
      </c>
      <c r="L2">
        <v>1000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100</v>
      </c>
      <c r="T2">
        <v>20</v>
      </c>
      <c r="U2">
        <f t="shared" ref="U2:U15" si="0">0.2*L2</f>
        <v>200</v>
      </c>
      <c r="V2">
        <v>190</v>
      </c>
      <c r="W2">
        <v>0</v>
      </c>
      <c r="X2">
        <v>0</v>
      </c>
      <c r="Y2">
        <v>2016</v>
      </c>
      <c r="Z2" s="12">
        <f>AA2+V2</f>
        <v>650</v>
      </c>
      <c r="AA2" s="1">
        <v>460</v>
      </c>
      <c r="AB2" s="26">
        <f t="shared" ref="AB2:AB21" si="1">$AG2-$AH2</f>
        <v>400</v>
      </c>
      <c r="AC2">
        <v>0</v>
      </c>
      <c r="AD2">
        <f>2*364+237</f>
        <v>965</v>
      </c>
      <c r="AE2" s="9">
        <f>AK2*AL2</f>
        <v>750</v>
      </c>
      <c r="AF2" s="26">
        <f>AD2+AE2</f>
        <v>1715</v>
      </c>
      <c r="AG2" s="11">
        <f>L2-S2-T2-U2</f>
        <v>680</v>
      </c>
      <c r="AH2">
        <f>100+0.2*(L2-100)</f>
        <v>280</v>
      </c>
      <c r="AI2" s="9"/>
      <c r="AJ2" s="5"/>
      <c r="AK2">
        <f t="shared" ref="AK2:AK21" si="2">MIN(10,(G2+H2)/I2)</f>
        <v>10</v>
      </c>
      <c r="AL2">
        <f>MIN(45+(AM2-1)*15,I2)</f>
        <v>75</v>
      </c>
      <c r="AM2" s="11">
        <v>3</v>
      </c>
    </row>
    <row r="3" spans="1:39" x14ac:dyDescent="0.25">
      <c r="A3">
        <v>1</v>
      </c>
      <c r="B3">
        <v>1</v>
      </c>
      <c r="C3">
        <v>2</v>
      </c>
      <c r="D3" t="b">
        <v>0</v>
      </c>
      <c r="E3" t="b">
        <v>0</v>
      </c>
      <c r="F3">
        <v>30</v>
      </c>
      <c r="G3">
        <v>700</v>
      </c>
      <c r="H3">
        <v>100</v>
      </c>
      <c r="I3">
        <v>75</v>
      </c>
      <c r="J3" t="b">
        <v>0</v>
      </c>
      <c r="K3" t="b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4" si="3">0.055*S3</f>
        <v>0</v>
      </c>
      <c r="U3">
        <f t="shared" si="0"/>
        <v>0</v>
      </c>
      <c r="V3">
        <v>190</v>
      </c>
      <c r="W3">
        <v>0</v>
      </c>
      <c r="X3">
        <v>0</v>
      </c>
      <c r="Y3">
        <v>2016</v>
      </c>
      <c r="Z3" s="12">
        <f t="shared" ref="Z3:Z13" si="4">AA3+V3</f>
        <v>650</v>
      </c>
      <c r="AA3" s="1">
        <v>460</v>
      </c>
      <c r="AB3" s="1">
        <f t="shared" si="1"/>
        <v>0</v>
      </c>
      <c r="AC3">
        <v>0</v>
      </c>
      <c r="AD3">
        <f t="shared" ref="AD3:AD4" si="5">2*364+237</f>
        <v>965</v>
      </c>
      <c r="AE3" s="9">
        <f t="shared" ref="AE3:AE21" si="6">AK3*AL3</f>
        <v>750</v>
      </c>
      <c r="AF3" s="26">
        <f t="shared" ref="AF3:AF16" si="7">AD3+AE3</f>
        <v>1715</v>
      </c>
      <c r="AG3" s="11">
        <f>L3-S3-T3-U3</f>
        <v>0</v>
      </c>
      <c r="AH3">
        <v>0</v>
      </c>
      <c r="AI3" s="9"/>
      <c r="AJ3" s="5"/>
      <c r="AK3">
        <f t="shared" si="2"/>
        <v>10</v>
      </c>
      <c r="AL3">
        <f t="shared" ref="AL3:AL4" si="8">MIN(45+(AM3-1)*15,I3)</f>
        <v>75</v>
      </c>
      <c r="AM3" s="11">
        <v>3</v>
      </c>
    </row>
    <row r="4" spans="1:39" x14ac:dyDescent="0.25">
      <c r="A4">
        <v>1</v>
      </c>
      <c r="B4">
        <v>1</v>
      </c>
      <c r="C4">
        <v>3</v>
      </c>
      <c r="D4" t="b">
        <v>0</v>
      </c>
      <c r="E4" t="b">
        <v>1</v>
      </c>
      <c r="F4">
        <v>2</v>
      </c>
      <c r="G4">
        <v>700</v>
      </c>
      <c r="H4">
        <v>100</v>
      </c>
      <c r="I4">
        <v>75</v>
      </c>
      <c r="J4" t="b">
        <v>0</v>
      </c>
      <c r="K4" t="b">
        <v>0</v>
      </c>
      <c r="L4">
        <v>200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3"/>
        <v>0</v>
      </c>
      <c r="U4">
        <f t="shared" si="0"/>
        <v>40</v>
      </c>
      <c r="V4">
        <v>190</v>
      </c>
      <c r="W4">
        <v>0</v>
      </c>
      <c r="X4">
        <v>0</v>
      </c>
      <c r="Y4">
        <v>2016</v>
      </c>
      <c r="Z4" s="12">
        <f t="shared" si="4"/>
        <v>650</v>
      </c>
      <c r="AA4" s="1">
        <v>460</v>
      </c>
      <c r="AB4" s="1">
        <f t="shared" si="1"/>
        <v>60</v>
      </c>
      <c r="AC4">
        <v>0</v>
      </c>
      <c r="AD4">
        <f t="shared" si="5"/>
        <v>965</v>
      </c>
      <c r="AE4" s="9">
        <f t="shared" si="6"/>
        <v>750</v>
      </c>
      <c r="AF4" s="26">
        <f t="shared" si="7"/>
        <v>1715</v>
      </c>
      <c r="AG4" s="11">
        <v>160</v>
      </c>
      <c r="AH4">
        <v>100</v>
      </c>
      <c r="AI4" s="9"/>
      <c r="AJ4" s="5"/>
      <c r="AK4">
        <f t="shared" si="2"/>
        <v>10</v>
      </c>
      <c r="AL4">
        <f t="shared" si="8"/>
        <v>75</v>
      </c>
      <c r="AM4" s="11">
        <v>3</v>
      </c>
    </row>
    <row r="5" spans="1:39" x14ac:dyDescent="0.25">
      <c r="A5" s="2">
        <v>2</v>
      </c>
      <c r="B5" s="2">
        <v>2</v>
      </c>
      <c r="C5" s="2">
        <v>4</v>
      </c>
      <c r="D5" s="2" t="b">
        <v>1</v>
      </c>
      <c r="E5" s="2" t="b">
        <v>0</v>
      </c>
      <c r="F5" s="2">
        <v>40</v>
      </c>
      <c r="G5" s="2">
        <v>400</v>
      </c>
      <c r="H5" s="2">
        <v>80</v>
      </c>
      <c r="I5" s="2">
        <v>70</v>
      </c>
      <c r="J5" s="2" t="b">
        <v>1</v>
      </c>
      <c r="K5" s="2" t="b">
        <v>0</v>
      </c>
      <c r="L5" s="2">
        <v>800</v>
      </c>
      <c r="M5" s="2">
        <v>0</v>
      </c>
      <c r="N5" s="2">
        <v>0</v>
      </c>
      <c r="O5" s="2">
        <v>0</v>
      </c>
      <c r="P5" s="2">
        <v>100</v>
      </c>
      <c r="Q5" s="2">
        <v>0</v>
      </c>
      <c r="R5" s="2">
        <v>0</v>
      </c>
      <c r="S5" s="2">
        <v>0</v>
      </c>
      <c r="T5" s="2">
        <f t="shared" si="3"/>
        <v>0</v>
      </c>
      <c r="U5" s="2">
        <f t="shared" si="0"/>
        <v>160</v>
      </c>
      <c r="V5" s="2">
        <v>0</v>
      </c>
      <c r="W5" s="2">
        <v>0</v>
      </c>
      <c r="X5" s="2">
        <v>0</v>
      </c>
      <c r="Y5" s="2">
        <v>2013</v>
      </c>
      <c r="Z5" s="23">
        <f t="shared" si="4"/>
        <v>500</v>
      </c>
      <c r="AA5" s="21">
        <v>500</v>
      </c>
      <c r="AB5" s="21">
        <f t="shared" si="1"/>
        <v>500</v>
      </c>
      <c r="AC5" s="2">
        <v>0</v>
      </c>
      <c r="AD5" s="2">
        <f>2*345</f>
        <v>690</v>
      </c>
      <c r="AE5" s="10">
        <f t="shared" si="6"/>
        <v>480</v>
      </c>
      <c r="AF5" s="27">
        <f>AD5+AE5</f>
        <v>1170</v>
      </c>
      <c r="AG5" s="15">
        <f>L5+P5-S5-T5-U5</f>
        <v>740</v>
      </c>
      <c r="AH5">
        <f>100+0.2*(L5-100)</f>
        <v>240</v>
      </c>
      <c r="AI5" s="10"/>
      <c r="AJ5" s="8"/>
      <c r="AK5" s="8">
        <f t="shared" si="2"/>
        <v>6.8571428571428568</v>
      </c>
      <c r="AL5" s="8">
        <f>MIN(I5,80)</f>
        <v>70</v>
      </c>
      <c r="AM5" s="11">
        <v>2</v>
      </c>
    </row>
    <row r="6" spans="1:39" x14ac:dyDescent="0.25">
      <c r="A6">
        <v>2</v>
      </c>
      <c r="B6">
        <v>2</v>
      </c>
      <c r="C6">
        <v>5</v>
      </c>
      <c r="D6" t="b">
        <v>0</v>
      </c>
      <c r="E6" s="3" t="b">
        <v>0</v>
      </c>
      <c r="F6" s="3">
        <v>40</v>
      </c>
      <c r="G6" s="6">
        <v>400</v>
      </c>
      <c r="H6" s="6">
        <v>80</v>
      </c>
      <c r="I6" s="6">
        <v>70</v>
      </c>
      <c r="J6" s="6" t="b">
        <v>1</v>
      </c>
      <c r="K6" s="7" t="b">
        <v>0</v>
      </c>
      <c r="L6" s="7">
        <v>0</v>
      </c>
      <c r="M6" s="6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f t="shared" si="3"/>
        <v>0</v>
      </c>
      <c r="U6" s="3">
        <f t="shared" si="0"/>
        <v>0</v>
      </c>
      <c r="V6" s="3">
        <v>0</v>
      </c>
      <c r="W6" s="3">
        <v>0</v>
      </c>
      <c r="X6" s="3">
        <v>0</v>
      </c>
      <c r="Y6" s="3">
        <v>2013</v>
      </c>
      <c r="Z6" s="24">
        <f t="shared" si="4"/>
        <v>500</v>
      </c>
      <c r="AA6" s="22">
        <v>500</v>
      </c>
      <c r="AB6" s="22">
        <f t="shared" si="1"/>
        <v>0</v>
      </c>
      <c r="AC6">
        <v>0</v>
      </c>
      <c r="AD6" s="2">
        <f>2*345</f>
        <v>690</v>
      </c>
      <c r="AE6" s="9">
        <f t="shared" si="6"/>
        <v>480</v>
      </c>
      <c r="AF6" s="28">
        <f t="shared" si="7"/>
        <v>1170</v>
      </c>
      <c r="AG6" s="19">
        <f t="shared" ref="AG6:AG16" si="9">L6-S6-T6-U6</f>
        <v>0</v>
      </c>
      <c r="AH6" s="6">
        <v>0</v>
      </c>
      <c r="AI6" s="20"/>
      <c r="AJ6" s="6"/>
      <c r="AK6" s="6">
        <f t="shared" si="2"/>
        <v>6.8571428571428568</v>
      </c>
      <c r="AL6" s="6">
        <v>70</v>
      </c>
      <c r="AM6" s="11">
        <v>2</v>
      </c>
    </row>
    <row r="7" spans="1:39" x14ac:dyDescent="0.25">
      <c r="A7" s="2">
        <v>3</v>
      </c>
      <c r="B7" s="2">
        <v>3</v>
      </c>
      <c r="C7" s="2">
        <v>6</v>
      </c>
      <c r="D7" s="2" t="b">
        <v>1</v>
      </c>
      <c r="E7" s="2" t="b">
        <v>0</v>
      </c>
      <c r="F7" s="2">
        <v>28</v>
      </c>
      <c r="G7" s="2">
        <v>400</v>
      </c>
      <c r="H7" s="2">
        <v>80</v>
      </c>
      <c r="I7" s="2">
        <v>58</v>
      </c>
      <c r="J7" s="2" t="b">
        <v>0</v>
      </c>
      <c r="K7" s="2" t="b">
        <v>1</v>
      </c>
      <c r="L7" s="2">
        <v>1000</v>
      </c>
      <c r="M7" s="2">
        <v>0</v>
      </c>
      <c r="N7" s="2">
        <v>0</v>
      </c>
      <c r="O7" s="2">
        <v>0</v>
      </c>
      <c r="P7" s="2">
        <v>250</v>
      </c>
      <c r="Q7" s="2">
        <v>0</v>
      </c>
      <c r="R7" s="2">
        <v>0</v>
      </c>
      <c r="S7" s="2">
        <v>100</v>
      </c>
      <c r="T7" s="2">
        <f t="shared" si="3"/>
        <v>5.5</v>
      </c>
      <c r="U7" s="2">
        <f t="shared" si="0"/>
        <v>200</v>
      </c>
      <c r="V7" s="2">
        <v>164</v>
      </c>
      <c r="W7" s="2">
        <v>0</v>
      </c>
      <c r="X7" s="2">
        <v>0</v>
      </c>
      <c r="Y7" s="2">
        <v>2009</v>
      </c>
      <c r="Z7" s="23">
        <f>AA7+V7</f>
        <v>848.5</v>
      </c>
      <c r="AA7" s="21">
        <v>684.5</v>
      </c>
      <c r="AB7" s="21">
        <f t="shared" si="1"/>
        <v>684.5</v>
      </c>
      <c r="AC7" s="2">
        <f>MAX(0.12*K7,0.36)</f>
        <v>0.36</v>
      </c>
      <c r="AD7" s="2">
        <f>(1+AC7)*359+(0.6*359)</f>
        <v>703.64</v>
      </c>
      <c r="AE7" s="10">
        <f t="shared" si="6"/>
        <v>480.00000000000006</v>
      </c>
      <c r="AF7" s="27">
        <f t="shared" si="7"/>
        <v>1183.6400000000001</v>
      </c>
      <c r="AG7" s="15">
        <f>L7+P7-S7-T7-U7</f>
        <v>944.5</v>
      </c>
      <c r="AH7">
        <f>100+0.2*(700)+0.1*200</f>
        <v>260</v>
      </c>
      <c r="AI7" s="10"/>
      <c r="AJ7" s="8"/>
      <c r="AK7" s="8">
        <f t="shared" si="2"/>
        <v>8.2758620689655178</v>
      </c>
      <c r="AL7" s="8">
        <f>MIN(45+(AM7-1)*15,I7)</f>
        <v>58</v>
      </c>
      <c r="AM7" s="15">
        <v>2</v>
      </c>
    </row>
    <row r="8" spans="1:39" x14ac:dyDescent="0.25">
      <c r="A8">
        <v>3</v>
      </c>
      <c r="B8">
        <v>3</v>
      </c>
      <c r="C8">
        <v>7</v>
      </c>
      <c r="D8" t="b">
        <v>0</v>
      </c>
      <c r="E8" s="3" t="b">
        <v>1</v>
      </c>
      <c r="F8" s="3">
        <v>1</v>
      </c>
      <c r="G8" s="3">
        <v>400</v>
      </c>
      <c r="H8" s="3">
        <v>80</v>
      </c>
      <c r="I8" s="3">
        <v>58</v>
      </c>
      <c r="J8" s="2" t="b">
        <v>0</v>
      </c>
      <c r="K8" t="b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si="3"/>
        <v>0</v>
      </c>
      <c r="U8" s="3">
        <f t="shared" si="0"/>
        <v>0</v>
      </c>
      <c r="V8" s="3">
        <v>164</v>
      </c>
      <c r="W8" s="3">
        <v>0</v>
      </c>
      <c r="X8" s="3">
        <v>0</v>
      </c>
      <c r="Y8" s="3">
        <v>2009</v>
      </c>
      <c r="Z8" s="24">
        <f t="shared" si="4"/>
        <v>848.5</v>
      </c>
      <c r="AA8" s="22">
        <v>684.5</v>
      </c>
      <c r="AB8" s="22">
        <f t="shared" si="1"/>
        <v>0</v>
      </c>
      <c r="AC8" s="2">
        <f>MAX(0.12*K8,0.36)</f>
        <v>0.36</v>
      </c>
      <c r="AD8" s="7">
        <f>(1+AC8)*359+(0.6*359)</f>
        <v>703.64</v>
      </c>
      <c r="AE8" s="9">
        <f t="shared" si="6"/>
        <v>480.00000000000006</v>
      </c>
      <c r="AF8" s="29">
        <f t="shared" si="7"/>
        <v>1183.6400000000001</v>
      </c>
      <c r="AG8" s="17">
        <f t="shared" si="9"/>
        <v>0</v>
      </c>
      <c r="AH8" s="3">
        <v>0</v>
      </c>
      <c r="AI8" s="9"/>
      <c r="AJ8" s="3"/>
      <c r="AK8" s="3">
        <f t="shared" si="2"/>
        <v>8.2758620689655178</v>
      </c>
      <c r="AL8" s="8">
        <f t="shared" ref="AL8:AL21" si="10">MIN(45+(AM8-1)*15,I8)</f>
        <v>58</v>
      </c>
      <c r="AM8" s="17">
        <v>2</v>
      </c>
    </row>
    <row r="9" spans="1:39" x14ac:dyDescent="0.25">
      <c r="A9" s="2">
        <v>4</v>
      </c>
      <c r="B9" s="2">
        <v>4</v>
      </c>
      <c r="C9" s="2">
        <v>8</v>
      </c>
      <c r="D9" s="2" t="b">
        <v>1</v>
      </c>
      <c r="E9" s="2" t="b">
        <v>0</v>
      </c>
      <c r="F9" s="2">
        <v>33</v>
      </c>
      <c r="G9" s="2">
        <v>850</v>
      </c>
      <c r="H9" s="2">
        <v>120</v>
      </c>
      <c r="I9" s="2">
        <v>110</v>
      </c>
      <c r="J9" s="2" t="b">
        <v>0</v>
      </c>
      <c r="K9" s="2" t="b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f t="shared" si="3"/>
        <v>0</v>
      </c>
      <c r="U9" s="2">
        <f t="shared" si="0"/>
        <v>0</v>
      </c>
      <c r="V9" s="2">
        <f>3*154</f>
        <v>462</v>
      </c>
      <c r="W9" s="2">
        <v>0</v>
      </c>
      <c r="X9" s="2">
        <v>0</v>
      </c>
      <c r="Y9" s="2">
        <v>2006</v>
      </c>
      <c r="Z9" s="23">
        <f t="shared" si="4"/>
        <v>462</v>
      </c>
      <c r="AA9" s="21">
        <v>0</v>
      </c>
      <c r="AB9" s="21">
        <f t="shared" si="1"/>
        <v>0</v>
      </c>
      <c r="AC9" s="2">
        <v>0</v>
      </c>
      <c r="AD9" s="2">
        <f>345*0.9*2+345*0.6+345*0.7*2</f>
        <v>1311</v>
      </c>
      <c r="AE9" s="10">
        <f t="shared" si="6"/>
        <v>925.90909090909088</v>
      </c>
      <c r="AF9" s="27">
        <f t="shared" si="7"/>
        <v>2236.909090909091</v>
      </c>
      <c r="AG9" s="15">
        <f t="shared" si="9"/>
        <v>0</v>
      </c>
      <c r="AH9" s="2">
        <v>0</v>
      </c>
      <c r="AI9" s="10"/>
      <c r="AJ9" s="16"/>
      <c r="AK9" s="8">
        <f t="shared" si="2"/>
        <v>8.8181818181818183</v>
      </c>
      <c r="AL9" s="8">
        <f t="shared" si="10"/>
        <v>105</v>
      </c>
      <c r="AM9" s="11">
        <v>5</v>
      </c>
    </row>
    <row r="10" spans="1:39" x14ac:dyDescent="0.25">
      <c r="A10">
        <v>4</v>
      </c>
      <c r="B10">
        <v>4</v>
      </c>
      <c r="C10">
        <v>9</v>
      </c>
      <c r="D10" t="b">
        <v>0</v>
      </c>
      <c r="E10" s="3" t="b">
        <v>0</v>
      </c>
      <c r="F10" s="3">
        <v>30</v>
      </c>
      <c r="G10" s="4">
        <v>850</v>
      </c>
      <c r="H10" s="4">
        <v>120</v>
      </c>
      <c r="I10" s="3">
        <v>110</v>
      </c>
      <c r="J10" s="2" t="b">
        <v>0</v>
      </c>
      <c r="K10" t="b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3"/>
        <v>0</v>
      </c>
      <c r="U10" s="3">
        <f t="shared" si="0"/>
        <v>0</v>
      </c>
      <c r="V10" s="3">
        <f t="shared" ref="V10:V13" si="11">3*154</f>
        <v>462</v>
      </c>
      <c r="W10" s="3">
        <v>0</v>
      </c>
      <c r="X10" s="3">
        <v>0</v>
      </c>
      <c r="Y10" s="4">
        <v>2006</v>
      </c>
      <c r="Z10" s="12">
        <f t="shared" si="4"/>
        <v>462</v>
      </c>
      <c r="AA10" s="22">
        <v>0</v>
      </c>
      <c r="AB10" s="22">
        <f t="shared" si="1"/>
        <v>0</v>
      </c>
      <c r="AC10">
        <v>0</v>
      </c>
      <c r="AD10" s="3">
        <f t="shared" ref="AD10:AD13" si="12">345*0.9*2+345*0.6+345*0.7*2</f>
        <v>1311</v>
      </c>
      <c r="AE10" s="9">
        <f t="shared" si="6"/>
        <v>925.90909090909088</v>
      </c>
      <c r="AF10" s="29">
        <f t="shared" si="7"/>
        <v>2236.909090909091</v>
      </c>
      <c r="AG10" s="17">
        <f t="shared" si="9"/>
        <v>0</v>
      </c>
      <c r="AH10" s="4">
        <v>0</v>
      </c>
      <c r="AI10" s="9"/>
      <c r="AJ10" s="18"/>
      <c r="AK10" s="3">
        <f t="shared" si="2"/>
        <v>8.8181818181818183</v>
      </c>
      <c r="AL10" s="8">
        <f t="shared" si="10"/>
        <v>105</v>
      </c>
      <c r="AM10" s="11">
        <v>5</v>
      </c>
    </row>
    <row r="11" spans="1:39" x14ac:dyDescent="0.25">
      <c r="A11">
        <v>4</v>
      </c>
      <c r="B11">
        <v>4</v>
      </c>
      <c r="C11">
        <v>10</v>
      </c>
      <c r="D11" t="b">
        <v>0</v>
      </c>
      <c r="E11" s="3" t="b">
        <v>1</v>
      </c>
      <c r="F11" s="3">
        <v>12</v>
      </c>
      <c r="G11" s="4">
        <v>850</v>
      </c>
      <c r="H11" s="4">
        <v>120</v>
      </c>
      <c r="I11" s="3">
        <v>110</v>
      </c>
      <c r="J11" s="2" t="b">
        <v>0</v>
      </c>
      <c r="K11" t="b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3"/>
        <v>0</v>
      </c>
      <c r="U11" s="3">
        <f t="shared" si="0"/>
        <v>0</v>
      </c>
      <c r="V11" s="3">
        <f t="shared" si="11"/>
        <v>462</v>
      </c>
      <c r="W11" s="3">
        <v>0</v>
      </c>
      <c r="X11" s="3">
        <v>0</v>
      </c>
      <c r="Y11" s="4">
        <v>2006</v>
      </c>
      <c r="Z11" s="12">
        <f t="shared" si="4"/>
        <v>462</v>
      </c>
      <c r="AA11" s="22">
        <v>0</v>
      </c>
      <c r="AB11" s="22">
        <f t="shared" si="1"/>
        <v>0</v>
      </c>
      <c r="AC11">
        <v>0</v>
      </c>
      <c r="AD11" s="3">
        <f t="shared" si="12"/>
        <v>1311</v>
      </c>
      <c r="AE11" s="9">
        <f t="shared" si="6"/>
        <v>925.90909090909088</v>
      </c>
      <c r="AF11" s="29">
        <f t="shared" si="7"/>
        <v>2236.909090909091</v>
      </c>
      <c r="AG11" s="11">
        <f t="shared" si="9"/>
        <v>0</v>
      </c>
      <c r="AH11">
        <v>0</v>
      </c>
      <c r="AI11" s="9"/>
      <c r="AJ11" s="5"/>
      <c r="AK11" s="3">
        <f t="shared" si="2"/>
        <v>8.8181818181818183</v>
      </c>
      <c r="AL11" s="8">
        <f t="shared" si="10"/>
        <v>105</v>
      </c>
      <c r="AM11" s="11">
        <v>5</v>
      </c>
    </row>
    <row r="12" spans="1:39" x14ac:dyDescent="0.25">
      <c r="A12">
        <v>4</v>
      </c>
      <c r="B12">
        <v>4</v>
      </c>
      <c r="C12">
        <v>11</v>
      </c>
      <c r="D12" t="b">
        <v>0</v>
      </c>
      <c r="E12" s="3" t="b">
        <v>1</v>
      </c>
      <c r="F12" s="3">
        <v>10</v>
      </c>
      <c r="G12" s="4">
        <v>850</v>
      </c>
      <c r="H12" s="4">
        <v>120</v>
      </c>
      <c r="I12" s="3">
        <v>110</v>
      </c>
      <c r="J12" s="2" t="b">
        <v>0</v>
      </c>
      <c r="K12" t="b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si="3"/>
        <v>0</v>
      </c>
      <c r="U12" s="3">
        <f t="shared" si="0"/>
        <v>0</v>
      </c>
      <c r="V12" s="3">
        <f t="shared" si="11"/>
        <v>462</v>
      </c>
      <c r="W12" s="3">
        <v>0</v>
      </c>
      <c r="X12" s="3">
        <v>0</v>
      </c>
      <c r="Y12" s="4">
        <v>2006</v>
      </c>
      <c r="Z12" s="12">
        <f t="shared" si="4"/>
        <v>462</v>
      </c>
      <c r="AA12" s="22">
        <v>0</v>
      </c>
      <c r="AB12" s="22">
        <f t="shared" si="1"/>
        <v>0</v>
      </c>
      <c r="AC12" s="25">
        <v>0</v>
      </c>
      <c r="AD12" s="3">
        <f t="shared" si="12"/>
        <v>1311</v>
      </c>
      <c r="AE12" s="9">
        <f t="shared" si="6"/>
        <v>925.90909090909088</v>
      </c>
      <c r="AF12" s="29">
        <f t="shared" si="7"/>
        <v>2236.909090909091</v>
      </c>
      <c r="AG12" s="11">
        <f t="shared" si="9"/>
        <v>0</v>
      </c>
      <c r="AH12">
        <v>0</v>
      </c>
      <c r="AI12" s="9"/>
      <c r="AJ12" s="5"/>
      <c r="AK12" s="3">
        <f t="shared" si="2"/>
        <v>8.8181818181818183</v>
      </c>
      <c r="AL12" s="8">
        <f t="shared" si="10"/>
        <v>105</v>
      </c>
      <c r="AM12" s="11">
        <v>5</v>
      </c>
    </row>
    <row r="13" spans="1:39" x14ac:dyDescent="0.25">
      <c r="A13">
        <v>4</v>
      </c>
      <c r="B13">
        <v>4</v>
      </c>
      <c r="C13">
        <v>12</v>
      </c>
      <c r="D13" t="b">
        <v>0</v>
      </c>
      <c r="E13" s="3" t="b">
        <v>1</v>
      </c>
      <c r="F13" s="3">
        <v>2</v>
      </c>
      <c r="G13" s="4">
        <v>850</v>
      </c>
      <c r="H13" s="4">
        <v>120</v>
      </c>
      <c r="I13" s="3">
        <v>110</v>
      </c>
      <c r="J13" s="2" t="b">
        <v>0</v>
      </c>
      <c r="K13" t="b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3"/>
        <v>0</v>
      </c>
      <c r="U13" s="3">
        <f t="shared" si="0"/>
        <v>0</v>
      </c>
      <c r="V13" s="3">
        <f t="shared" si="11"/>
        <v>462</v>
      </c>
      <c r="W13" s="3">
        <v>0</v>
      </c>
      <c r="X13" s="3">
        <v>0</v>
      </c>
      <c r="Y13" s="4">
        <v>2006</v>
      </c>
      <c r="Z13" s="12">
        <f t="shared" si="4"/>
        <v>462</v>
      </c>
      <c r="AA13" s="22">
        <v>0</v>
      </c>
      <c r="AB13" s="22">
        <f t="shared" si="1"/>
        <v>0</v>
      </c>
      <c r="AC13" s="25">
        <v>0</v>
      </c>
      <c r="AD13" s="3">
        <f t="shared" si="12"/>
        <v>1311</v>
      </c>
      <c r="AE13" s="9">
        <f t="shared" si="6"/>
        <v>925.90909090909088</v>
      </c>
      <c r="AF13" s="29">
        <f t="shared" si="7"/>
        <v>2236.909090909091</v>
      </c>
      <c r="AG13" s="11">
        <f t="shared" si="9"/>
        <v>0</v>
      </c>
      <c r="AH13">
        <v>0</v>
      </c>
      <c r="AI13" s="9"/>
      <c r="AJ13" s="5"/>
      <c r="AK13" s="3">
        <f t="shared" si="2"/>
        <v>8.8181818181818183</v>
      </c>
      <c r="AL13" s="8">
        <f t="shared" si="10"/>
        <v>105</v>
      </c>
      <c r="AM13" s="11">
        <v>5</v>
      </c>
    </row>
    <row r="14" spans="1:39" x14ac:dyDescent="0.25">
      <c r="A14" s="2">
        <v>5</v>
      </c>
      <c r="B14" s="2">
        <v>5</v>
      </c>
      <c r="C14" s="2">
        <v>13</v>
      </c>
      <c r="D14" s="2" t="b">
        <v>1</v>
      </c>
      <c r="E14" s="2" t="b">
        <v>0</v>
      </c>
      <c r="F14" s="2">
        <v>30</v>
      </c>
      <c r="G14" s="2">
        <v>720</v>
      </c>
      <c r="H14" s="2">
        <v>110</v>
      </c>
      <c r="I14" s="2">
        <v>105</v>
      </c>
      <c r="J14" s="2" t="b">
        <v>0</v>
      </c>
      <c r="K14" s="2" t="b">
        <v>0</v>
      </c>
      <c r="L14" s="2">
        <v>1700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200</v>
      </c>
      <c r="T14" s="2">
        <f t="shared" si="3"/>
        <v>11</v>
      </c>
      <c r="U14" s="2">
        <f t="shared" si="0"/>
        <v>340</v>
      </c>
      <c r="V14" s="2">
        <v>0</v>
      </c>
      <c r="W14" s="2">
        <v>0</v>
      </c>
      <c r="X14" s="2">
        <v>0</v>
      </c>
      <c r="Y14" s="2">
        <v>2011</v>
      </c>
      <c r="Z14" s="21">
        <f t="shared" ref="Z14:Z16" si="13">AA14+V14</f>
        <v>1289</v>
      </c>
      <c r="AA14" s="21">
        <f>AB14+AB16</f>
        <v>1289</v>
      </c>
      <c r="AB14" s="21">
        <f t="shared" si="1"/>
        <v>849</v>
      </c>
      <c r="AC14" s="8">
        <v>0</v>
      </c>
      <c r="AD14" s="8">
        <f>2*328+291</f>
        <v>947</v>
      </c>
      <c r="AE14" s="10">
        <f t="shared" si="6"/>
        <v>592.85714285714289</v>
      </c>
      <c r="AF14" s="27">
        <f t="shared" si="7"/>
        <v>1539.8571428571429</v>
      </c>
      <c r="AG14" s="2">
        <f t="shared" si="9"/>
        <v>1149</v>
      </c>
      <c r="AH14">
        <f>100+0.2*900+0.1*200</f>
        <v>300</v>
      </c>
      <c r="AI14" s="9"/>
      <c r="AK14">
        <f t="shared" si="2"/>
        <v>7.9047619047619051</v>
      </c>
      <c r="AL14" s="8">
        <f t="shared" si="10"/>
        <v>75</v>
      </c>
      <c r="AM14" s="11">
        <v>3</v>
      </c>
    </row>
    <row r="15" spans="1:39" x14ac:dyDescent="0.25">
      <c r="A15" s="3">
        <v>5</v>
      </c>
      <c r="B15" s="3">
        <v>5</v>
      </c>
      <c r="C15" s="3">
        <v>14</v>
      </c>
      <c r="D15" s="3" t="b">
        <v>0</v>
      </c>
      <c r="E15" s="3" t="b">
        <v>0</v>
      </c>
      <c r="F15" s="3">
        <v>40</v>
      </c>
      <c r="G15">
        <v>720</v>
      </c>
      <c r="H15">
        <v>110</v>
      </c>
      <c r="I15" s="3">
        <v>105</v>
      </c>
      <c r="J15" s="2" t="b">
        <v>0</v>
      </c>
      <c r="K15" t="b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0"/>
        <v>0</v>
      </c>
      <c r="V15">
        <v>0</v>
      </c>
      <c r="W15" s="3">
        <v>0</v>
      </c>
      <c r="X15" s="3">
        <v>0</v>
      </c>
      <c r="Y15" s="2">
        <v>2011</v>
      </c>
      <c r="Z15" s="1">
        <f>AA15+V15</f>
        <v>1289</v>
      </c>
      <c r="AA15" s="1">
        <v>1289</v>
      </c>
      <c r="AB15" s="1">
        <f t="shared" si="1"/>
        <v>0</v>
      </c>
      <c r="AC15" s="3">
        <v>0</v>
      </c>
      <c r="AD15" s="8">
        <f>2*328+291</f>
        <v>947</v>
      </c>
      <c r="AE15" s="9">
        <f t="shared" si="6"/>
        <v>592.85714285714289</v>
      </c>
      <c r="AF15" s="26">
        <f t="shared" si="7"/>
        <v>1539.8571428571429</v>
      </c>
      <c r="AG15">
        <f t="shared" si="9"/>
        <v>0</v>
      </c>
      <c r="AH15">
        <v>0</v>
      </c>
      <c r="AI15" s="9"/>
      <c r="AK15">
        <f t="shared" si="2"/>
        <v>7.9047619047619051</v>
      </c>
      <c r="AL15" s="8">
        <f t="shared" si="10"/>
        <v>75</v>
      </c>
      <c r="AM15" s="11">
        <v>3</v>
      </c>
    </row>
    <row r="16" spans="1:39" x14ac:dyDescent="0.25">
      <c r="A16" s="3">
        <v>5</v>
      </c>
      <c r="B16" s="3">
        <v>5</v>
      </c>
      <c r="C16" s="3">
        <v>15</v>
      </c>
      <c r="D16" s="3" t="b">
        <v>0</v>
      </c>
      <c r="E16" t="b">
        <v>0</v>
      </c>
      <c r="F16" s="3">
        <v>35</v>
      </c>
      <c r="G16">
        <v>720</v>
      </c>
      <c r="H16">
        <v>110</v>
      </c>
      <c r="I16" s="3">
        <v>105</v>
      </c>
      <c r="J16" s="2" t="b">
        <v>0</v>
      </c>
      <c r="K16" t="b">
        <v>0</v>
      </c>
      <c r="L16" s="3">
        <v>800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>0.15*L16</f>
        <v>120</v>
      </c>
      <c r="V16">
        <v>0</v>
      </c>
      <c r="W16" s="3">
        <v>0</v>
      </c>
      <c r="X16" s="3">
        <v>0</v>
      </c>
      <c r="Y16" s="2">
        <v>2011</v>
      </c>
      <c r="Z16" s="1">
        <f t="shared" si="13"/>
        <v>1289</v>
      </c>
      <c r="AA16" s="1">
        <v>1289</v>
      </c>
      <c r="AB16" s="1">
        <f t="shared" si="1"/>
        <v>440</v>
      </c>
      <c r="AC16" s="3">
        <v>0</v>
      </c>
      <c r="AD16" s="8">
        <f>2*328+291</f>
        <v>947</v>
      </c>
      <c r="AE16" s="9">
        <f t="shared" si="6"/>
        <v>592.85714285714289</v>
      </c>
      <c r="AF16" s="26">
        <f t="shared" si="7"/>
        <v>1539.8571428571429</v>
      </c>
      <c r="AG16">
        <f t="shared" si="9"/>
        <v>680</v>
      </c>
      <c r="AH16">
        <f>100+0.2*(L16-100)</f>
        <v>240</v>
      </c>
      <c r="AI16" s="9"/>
      <c r="AK16">
        <f t="shared" si="2"/>
        <v>7.9047619047619051</v>
      </c>
      <c r="AL16" s="8">
        <f t="shared" si="10"/>
        <v>75</v>
      </c>
      <c r="AM16" s="11">
        <v>3</v>
      </c>
    </row>
    <row r="17" spans="1:39" s="2" customFormat="1" x14ac:dyDescent="0.25">
      <c r="A17" s="2">
        <v>6</v>
      </c>
      <c r="B17" s="2">
        <v>6</v>
      </c>
      <c r="C17" s="2">
        <v>16</v>
      </c>
      <c r="D17" s="2" t="b">
        <v>1</v>
      </c>
      <c r="E17" s="2" t="b">
        <v>0</v>
      </c>
      <c r="F17" s="2">
        <v>30</v>
      </c>
      <c r="G17" s="2">
        <v>438</v>
      </c>
      <c r="H17" s="2">
        <v>80</v>
      </c>
      <c r="I17" s="2">
        <v>60</v>
      </c>
      <c r="J17" s="2" t="b">
        <v>0</v>
      </c>
      <c r="K17" s="2" t="b">
        <v>1</v>
      </c>
      <c r="L17" s="2">
        <v>800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>0.17*L17</f>
        <v>136</v>
      </c>
      <c r="V17" s="2">
        <f>2*194</f>
        <v>388</v>
      </c>
      <c r="W17" s="2">
        <v>0</v>
      </c>
      <c r="X17" s="2">
        <v>0</v>
      </c>
      <c r="Y17" s="2">
        <v>2019</v>
      </c>
      <c r="Z17" s="1">
        <f>AA17+V17+212+160</f>
        <v>1184</v>
      </c>
      <c r="AA17" s="21">
        <f>AB17+AB19</f>
        <v>424</v>
      </c>
      <c r="AB17" s="1">
        <f t="shared" si="1"/>
        <v>424</v>
      </c>
      <c r="AC17" s="3">
        <v>0.36</v>
      </c>
      <c r="AD17">
        <f>(1+AC17)*424+(245+302)</f>
        <v>1123.6399999999999</v>
      </c>
      <c r="AE17" s="9">
        <f t="shared" si="6"/>
        <v>518</v>
      </c>
      <c r="AF17" s="26">
        <f>AD17+AE17</f>
        <v>1641.6399999999999</v>
      </c>
      <c r="AG17">
        <f>L17-S17-T17-U17</f>
        <v>664</v>
      </c>
      <c r="AH17">
        <f t="shared" ref="AH17" si="14">100+0.2*(L17-100)</f>
        <v>240</v>
      </c>
      <c r="AI17" s="10"/>
      <c r="AK17" s="2">
        <f t="shared" si="2"/>
        <v>8.6333333333333329</v>
      </c>
      <c r="AL17" s="8">
        <f t="shared" si="10"/>
        <v>60</v>
      </c>
      <c r="AM17" s="2">
        <v>3</v>
      </c>
    </row>
    <row r="18" spans="1:39" x14ac:dyDescent="0.25">
      <c r="A18" s="3">
        <v>6</v>
      </c>
      <c r="B18" s="3">
        <v>6</v>
      </c>
      <c r="C18" s="3">
        <v>17</v>
      </c>
      <c r="D18" s="3" t="b">
        <v>0</v>
      </c>
      <c r="E18" s="3" t="b">
        <v>1</v>
      </c>
      <c r="F18" s="3">
        <v>8</v>
      </c>
      <c r="G18" s="3">
        <v>438</v>
      </c>
      <c r="H18" s="3">
        <v>80</v>
      </c>
      <c r="I18" s="3">
        <v>60</v>
      </c>
      <c r="J18" s="2" t="b">
        <v>0</v>
      </c>
      <c r="K18" s="3" t="b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388</v>
      </c>
      <c r="W18" s="3">
        <v>212</v>
      </c>
      <c r="X18" s="3">
        <v>0</v>
      </c>
      <c r="Y18" s="3">
        <v>2019</v>
      </c>
      <c r="Z18" s="1">
        <f>AA18+V18+212+160</f>
        <v>1184</v>
      </c>
      <c r="AA18" s="1">
        <v>424</v>
      </c>
      <c r="AB18" s="1">
        <f t="shared" si="1"/>
        <v>0</v>
      </c>
      <c r="AC18" s="3">
        <v>0.36</v>
      </c>
      <c r="AD18">
        <f t="shared" ref="AD18:AD19" si="15">(1+AC18)*424+(245+302)</f>
        <v>1123.6399999999999</v>
      </c>
      <c r="AE18" s="9">
        <f t="shared" si="6"/>
        <v>518</v>
      </c>
      <c r="AF18" s="26">
        <f t="shared" ref="AF18:AF19" si="16">AD18+AE18</f>
        <v>1641.6399999999999</v>
      </c>
      <c r="AG18">
        <f t="shared" ref="AG18:AG19" si="17">L18-S18-T18-U18</f>
        <v>0</v>
      </c>
      <c r="AH18">
        <v>0</v>
      </c>
      <c r="AI18" s="9"/>
      <c r="AK18">
        <f t="shared" si="2"/>
        <v>8.6333333333333329</v>
      </c>
      <c r="AL18" s="8">
        <f t="shared" si="10"/>
        <v>60</v>
      </c>
      <c r="AM18" s="11">
        <v>3</v>
      </c>
    </row>
    <row r="19" spans="1:39" x14ac:dyDescent="0.25">
      <c r="A19" s="3">
        <v>6</v>
      </c>
      <c r="B19" s="3">
        <v>6</v>
      </c>
      <c r="C19" s="3">
        <v>18</v>
      </c>
      <c r="D19" s="3" t="b">
        <v>0</v>
      </c>
      <c r="E19" s="3" t="b">
        <v>1</v>
      </c>
      <c r="F19" s="3">
        <v>3</v>
      </c>
      <c r="G19" s="3">
        <v>438</v>
      </c>
      <c r="H19" s="3">
        <v>80</v>
      </c>
      <c r="I19" s="3">
        <v>60</v>
      </c>
      <c r="J19" s="2" t="b">
        <v>0</v>
      </c>
      <c r="K19" s="3" t="b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388</v>
      </c>
      <c r="W19" s="3">
        <v>160</v>
      </c>
      <c r="X19" s="3">
        <v>0</v>
      </c>
      <c r="Y19" s="3">
        <v>2019</v>
      </c>
      <c r="Z19" s="1">
        <f>AA19+V19+212+160</f>
        <v>1184</v>
      </c>
      <c r="AA19" s="1">
        <v>424</v>
      </c>
      <c r="AB19" s="1">
        <f t="shared" si="1"/>
        <v>0</v>
      </c>
      <c r="AC19" s="3">
        <v>0.36</v>
      </c>
      <c r="AD19">
        <f t="shared" si="15"/>
        <v>1123.6399999999999</v>
      </c>
      <c r="AE19" s="9">
        <f t="shared" si="6"/>
        <v>518</v>
      </c>
      <c r="AF19" s="26">
        <f t="shared" si="16"/>
        <v>1641.6399999999999</v>
      </c>
      <c r="AG19">
        <f t="shared" si="17"/>
        <v>0</v>
      </c>
      <c r="AH19">
        <v>0</v>
      </c>
      <c r="AI19" s="9"/>
      <c r="AK19">
        <f t="shared" si="2"/>
        <v>8.6333333333333329</v>
      </c>
      <c r="AL19" s="8">
        <f t="shared" si="10"/>
        <v>60</v>
      </c>
      <c r="AM19" s="11">
        <v>3</v>
      </c>
    </row>
    <row r="20" spans="1:39" x14ac:dyDescent="0.25">
      <c r="A20" s="2">
        <v>7</v>
      </c>
      <c r="B20" s="2">
        <v>7</v>
      </c>
      <c r="C20" s="2">
        <v>19</v>
      </c>
      <c r="D20" s="2" t="b">
        <v>1</v>
      </c>
      <c r="E20" s="2" t="b">
        <v>0</v>
      </c>
      <c r="F20" s="2">
        <v>75</v>
      </c>
      <c r="G20" s="2">
        <v>500</v>
      </c>
      <c r="H20" s="2">
        <v>100</v>
      </c>
      <c r="I20" s="2">
        <v>40</v>
      </c>
      <c r="J20" s="2" t="b">
        <v>0</v>
      </c>
      <c r="K20" s="2" t="b">
        <v>0</v>
      </c>
      <c r="L20" s="2">
        <v>0</v>
      </c>
      <c r="M20" s="2">
        <v>0</v>
      </c>
      <c r="N20" s="8">
        <f>X20/12</f>
        <v>66.666666666666671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800</v>
      </c>
      <c r="Y20" s="2">
        <v>2010</v>
      </c>
      <c r="Z20" s="1">
        <f>AA20+V20</f>
        <v>66.666666666666671</v>
      </c>
      <c r="AA20" s="1">
        <f>AB20+AB21</f>
        <v>66.666666666666671</v>
      </c>
      <c r="AB20" s="1">
        <f t="shared" si="1"/>
        <v>66.666666666666671</v>
      </c>
      <c r="AC20" s="3">
        <v>0</v>
      </c>
      <c r="AD20">
        <f>2*359*0.9</f>
        <v>646.20000000000005</v>
      </c>
      <c r="AE20" s="9">
        <f t="shared" si="6"/>
        <v>400</v>
      </c>
      <c r="AF20" s="26">
        <f>IF(X20&gt;$AI$20+$AI$21,0,AD20+AE20)</f>
        <v>1046.2</v>
      </c>
      <c r="AG20">
        <f>N20+L20-S20-T20-U20</f>
        <v>66.666666666666671</v>
      </c>
      <c r="AH20">
        <v>0</v>
      </c>
      <c r="AI20" s="9">
        <f>MIN(MAX(3100,520*F20),AJ20)</f>
        <v>33800</v>
      </c>
      <c r="AJ20">
        <v>33800</v>
      </c>
      <c r="AK20">
        <f t="shared" si="2"/>
        <v>10</v>
      </c>
      <c r="AL20" s="8">
        <f t="shared" si="10"/>
        <v>40</v>
      </c>
      <c r="AM20" s="11">
        <v>2</v>
      </c>
    </row>
    <row r="21" spans="1:39" x14ac:dyDescent="0.25">
      <c r="A21" s="3">
        <v>7</v>
      </c>
      <c r="B21" s="3">
        <v>7</v>
      </c>
      <c r="C21" s="3">
        <v>20</v>
      </c>
      <c r="D21" s="3" t="b">
        <v>0</v>
      </c>
      <c r="E21" s="3" t="b">
        <v>0</v>
      </c>
      <c r="F21" s="3">
        <v>50</v>
      </c>
      <c r="G21" s="3">
        <v>500</v>
      </c>
      <c r="H21" s="3">
        <v>100</v>
      </c>
      <c r="I21" s="3">
        <v>40</v>
      </c>
      <c r="J21" s="2" t="b">
        <v>0</v>
      </c>
      <c r="K21" s="3" t="b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800</v>
      </c>
      <c r="Y21" s="3">
        <v>2010</v>
      </c>
      <c r="Z21" s="1">
        <f t="shared" ref="Z21" si="18">AA21+V21</f>
        <v>66.666666666666671</v>
      </c>
      <c r="AA21" s="1">
        <f>AB21+AB20</f>
        <v>66.666666666666671</v>
      </c>
      <c r="AB21" s="1">
        <f t="shared" si="1"/>
        <v>0</v>
      </c>
      <c r="AC21" s="3">
        <v>0</v>
      </c>
      <c r="AD21">
        <f>2*359*0.9</f>
        <v>646.20000000000005</v>
      </c>
      <c r="AE21" s="9">
        <f t="shared" si="6"/>
        <v>400</v>
      </c>
      <c r="AF21" s="26">
        <f>IF(X21/0.025&gt;$AI$20+$AI$21,0,AD21+AE21)</f>
        <v>1046.2</v>
      </c>
      <c r="AG21">
        <f>N21+L21-S21-T21-U21</f>
        <v>0</v>
      </c>
      <c r="AH21">
        <v>0</v>
      </c>
      <c r="AI21" s="9">
        <f>MIN(MAX(3100,150*F21),AJ21)</f>
        <v>7500</v>
      </c>
      <c r="AJ21">
        <v>10050</v>
      </c>
      <c r="AK21">
        <f t="shared" si="2"/>
        <v>10</v>
      </c>
      <c r="AL21" s="8">
        <f t="shared" si="10"/>
        <v>40</v>
      </c>
      <c r="AM21" s="11">
        <v>2</v>
      </c>
    </row>
    <row r="22" spans="1:39" x14ac:dyDescent="0.25">
      <c r="AC22" s="25"/>
      <c r="AF22" s="9"/>
      <c r="AI22" s="9"/>
    </row>
    <row r="23" spans="1:39" x14ac:dyDescent="0.25">
      <c r="AF23" s="9"/>
      <c r="AI23" s="9"/>
    </row>
    <row r="24" spans="1:39" x14ac:dyDescent="0.25">
      <c r="AF24" s="9"/>
      <c r="AI24" s="9"/>
    </row>
    <row r="25" spans="1:39" x14ac:dyDescent="0.25">
      <c r="AF25" s="9"/>
      <c r="AI25" s="9"/>
    </row>
    <row r="26" spans="1:39" x14ac:dyDescent="0.25">
      <c r="AF26" s="9"/>
      <c r="AI26" s="9"/>
    </row>
    <row r="27" spans="1:39" x14ac:dyDescent="0.25">
      <c r="AF27" s="9"/>
      <c r="AI27" s="9"/>
    </row>
    <row r="28" spans="1:39" x14ac:dyDescent="0.25">
      <c r="AF28" s="9"/>
      <c r="AI28" s="9"/>
    </row>
    <row r="29" spans="1:39" x14ac:dyDescent="0.25">
      <c r="AF29" s="9"/>
      <c r="AI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2019-06-24T11:14:15Z</dcterms:modified>
</cp:coreProperties>
</file>