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I30" i="1" l="1"/>
  <c r="P26" i="1" l="1"/>
  <c r="P27" i="1"/>
  <c r="N29" i="1" l="1"/>
  <c r="I29" i="1" s="1"/>
  <c r="L29" i="1"/>
  <c r="N28" i="1"/>
  <c r="I28" i="1" s="1"/>
  <c r="L28" i="1"/>
  <c r="M27" i="1"/>
  <c r="L27" i="1"/>
  <c r="M26" i="1"/>
  <c r="L26" i="1"/>
  <c r="N25" i="1"/>
  <c r="I25" i="1" s="1"/>
  <c r="N24" i="1"/>
  <c r="I24" i="1" s="1"/>
  <c r="M23" i="1"/>
  <c r="M22" i="1"/>
  <c r="T19" i="1"/>
  <c r="N19" i="1"/>
  <c r="I19" i="1" s="1"/>
  <c r="T18" i="1"/>
  <c r="T17" i="1"/>
  <c r="N17" i="1"/>
  <c r="I17" i="1" s="1"/>
  <c r="T16" i="1"/>
  <c r="T15" i="1"/>
  <c r="N15" i="1"/>
  <c r="I15" i="1" s="1"/>
  <c r="T14" i="1"/>
  <c r="T30" i="1"/>
  <c r="M30" i="1"/>
  <c r="T29" i="1"/>
  <c r="M29" i="1"/>
  <c r="T28" i="1"/>
  <c r="M28" i="1"/>
  <c r="T27" i="1"/>
  <c r="N27" i="1"/>
  <c r="I27" i="1" s="1"/>
  <c r="T26" i="1"/>
  <c r="N26" i="1"/>
  <c r="I26" i="1" s="1"/>
  <c r="T25" i="1"/>
  <c r="M25" i="1"/>
  <c r="L25" i="1"/>
  <c r="T24" i="1"/>
  <c r="M24" i="1"/>
  <c r="L24" i="1"/>
  <c r="T23" i="1"/>
  <c r="N23" i="1"/>
  <c r="I23" i="1" s="1"/>
  <c r="L23" i="1"/>
  <c r="T22" i="1"/>
  <c r="N22" i="1"/>
  <c r="I22" i="1" s="1"/>
  <c r="L22" i="1"/>
  <c r="T21" i="1"/>
  <c r="N21" i="1"/>
  <c r="I21" i="1" s="1"/>
  <c r="M21" i="1"/>
  <c r="L21" i="1"/>
  <c r="T20" i="1"/>
  <c r="N20" i="1"/>
  <c r="I20" i="1" s="1"/>
  <c r="M20" i="1"/>
  <c r="L20" i="1"/>
  <c r="M19" i="1"/>
  <c r="L19" i="1"/>
  <c r="N18" i="1"/>
  <c r="I18" i="1" s="1"/>
  <c r="M18" i="1"/>
  <c r="L18" i="1"/>
  <c r="M17" i="1"/>
  <c r="L17" i="1"/>
  <c r="N16" i="1"/>
  <c r="I16" i="1" s="1"/>
  <c r="M16" i="1"/>
  <c r="L16" i="1"/>
  <c r="M15" i="1"/>
  <c r="L15" i="1"/>
  <c r="N14" i="1"/>
  <c r="I14" i="1" s="1"/>
  <c r="M14" i="1"/>
  <c r="L14" i="1"/>
  <c r="T13" i="1"/>
  <c r="N13" i="1"/>
  <c r="I13" i="1" s="1"/>
  <c r="M13" i="1"/>
  <c r="L13" i="1"/>
  <c r="T12" i="1"/>
  <c r="N12" i="1"/>
  <c r="I12" i="1" s="1"/>
  <c r="M12" i="1"/>
  <c r="L12" i="1"/>
  <c r="T11" i="1"/>
  <c r="N11" i="1"/>
  <c r="I11" i="1" s="1"/>
  <c r="M11" i="1"/>
  <c r="L11" i="1"/>
  <c r="T10" i="1"/>
  <c r="N10" i="1"/>
  <c r="I10" i="1" s="1"/>
  <c r="M10" i="1"/>
  <c r="L10" i="1"/>
  <c r="T9" i="1"/>
  <c r="N9" i="1"/>
  <c r="I9" i="1" s="1"/>
  <c r="M9" i="1"/>
  <c r="L9" i="1"/>
  <c r="T8" i="1"/>
  <c r="N8" i="1"/>
  <c r="I8" i="1" s="1"/>
  <c r="M8" i="1"/>
  <c r="L8" i="1"/>
  <c r="T7" i="1"/>
  <c r="N7" i="1"/>
  <c r="I7" i="1" s="1"/>
  <c r="M7" i="1"/>
  <c r="L7" i="1"/>
  <c r="T6" i="1"/>
  <c r="N6" i="1"/>
  <c r="I6" i="1" s="1"/>
  <c r="M6" i="1"/>
  <c r="L6" i="1"/>
  <c r="T5" i="1"/>
  <c r="N5" i="1"/>
  <c r="I5" i="1" s="1"/>
  <c r="M5" i="1"/>
  <c r="L5" i="1"/>
  <c r="T4" i="1"/>
  <c r="N4" i="1"/>
  <c r="I4" i="1" s="1"/>
  <c r="M4" i="1"/>
  <c r="L4" i="1"/>
  <c r="T3" i="1"/>
  <c r="N3" i="1"/>
  <c r="I3" i="1" s="1"/>
  <c r="M3" i="1"/>
  <c r="L3" i="1"/>
  <c r="T2" i="1"/>
  <c r="N2" i="1"/>
  <c r="I2" i="1" s="1"/>
  <c r="M2" i="1"/>
  <c r="L2" i="1"/>
  <c r="L30" i="1"/>
  <c r="AC30" i="1" l="1"/>
  <c r="AC29" i="1"/>
  <c r="AC28" i="1"/>
  <c r="AE27" i="1"/>
  <c r="AE26" i="1"/>
  <c r="AE23" i="1"/>
  <c r="H28" i="1"/>
  <c r="H29" i="1"/>
  <c r="H30" i="1"/>
  <c r="P30" i="1"/>
  <c r="Q30" i="1"/>
  <c r="R30" i="1"/>
  <c r="S30" i="1"/>
  <c r="AD30" i="1"/>
  <c r="P29" i="1"/>
  <c r="Q29" i="1"/>
  <c r="R29" i="1"/>
  <c r="S29" i="1"/>
  <c r="AD29" i="1"/>
  <c r="P28" i="1"/>
  <c r="Q28" i="1"/>
  <c r="R28" i="1"/>
  <c r="AF28" i="1" s="1"/>
  <c r="S28" i="1"/>
  <c r="AD28" i="1"/>
  <c r="AD26" i="1"/>
  <c r="AD27" i="1"/>
  <c r="Q26" i="1"/>
  <c r="R26" i="1"/>
  <c r="S26" i="1"/>
  <c r="Q27" i="1"/>
  <c r="R27" i="1"/>
  <c r="S27" i="1"/>
  <c r="H26" i="1"/>
  <c r="H27" i="1"/>
  <c r="AG26" i="1" l="1"/>
  <c r="AF30" i="1"/>
  <c r="AF26" i="1"/>
  <c r="AC26" i="1" s="1"/>
  <c r="AF29" i="1"/>
  <c r="AF27" i="1"/>
  <c r="AC27" i="1" s="1"/>
  <c r="AG27" i="1"/>
  <c r="AI27" i="1" s="1"/>
  <c r="AH26" i="1" l="1"/>
  <c r="AJ26" i="1"/>
  <c r="X26" i="1"/>
  <c r="Z26" i="1" s="1"/>
  <c r="X27" i="1"/>
  <c r="Z27" i="1" s="1"/>
  <c r="AF8" i="1"/>
  <c r="AC8" i="1" s="1"/>
  <c r="AF2" i="1"/>
  <c r="AC2" i="1" s="1"/>
  <c r="AJ27" i="1" l="1"/>
  <c r="Y27" i="1" s="1"/>
  <c r="AA27" i="1" s="1"/>
  <c r="AD18" i="1"/>
  <c r="AD16" i="1"/>
  <c r="Y26" i="1" l="1"/>
  <c r="AA26" i="1" s="1"/>
  <c r="AE22" i="1"/>
  <c r="AE18" i="1" l="1"/>
  <c r="AE16" i="1"/>
  <c r="AE14" i="1"/>
  <c r="AD25" i="1"/>
  <c r="S25" i="1"/>
  <c r="R25" i="1"/>
  <c r="AF25" i="1" s="1"/>
  <c r="Q25" i="1"/>
  <c r="P25" i="1"/>
  <c r="H25" i="1"/>
  <c r="AD24" i="1"/>
  <c r="S24" i="1"/>
  <c r="R24" i="1"/>
  <c r="AF24" i="1" s="1"/>
  <c r="Q24" i="1"/>
  <c r="P24" i="1"/>
  <c r="AC24" i="1" s="1"/>
  <c r="H24" i="1"/>
  <c r="AD23" i="1"/>
  <c r="S23" i="1"/>
  <c r="R23" i="1"/>
  <c r="AF23" i="1" s="1"/>
  <c r="Q23" i="1"/>
  <c r="P23" i="1"/>
  <c r="H23" i="1"/>
  <c r="AD22" i="1"/>
  <c r="S22" i="1"/>
  <c r="R22" i="1"/>
  <c r="AF22" i="1" s="1"/>
  <c r="Q22" i="1"/>
  <c r="P22" i="1"/>
  <c r="AC22" i="1" s="1"/>
  <c r="H22" i="1"/>
  <c r="AD21" i="1"/>
  <c r="S21" i="1"/>
  <c r="R21" i="1"/>
  <c r="AF21" i="1" s="1"/>
  <c r="Q21" i="1"/>
  <c r="P21" i="1"/>
  <c r="H21" i="1"/>
  <c r="AD20" i="1"/>
  <c r="S20" i="1"/>
  <c r="R20" i="1"/>
  <c r="AF20" i="1" s="1"/>
  <c r="Q20" i="1"/>
  <c r="P20" i="1"/>
  <c r="AC20" i="1" s="1"/>
  <c r="H20" i="1"/>
  <c r="X20" i="1" l="1"/>
  <c r="Z20" i="1" s="1"/>
  <c r="AA20" i="1" s="1"/>
  <c r="AC21" i="1"/>
  <c r="X21" i="1" s="1"/>
  <c r="Z21" i="1" s="1"/>
  <c r="AA21" i="1" s="1"/>
  <c r="AC23" i="1"/>
  <c r="X23" i="1" s="1"/>
  <c r="AC25" i="1"/>
  <c r="X22" i="1" l="1"/>
  <c r="Z23" i="1" s="1"/>
  <c r="AA23" i="1" s="1"/>
  <c r="Z22" i="1"/>
  <c r="AA22" i="1" s="1"/>
  <c r="Y20" i="1"/>
  <c r="Y21" i="1"/>
  <c r="Y22" i="1"/>
  <c r="Y23" i="1"/>
  <c r="AD19" i="1"/>
  <c r="S19" i="1"/>
  <c r="R19" i="1"/>
  <c r="Q19" i="1"/>
  <c r="P19" i="1"/>
  <c r="H19" i="1"/>
  <c r="S18" i="1"/>
  <c r="R18" i="1"/>
  <c r="Q18" i="1"/>
  <c r="P18" i="1"/>
  <c r="H18" i="1"/>
  <c r="AD17" i="1"/>
  <c r="S17" i="1"/>
  <c r="R17" i="1"/>
  <c r="Q17" i="1"/>
  <c r="P17" i="1"/>
  <c r="H17" i="1"/>
  <c r="S16" i="1"/>
  <c r="R16" i="1"/>
  <c r="Q16" i="1"/>
  <c r="P16" i="1"/>
  <c r="H16" i="1"/>
  <c r="AD15" i="1"/>
  <c r="S15" i="1"/>
  <c r="R15" i="1"/>
  <c r="Q15" i="1"/>
  <c r="P15" i="1"/>
  <c r="H15" i="1"/>
  <c r="AD14" i="1"/>
  <c r="S14" i="1"/>
  <c r="R14" i="1"/>
  <c r="Q14" i="1"/>
  <c r="P14" i="1"/>
  <c r="H14" i="1"/>
  <c r="AF15" i="1" l="1"/>
  <c r="AF18" i="1"/>
  <c r="AC18" i="1" s="1"/>
  <c r="X18" i="1" s="1"/>
  <c r="AF16" i="1"/>
  <c r="AC16" i="1" s="1"/>
  <c r="X16" i="1" s="1"/>
  <c r="AF19" i="1"/>
  <c r="AC19" i="1" s="1"/>
  <c r="AF14" i="1"/>
  <c r="AC14" i="1" s="1"/>
  <c r="X14" i="1" s="1"/>
  <c r="AC15" i="1"/>
  <c r="AF17" i="1"/>
  <c r="AC17" i="1" s="1"/>
  <c r="AD13" i="1"/>
  <c r="AD12" i="1"/>
  <c r="AD11" i="1"/>
  <c r="AD10" i="1"/>
  <c r="AD9" i="1"/>
  <c r="AD8" i="1"/>
  <c r="X8" i="1" s="1"/>
  <c r="Z8" i="1" s="1"/>
  <c r="AA8" i="1" s="1"/>
  <c r="H3" i="1"/>
  <c r="H4" i="1"/>
  <c r="H5" i="1"/>
  <c r="H6" i="1"/>
  <c r="H7" i="1"/>
  <c r="H8" i="1"/>
  <c r="H9" i="1"/>
  <c r="H10" i="1"/>
  <c r="H11" i="1"/>
  <c r="H12" i="1"/>
  <c r="H13" i="1"/>
  <c r="H2" i="1"/>
  <c r="AD3" i="1"/>
  <c r="AD4" i="1"/>
  <c r="AD5" i="1"/>
  <c r="AD6" i="1"/>
  <c r="AD7" i="1"/>
  <c r="AD2" i="1"/>
  <c r="X2" i="1" s="1"/>
  <c r="Z2" i="1" s="1"/>
  <c r="S3" i="1"/>
  <c r="S4" i="1"/>
  <c r="S5" i="1"/>
  <c r="S6" i="1"/>
  <c r="S7" i="1"/>
  <c r="S9" i="1"/>
  <c r="S10" i="1"/>
  <c r="S11" i="1"/>
  <c r="S12" i="1"/>
  <c r="S13" i="1"/>
  <c r="R3" i="1"/>
  <c r="R4" i="1"/>
  <c r="AF4" i="1" s="1"/>
  <c r="R5" i="1"/>
  <c r="R6" i="1"/>
  <c r="R7" i="1"/>
  <c r="R9" i="1"/>
  <c r="AF9" i="1" s="1"/>
  <c r="R10" i="1"/>
  <c r="R11" i="1"/>
  <c r="R12" i="1"/>
  <c r="R13" i="1"/>
  <c r="AF13" i="1" s="1"/>
  <c r="AC13" i="1" s="1"/>
  <c r="Q3" i="1"/>
  <c r="Q4" i="1"/>
  <c r="Q5" i="1"/>
  <c r="Q6" i="1"/>
  <c r="Q7" i="1"/>
  <c r="Q9" i="1"/>
  <c r="Q10" i="1"/>
  <c r="Q11" i="1"/>
  <c r="Q12" i="1"/>
  <c r="Q13" i="1"/>
  <c r="AF10" i="1" l="1"/>
  <c r="AF5" i="1"/>
  <c r="Z16" i="1"/>
  <c r="AA16" i="1" s="1"/>
  <c r="Y16" i="1"/>
  <c r="Z14" i="1"/>
  <c r="AA14" i="1" s="1"/>
  <c r="Y14" i="1"/>
  <c r="Z18" i="1"/>
  <c r="AA18" i="1" s="1"/>
  <c r="Y18" i="1"/>
  <c r="X13" i="1"/>
  <c r="AF7" i="1"/>
  <c r="AF12" i="1"/>
  <c r="AF3" i="1"/>
  <c r="AF11" i="1"/>
  <c r="AF6" i="1"/>
  <c r="Y2" i="1"/>
  <c r="AA2" i="1"/>
  <c r="Y8" i="1"/>
  <c r="P3" i="1"/>
  <c r="P4" i="1"/>
  <c r="AC4" i="1" s="1"/>
  <c r="X4" i="1" s="1"/>
  <c r="Z4" i="1" s="1"/>
  <c r="AA4" i="1" s="1"/>
  <c r="P5" i="1"/>
  <c r="P6" i="1"/>
  <c r="P7" i="1"/>
  <c r="P9" i="1"/>
  <c r="P10" i="1"/>
  <c r="P11" i="1"/>
  <c r="P12" i="1"/>
  <c r="P13" i="1"/>
  <c r="Z13" i="1" s="1"/>
  <c r="AA13" i="1" s="1"/>
  <c r="A3" i="1"/>
  <c r="A4" i="1"/>
  <c r="A5" i="1"/>
  <c r="A6" i="1"/>
  <c r="A7" i="1"/>
  <c r="A8" i="1"/>
  <c r="A9" i="1"/>
  <c r="A10" i="1"/>
  <c r="A11" i="1"/>
  <c r="A12" i="1"/>
  <c r="A13" i="1"/>
  <c r="A2" i="1"/>
  <c r="AC10" i="1" l="1"/>
  <c r="X10" i="1" s="1"/>
  <c r="AC9" i="1"/>
  <c r="X9" i="1" s="1"/>
  <c r="AC11" i="1"/>
  <c r="X11" i="1" s="1"/>
  <c r="AC6" i="1"/>
  <c r="X6" i="1" s="1"/>
  <c r="AC5" i="1"/>
  <c r="X5" i="1" s="1"/>
  <c r="AC12" i="1"/>
  <c r="X12" i="1" s="1"/>
  <c r="AC7" i="1"/>
  <c r="X7" i="1" s="1"/>
  <c r="AC3" i="1"/>
  <c r="X3" i="1" s="1"/>
  <c r="Y13" i="1"/>
  <c r="Y4" i="1"/>
  <c r="Z3" i="1" l="1"/>
  <c r="AA3" i="1" s="1"/>
  <c r="Y3" i="1"/>
  <c r="Z7" i="1"/>
  <c r="AA7" i="1" s="1"/>
  <c r="Y7" i="1"/>
  <c r="Z9" i="1"/>
  <c r="AA9" i="1" s="1"/>
  <c r="Y9" i="1"/>
  <c r="Z6" i="1"/>
  <c r="AA6" i="1" s="1"/>
  <c r="Y6" i="1"/>
  <c r="Z11" i="1"/>
  <c r="AA11" i="1" s="1"/>
  <c r="Y11" i="1"/>
  <c r="Z12" i="1"/>
  <c r="AA12" i="1" s="1"/>
  <c r="Y12" i="1"/>
  <c r="Z5" i="1"/>
  <c r="AA5" i="1" s="1"/>
  <c r="Y5" i="1"/>
  <c r="Z10" i="1"/>
  <c r="AA10" i="1" s="1"/>
  <c r="Y10" i="1"/>
</calcChain>
</file>

<file path=xl/sharedStrings.xml><?xml version="1.0" encoding="utf-8"?>
<sst xmlns="http://schemas.openxmlformats.org/spreadsheetml/2006/main" count="35" uniqueCount="35">
  <si>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</si>
  <si>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</si>
  <si>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</si>
  <si>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</si>
  <si>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</si>
  <si>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</si>
  <si>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</si>
  <si>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</si>
  <si>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</si>
  <si>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</si>
  <si>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</si>
  <si>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</si>
  <si>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</si>
  <si>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</si>
  <si>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</si>
  <si>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</si>
  <si>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</si>
  <si>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</si>
  <si>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</si>
  <si>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</si>
  <si>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</si>
  <si>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</si>
  <si>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</si>
  <si>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</si>
  <si>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</si>
  <si>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</si>
  <si>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</si>
  <si>
    <t>sonstigevors</t>
  </si>
  <si>
    <t>zve_nokfb_ind</t>
  </si>
  <si>
    <t>d_zve</t>
  </si>
  <si>
    <t>d_zu_kfb</t>
  </si>
  <si>
    <t>zve_temp</t>
  </si>
  <si>
    <t>pid</t>
  </si>
  <si>
    <t>w_hours</t>
  </si>
  <si>
    <t>ineducation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</si>
</sst>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tabSelected="1" zoomScale="85" zoomScaleNormal="85" workbookViewId="0">
      <selection activeCell="J2" sqref="J2"/>
    </sheetView>
  </sheetViews>
  <sheetFormatPr defaultRowHeight="15" x14ac:dyDescent="0.25"/>
  <cols>
    <col min="13" max="14" width="13.7109375" customWidth="1"/>
    <col min="15" max="15" width="16.7109375" customWidth="1"/>
    <col min="24" max="24" width="9.140625" style="1"/>
  </cols>
  <sheetData>
    <row r="1" spans="1:36" x14ac:dyDescent="0.25">
      <c r="A1" t="s">
        <v>8</v>
      </c>
      <c r="B1" t="s">
        <v>0</v>
      </c>
      <c r="C1" t="s">
        <v>32</v>
      </c>
      <c r="D1" t="s">
        <v>1</v>
      </c>
      <c r="E1" t="s">
        <v>6</v>
      </c>
      <c r="F1" t="s">
        <v>10</v>
      </c>
      <c r="G1" t="s">
        <v>11</v>
      </c>
      <c r="H1" t="s">
        <v>9</v>
      </c>
      <c r="I1" t="s">
        <v>33</v>
      </c>
      <c r="J1" t="s">
        <v>34</v>
      </c>
      <c r="K1" t="s">
        <v>7</v>
      </c>
      <c r="L1" t="s">
        <v>25</v>
      </c>
      <c r="M1" t="s">
        <v>12</v>
      </c>
      <c r="N1" t="s">
        <v>19</v>
      </c>
      <c r="O1" t="s">
        <v>13</v>
      </c>
      <c r="P1" t="s">
        <v>2</v>
      </c>
      <c r="Q1" t="s">
        <v>4</v>
      </c>
      <c r="R1" t="s">
        <v>26</v>
      </c>
      <c r="S1" t="s">
        <v>3</v>
      </c>
      <c r="T1" t="s">
        <v>15</v>
      </c>
      <c r="U1" t="s">
        <v>18</v>
      </c>
      <c r="V1" t="s">
        <v>20</v>
      </c>
      <c r="W1" t="s">
        <v>5</v>
      </c>
      <c r="X1" s="1" t="s">
        <v>16</v>
      </c>
      <c r="Y1" s="1" t="s">
        <v>21</v>
      </c>
      <c r="Z1" s="1" t="s">
        <v>22</v>
      </c>
      <c r="AA1" s="1" t="s">
        <v>23</v>
      </c>
      <c r="AC1" t="s">
        <v>14</v>
      </c>
      <c r="AD1" t="s">
        <v>17</v>
      </c>
      <c r="AE1" t="s">
        <v>24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 x14ac:dyDescent="0.25">
      <c r="A2">
        <f>B2</f>
        <v>1</v>
      </c>
      <c r="B2">
        <v>1</v>
      </c>
      <c r="C2">
        <v>1</v>
      </c>
      <c r="D2">
        <v>300</v>
      </c>
      <c r="E2">
        <v>0</v>
      </c>
      <c r="F2">
        <v>100</v>
      </c>
      <c r="G2">
        <v>0</v>
      </c>
      <c r="H2">
        <f t="shared" ref="H2:H19" si="0">W2+(65-U2)</f>
        <v>2043</v>
      </c>
      <c r="I2">
        <f>(N2=FALSE)*40+(N2=TRUE)</f>
        <v>40</v>
      </c>
      <c r="J2" t="b">
        <v>0</v>
      </c>
      <c r="K2">
        <v>0</v>
      </c>
      <c r="L2" t="b">
        <f>FALSE</f>
        <v>0</v>
      </c>
      <c r="M2" t="b">
        <f>FALSE</f>
        <v>0</v>
      </c>
      <c r="N2" t="b">
        <f>FALSE</f>
        <v>0</v>
      </c>
      <c r="O2">
        <v>0</v>
      </c>
      <c r="P2">
        <v>0</v>
      </c>
      <c r="Q2">
        <v>0</v>
      </c>
      <c r="R2">
        <v>0</v>
      </c>
      <c r="S2">
        <v>0</v>
      </c>
      <c r="T2" t="b">
        <f>FALSE</f>
        <v>0</v>
      </c>
      <c r="U2">
        <v>40</v>
      </c>
      <c r="V2">
        <v>0</v>
      </c>
      <c r="W2">
        <v>2018</v>
      </c>
      <c r="X2" s="2">
        <f t="shared" ref="X2:X13" si="1">MAX(AD2-AC2-36,0)</f>
        <v>0</v>
      </c>
      <c r="Y2" s="2">
        <f t="shared" ref="Y2:Y14" si="2">X2-AE2</f>
        <v>0</v>
      </c>
      <c r="Z2" s="1">
        <f>X2+MAX(F2*12-801-36,0)</f>
        <v>363</v>
      </c>
      <c r="AA2" s="1">
        <f>MAX(Z2-AE3,0)</f>
        <v>363</v>
      </c>
      <c r="AC2">
        <f t="shared" ref="AC2:AC12" si="3">INT(((0.6+(0.02*(W2-2005)))*(2*12*P2))-(12*P2))+AF2</f>
        <v>0</v>
      </c>
      <c r="AD2">
        <f t="shared" ref="AD2:AD7" si="4">(12*E2+(12*D2 - 1000)*(D2&gt;450))</f>
        <v>0</v>
      </c>
      <c r="AE2">
        <v>0</v>
      </c>
      <c r="AF2">
        <f t="shared" ref="AF2:AF27" si="5">INT(MAX(12 *(0.96*R2+S2), MIN(12 *(0.96*R2+S2+Q2),  1900)  ))</f>
        <v>0</v>
      </c>
    </row>
    <row r="3" spans="1:36" x14ac:dyDescent="0.25">
      <c r="A3">
        <f t="shared" ref="A3:A13" si="6">B3</f>
        <v>2</v>
      </c>
      <c r="B3">
        <v>2</v>
      </c>
      <c r="C3">
        <v>2</v>
      </c>
      <c r="D3">
        <v>600</v>
      </c>
      <c r="E3">
        <v>0</v>
      </c>
      <c r="F3">
        <v>100</v>
      </c>
      <c r="G3">
        <v>0</v>
      </c>
      <c r="H3">
        <f t="shared" si="0"/>
        <v>2043</v>
      </c>
      <c r="I3">
        <f>(N3=FALSE)*40+(N3=TRUE)</f>
        <v>40</v>
      </c>
      <c r="J3" t="b">
        <v>0</v>
      </c>
      <c r="K3">
        <v>0</v>
      </c>
      <c r="L3" t="b">
        <f>FALSE</f>
        <v>0</v>
      </c>
      <c r="M3" t="b">
        <f>FALSE</f>
        <v>0</v>
      </c>
      <c r="N3" t="b">
        <f>FALSE</f>
        <v>0</v>
      </c>
      <c r="O3">
        <v>0</v>
      </c>
      <c r="P3">
        <f>0.1*$D3</f>
        <v>60</v>
      </c>
      <c r="Q3">
        <f>0.02*D3</f>
        <v>12</v>
      </c>
      <c r="R3">
        <f>0.08*D3</f>
        <v>48</v>
      </c>
      <c r="S3">
        <f>0.015*D3</f>
        <v>9</v>
      </c>
      <c r="T3" t="b">
        <f>FALSE</f>
        <v>0</v>
      </c>
      <c r="U3">
        <v>40</v>
      </c>
      <c r="V3">
        <v>0</v>
      </c>
      <c r="W3">
        <v>2018</v>
      </c>
      <c r="X3" s="2">
        <f t="shared" si="1"/>
        <v>4842</v>
      </c>
      <c r="Y3" s="2">
        <f t="shared" si="2"/>
        <v>4842</v>
      </c>
      <c r="Z3" s="1">
        <f>X3+MAX(F3*12-801,0)</f>
        <v>5241</v>
      </c>
      <c r="AA3" s="1">
        <f t="shared" ref="AA3:AA14" si="7">MAX(Z3-AE3,0)</f>
        <v>5241</v>
      </c>
      <c r="AC3">
        <f t="shared" si="3"/>
        <v>1322</v>
      </c>
      <c r="AD3">
        <f t="shared" si="4"/>
        <v>6200</v>
      </c>
      <c r="AE3">
        <v>0</v>
      </c>
      <c r="AF3">
        <f t="shared" si="5"/>
        <v>804</v>
      </c>
    </row>
    <row r="4" spans="1:36" x14ac:dyDescent="0.25">
      <c r="A4">
        <f t="shared" si="6"/>
        <v>3</v>
      </c>
      <c r="B4">
        <v>3</v>
      </c>
      <c r="C4">
        <v>3</v>
      </c>
      <c r="D4">
        <v>900</v>
      </c>
      <c r="E4">
        <v>0</v>
      </c>
      <c r="F4">
        <v>100</v>
      </c>
      <c r="G4">
        <v>0</v>
      </c>
      <c r="H4">
        <f t="shared" si="0"/>
        <v>2043</v>
      </c>
      <c r="I4">
        <f>(N4=FALSE)*40+(N4=TRUE)</f>
        <v>40</v>
      </c>
      <c r="J4" t="b">
        <v>0</v>
      </c>
      <c r="K4">
        <v>0</v>
      </c>
      <c r="L4" t="b">
        <f>FALSE</f>
        <v>0</v>
      </c>
      <c r="M4" t="b">
        <f>FALSE</f>
        <v>0</v>
      </c>
      <c r="N4" t="b">
        <f>FALSE</f>
        <v>0</v>
      </c>
      <c r="O4">
        <v>0</v>
      </c>
      <c r="P4">
        <f t="shared" ref="P4:P13" si="8">0.1*D4</f>
        <v>90</v>
      </c>
      <c r="Q4">
        <f>0.02*D4</f>
        <v>18</v>
      </c>
      <c r="R4">
        <f>0.08*D4</f>
        <v>72</v>
      </c>
      <c r="S4">
        <f>0.015*D4</f>
        <v>13.5</v>
      </c>
      <c r="T4" t="b">
        <f>FALSE</f>
        <v>0</v>
      </c>
      <c r="U4">
        <v>40</v>
      </c>
      <c r="V4">
        <v>0</v>
      </c>
      <c r="W4">
        <v>2018</v>
      </c>
      <c r="X4" s="2">
        <f t="shared" si="1"/>
        <v>7780</v>
      </c>
      <c r="Y4" s="2">
        <f t="shared" si="2"/>
        <v>7780</v>
      </c>
      <c r="Z4" s="1">
        <f>X4+MAX(F4*12-801,0)</f>
        <v>8179</v>
      </c>
      <c r="AA4" s="1">
        <f t="shared" si="7"/>
        <v>8179</v>
      </c>
      <c r="AC4">
        <f t="shared" si="3"/>
        <v>1984</v>
      </c>
      <c r="AD4">
        <f t="shared" si="4"/>
        <v>9800</v>
      </c>
      <c r="AE4">
        <v>0</v>
      </c>
      <c r="AF4">
        <f t="shared" si="5"/>
        <v>1207</v>
      </c>
    </row>
    <row r="5" spans="1:36" x14ac:dyDescent="0.25">
      <c r="A5">
        <f t="shared" si="6"/>
        <v>4</v>
      </c>
      <c r="B5">
        <v>4</v>
      </c>
      <c r="C5">
        <v>4</v>
      </c>
      <c r="D5">
        <v>1200</v>
      </c>
      <c r="E5">
        <v>0</v>
      </c>
      <c r="F5">
        <v>100</v>
      </c>
      <c r="G5">
        <v>0</v>
      </c>
      <c r="H5">
        <f t="shared" si="0"/>
        <v>2043</v>
      </c>
      <c r="I5">
        <f>(N5=FALSE)*40+(N5=TRUE)</f>
        <v>40</v>
      </c>
      <c r="J5" t="b">
        <v>0</v>
      </c>
      <c r="K5">
        <v>0</v>
      </c>
      <c r="L5" t="b">
        <f>FALSE</f>
        <v>0</v>
      </c>
      <c r="M5" t="b">
        <f>FALSE</f>
        <v>0</v>
      </c>
      <c r="N5" t="b">
        <f>FALSE</f>
        <v>0</v>
      </c>
      <c r="O5">
        <v>0</v>
      </c>
      <c r="P5">
        <f t="shared" si="8"/>
        <v>120</v>
      </c>
      <c r="Q5">
        <f>0.02*D5</f>
        <v>24</v>
      </c>
      <c r="R5">
        <f>0.08*D5</f>
        <v>96</v>
      </c>
      <c r="S5">
        <f>0.015*D5</f>
        <v>18</v>
      </c>
      <c r="T5" t="b">
        <f>FALSE</f>
        <v>0</v>
      </c>
      <c r="U5">
        <v>40</v>
      </c>
      <c r="V5">
        <v>0</v>
      </c>
      <c r="W5">
        <v>2018</v>
      </c>
      <c r="X5" s="2">
        <f t="shared" si="1"/>
        <v>10719</v>
      </c>
      <c r="Y5" s="2">
        <f t="shared" si="2"/>
        <v>10719</v>
      </c>
      <c r="Z5" s="1">
        <f>X5+MAX(F5*12-801,0)</f>
        <v>11118</v>
      </c>
      <c r="AA5" s="1">
        <f t="shared" si="7"/>
        <v>11118</v>
      </c>
      <c r="AC5">
        <f t="shared" si="3"/>
        <v>2645</v>
      </c>
      <c r="AD5">
        <f t="shared" si="4"/>
        <v>13400</v>
      </c>
      <c r="AE5">
        <v>0</v>
      </c>
      <c r="AF5">
        <f t="shared" si="5"/>
        <v>1609</v>
      </c>
    </row>
    <row r="6" spans="1:36" x14ac:dyDescent="0.25">
      <c r="A6">
        <f t="shared" si="6"/>
        <v>5</v>
      </c>
      <c r="B6">
        <v>5</v>
      </c>
      <c r="C6">
        <v>5</v>
      </c>
      <c r="D6">
        <v>1500</v>
      </c>
      <c r="E6">
        <v>0</v>
      </c>
      <c r="F6">
        <v>100</v>
      </c>
      <c r="G6">
        <v>0</v>
      </c>
      <c r="H6">
        <f t="shared" si="0"/>
        <v>2043</v>
      </c>
      <c r="I6">
        <f>(N6=FALSE)*40+(N6=TRUE)</f>
        <v>40</v>
      </c>
      <c r="J6" t="b">
        <v>0</v>
      </c>
      <c r="K6">
        <v>0</v>
      </c>
      <c r="L6" t="b">
        <f>FALSE</f>
        <v>0</v>
      </c>
      <c r="M6" t="b">
        <f>FALSE</f>
        <v>0</v>
      </c>
      <c r="N6" t="b">
        <f>FALSE</f>
        <v>0</v>
      </c>
      <c r="O6">
        <v>0</v>
      </c>
      <c r="P6">
        <f t="shared" si="8"/>
        <v>150</v>
      </c>
      <c r="Q6">
        <f>0.02*D6</f>
        <v>30</v>
      </c>
      <c r="R6">
        <f>0.08*D6</f>
        <v>120</v>
      </c>
      <c r="S6">
        <f>0.015*D6</f>
        <v>22.5</v>
      </c>
      <c r="T6" t="b">
        <f>FALSE</f>
        <v>0</v>
      </c>
      <c r="U6">
        <v>40</v>
      </c>
      <c r="V6">
        <v>0</v>
      </c>
      <c r="W6">
        <v>2018</v>
      </c>
      <c r="X6" s="2">
        <f t="shared" si="1"/>
        <v>13768</v>
      </c>
      <c r="Y6" s="2">
        <f t="shared" si="2"/>
        <v>13768</v>
      </c>
      <c r="Z6" s="1">
        <f>X6+MAX(F6*12-801,0)</f>
        <v>14167</v>
      </c>
      <c r="AA6" s="1">
        <f t="shared" si="7"/>
        <v>14167</v>
      </c>
      <c r="AC6">
        <f t="shared" si="3"/>
        <v>3196</v>
      </c>
      <c r="AD6">
        <f t="shared" si="4"/>
        <v>17000</v>
      </c>
      <c r="AE6">
        <v>0</v>
      </c>
      <c r="AF6">
        <f t="shared" si="5"/>
        <v>1900</v>
      </c>
    </row>
    <row r="7" spans="1:36" x14ac:dyDescent="0.25">
      <c r="A7">
        <f t="shared" si="6"/>
        <v>6</v>
      </c>
      <c r="B7">
        <v>6</v>
      </c>
      <c r="C7">
        <v>6</v>
      </c>
      <c r="D7">
        <v>5000</v>
      </c>
      <c r="E7">
        <v>0</v>
      </c>
      <c r="F7">
        <v>100</v>
      </c>
      <c r="G7">
        <v>0</v>
      </c>
      <c r="H7">
        <f t="shared" si="0"/>
        <v>2043</v>
      </c>
      <c r="I7">
        <f>(N7=FALSE)*40+(N7=TRUE)</f>
        <v>40</v>
      </c>
      <c r="J7" t="b">
        <v>0</v>
      </c>
      <c r="K7">
        <v>0</v>
      </c>
      <c r="L7" t="b">
        <f>FALSE</f>
        <v>0</v>
      </c>
      <c r="M7" t="b">
        <f>FALSE</f>
        <v>0</v>
      </c>
      <c r="N7" t="b">
        <f>FALSE</f>
        <v>0</v>
      </c>
      <c r="O7">
        <v>0</v>
      </c>
      <c r="P7">
        <f t="shared" si="8"/>
        <v>500</v>
      </c>
      <c r="Q7">
        <f>0.02*D7</f>
        <v>100</v>
      </c>
      <c r="R7">
        <f>0.08*D7</f>
        <v>400</v>
      </c>
      <c r="S7">
        <f>0.015*D7</f>
        <v>75</v>
      </c>
      <c r="T7" t="b">
        <f>FALSE</f>
        <v>0</v>
      </c>
      <c r="U7">
        <v>40</v>
      </c>
      <c r="V7">
        <v>0</v>
      </c>
      <c r="W7">
        <v>2018</v>
      </c>
      <c r="X7" s="2">
        <f t="shared" si="1"/>
        <v>49136</v>
      </c>
      <c r="Y7" s="2">
        <f t="shared" si="2"/>
        <v>49136</v>
      </c>
      <c r="Z7" s="1">
        <f>X7+MAX(F7*12-801,0)</f>
        <v>49535</v>
      </c>
      <c r="AA7" s="1">
        <f t="shared" si="7"/>
        <v>49535</v>
      </c>
      <c r="AC7">
        <f t="shared" si="3"/>
        <v>9828</v>
      </c>
      <c r="AD7">
        <f t="shared" si="4"/>
        <v>59000</v>
      </c>
      <c r="AE7">
        <v>0</v>
      </c>
      <c r="AF7">
        <f t="shared" si="5"/>
        <v>5508</v>
      </c>
    </row>
    <row r="8" spans="1:36" x14ac:dyDescent="0.25">
      <c r="A8">
        <f t="shared" si="6"/>
        <v>7</v>
      </c>
      <c r="B8">
        <v>7</v>
      </c>
      <c r="C8">
        <v>7</v>
      </c>
      <c r="D8">
        <v>300</v>
      </c>
      <c r="E8">
        <v>0</v>
      </c>
      <c r="F8">
        <v>100</v>
      </c>
      <c r="G8">
        <v>0</v>
      </c>
      <c r="H8">
        <f t="shared" si="0"/>
        <v>2035</v>
      </c>
      <c r="I8">
        <f>(N8=FALSE)*40+(N8=TRUE)</f>
        <v>40</v>
      </c>
      <c r="J8" t="b">
        <v>0</v>
      </c>
      <c r="K8">
        <v>0</v>
      </c>
      <c r="L8" t="b">
        <f>FALSE</f>
        <v>0</v>
      </c>
      <c r="M8" t="b">
        <f>FALSE</f>
        <v>0</v>
      </c>
      <c r="N8" t="b">
        <f>FALSE</f>
        <v>0</v>
      </c>
      <c r="O8">
        <v>0</v>
      </c>
      <c r="P8">
        <v>0</v>
      </c>
      <c r="Q8">
        <v>0</v>
      </c>
      <c r="R8">
        <v>0</v>
      </c>
      <c r="S8">
        <v>0</v>
      </c>
      <c r="T8" t="b">
        <f>FALSE</f>
        <v>0</v>
      </c>
      <c r="U8">
        <v>40</v>
      </c>
      <c r="V8">
        <v>0</v>
      </c>
      <c r="W8">
        <v>2010</v>
      </c>
      <c r="X8" s="2">
        <f t="shared" si="1"/>
        <v>0</v>
      </c>
      <c r="Y8" s="2">
        <f t="shared" si="2"/>
        <v>0</v>
      </c>
      <c r="Z8" s="1">
        <f>X8+MAX(F8*12-801-36,0)</f>
        <v>363</v>
      </c>
      <c r="AA8" s="1">
        <f t="shared" si="7"/>
        <v>363</v>
      </c>
      <c r="AC8">
        <f t="shared" si="3"/>
        <v>0</v>
      </c>
      <c r="AD8">
        <f t="shared" ref="AD8:AD13" si="9">(12*E8+(12*D8 - 920)*(D8&gt;450))</f>
        <v>0</v>
      </c>
      <c r="AE8">
        <v>0</v>
      </c>
      <c r="AF8">
        <f t="shared" si="5"/>
        <v>0</v>
      </c>
    </row>
    <row r="9" spans="1:36" x14ac:dyDescent="0.25">
      <c r="A9">
        <f t="shared" si="6"/>
        <v>8</v>
      </c>
      <c r="B9">
        <v>8</v>
      </c>
      <c r="C9">
        <v>8</v>
      </c>
      <c r="D9">
        <v>600</v>
      </c>
      <c r="E9">
        <v>0</v>
      </c>
      <c r="F9">
        <v>100</v>
      </c>
      <c r="G9">
        <v>0</v>
      </c>
      <c r="H9">
        <f t="shared" si="0"/>
        <v>2035</v>
      </c>
      <c r="I9">
        <f>(N9=FALSE)*40+(N9=TRUE)</f>
        <v>40</v>
      </c>
      <c r="J9" t="b">
        <v>0</v>
      </c>
      <c r="K9">
        <v>0</v>
      </c>
      <c r="L9" t="b">
        <f>FALSE</f>
        <v>0</v>
      </c>
      <c r="M9" t="b">
        <f>FALSE</f>
        <v>0</v>
      </c>
      <c r="N9" t="b">
        <f>FALSE</f>
        <v>0</v>
      </c>
      <c r="O9">
        <v>0</v>
      </c>
      <c r="P9">
        <f t="shared" si="8"/>
        <v>60</v>
      </c>
      <c r="Q9">
        <f>0.02*D9</f>
        <v>12</v>
      </c>
      <c r="R9">
        <f>0.08*D9</f>
        <v>48</v>
      </c>
      <c r="S9">
        <f>0.015*D9</f>
        <v>9</v>
      </c>
      <c r="T9" t="b">
        <f>FALSE</f>
        <v>0</v>
      </c>
      <c r="U9">
        <v>40</v>
      </c>
      <c r="V9">
        <v>0</v>
      </c>
      <c r="W9">
        <v>2010</v>
      </c>
      <c r="X9" s="2">
        <f t="shared" si="1"/>
        <v>5152</v>
      </c>
      <c r="Y9" s="2">
        <f t="shared" si="2"/>
        <v>5152</v>
      </c>
      <c r="Z9" s="1">
        <f t="shared" ref="Z9:Z14" si="10">X9+MAX(F9*12-801,0)</f>
        <v>5551</v>
      </c>
      <c r="AA9" s="1">
        <f t="shared" si="7"/>
        <v>5551</v>
      </c>
      <c r="AC9">
        <f t="shared" si="3"/>
        <v>1092</v>
      </c>
      <c r="AD9">
        <f t="shared" si="9"/>
        <v>6280</v>
      </c>
      <c r="AE9">
        <v>0</v>
      </c>
      <c r="AF9">
        <f t="shared" si="5"/>
        <v>804</v>
      </c>
    </row>
    <row r="10" spans="1:36" x14ac:dyDescent="0.25">
      <c r="A10">
        <f t="shared" si="6"/>
        <v>9</v>
      </c>
      <c r="B10">
        <v>9</v>
      </c>
      <c r="C10">
        <v>9</v>
      </c>
      <c r="D10">
        <v>900</v>
      </c>
      <c r="E10">
        <v>0</v>
      </c>
      <c r="F10">
        <v>100</v>
      </c>
      <c r="G10">
        <v>0</v>
      </c>
      <c r="H10">
        <f t="shared" si="0"/>
        <v>2035</v>
      </c>
      <c r="I10">
        <f>(N10=FALSE)*40+(N10=TRUE)</f>
        <v>40</v>
      </c>
      <c r="J10" t="b">
        <v>0</v>
      </c>
      <c r="K10">
        <v>0</v>
      </c>
      <c r="L10" t="b">
        <f>FALSE</f>
        <v>0</v>
      </c>
      <c r="M10" t="b">
        <f>FALSE</f>
        <v>0</v>
      </c>
      <c r="N10" t="b">
        <f>FALSE</f>
        <v>0</v>
      </c>
      <c r="O10">
        <v>0</v>
      </c>
      <c r="P10">
        <f t="shared" si="8"/>
        <v>90</v>
      </c>
      <c r="Q10">
        <f>0.02*D10</f>
        <v>18</v>
      </c>
      <c r="R10">
        <f>0.08*D10</f>
        <v>72</v>
      </c>
      <c r="S10">
        <f>0.015*D10</f>
        <v>13.5</v>
      </c>
      <c r="T10" t="b">
        <f>FALSE</f>
        <v>0</v>
      </c>
      <c r="U10">
        <v>40</v>
      </c>
      <c r="V10">
        <v>0</v>
      </c>
      <c r="W10">
        <v>2010</v>
      </c>
      <c r="X10" s="2">
        <f t="shared" si="1"/>
        <v>8205</v>
      </c>
      <c r="Y10" s="2">
        <f t="shared" si="2"/>
        <v>8205</v>
      </c>
      <c r="Z10" s="1">
        <f t="shared" si="10"/>
        <v>8604</v>
      </c>
      <c r="AA10" s="1">
        <f t="shared" si="7"/>
        <v>8604</v>
      </c>
      <c r="AC10">
        <f t="shared" si="3"/>
        <v>1639</v>
      </c>
      <c r="AD10">
        <f t="shared" si="9"/>
        <v>9880</v>
      </c>
      <c r="AE10">
        <v>0</v>
      </c>
      <c r="AF10">
        <f t="shared" si="5"/>
        <v>1207</v>
      </c>
    </row>
    <row r="11" spans="1:36" x14ac:dyDescent="0.25">
      <c r="A11">
        <f t="shared" si="6"/>
        <v>10</v>
      </c>
      <c r="B11">
        <v>10</v>
      </c>
      <c r="C11">
        <v>10</v>
      </c>
      <c r="D11">
        <v>1200</v>
      </c>
      <c r="E11">
        <v>0</v>
      </c>
      <c r="F11">
        <v>100</v>
      </c>
      <c r="G11">
        <v>0</v>
      </c>
      <c r="H11">
        <f t="shared" si="0"/>
        <v>2035</v>
      </c>
      <c r="I11">
        <f>(N11=FALSE)*40+(N11=TRUE)</f>
        <v>40</v>
      </c>
      <c r="J11" t="b">
        <v>0</v>
      </c>
      <c r="K11">
        <v>0</v>
      </c>
      <c r="L11" t="b">
        <f>FALSE</f>
        <v>0</v>
      </c>
      <c r="M11" t="b">
        <f>FALSE</f>
        <v>0</v>
      </c>
      <c r="N11" t="b">
        <f>FALSE</f>
        <v>0</v>
      </c>
      <c r="O11">
        <v>0</v>
      </c>
      <c r="P11">
        <f t="shared" si="8"/>
        <v>120</v>
      </c>
      <c r="Q11">
        <f>0.02*D11</f>
        <v>24</v>
      </c>
      <c r="R11">
        <f>0.08*D11</f>
        <v>96</v>
      </c>
      <c r="S11">
        <f>0.015*D11</f>
        <v>18</v>
      </c>
      <c r="T11" t="b">
        <f>FALSE</f>
        <v>0</v>
      </c>
      <c r="U11">
        <v>40</v>
      </c>
      <c r="V11">
        <v>0</v>
      </c>
      <c r="W11">
        <v>2010</v>
      </c>
      <c r="X11" s="2">
        <f t="shared" si="1"/>
        <v>11259</v>
      </c>
      <c r="Y11" s="2">
        <f t="shared" si="2"/>
        <v>11259</v>
      </c>
      <c r="Z11" s="1">
        <f t="shared" si="10"/>
        <v>11658</v>
      </c>
      <c r="AA11" s="1">
        <f t="shared" si="7"/>
        <v>11658</v>
      </c>
      <c r="AC11">
        <f t="shared" si="3"/>
        <v>2185</v>
      </c>
      <c r="AD11">
        <f t="shared" si="9"/>
        <v>13480</v>
      </c>
      <c r="AE11">
        <v>0</v>
      </c>
      <c r="AF11">
        <f t="shared" si="5"/>
        <v>1609</v>
      </c>
    </row>
    <row r="12" spans="1:36" x14ac:dyDescent="0.25">
      <c r="A12">
        <f t="shared" si="6"/>
        <v>11</v>
      </c>
      <c r="B12">
        <v>11</v>
      </c>
      <c r="C12">
        <v>11</v>
      </c>
      <c r="D12">
        <v>1500</v>
      </c>
      <c r="E12">
        <v>0</v>
      </c>
      <c r="F12">
        <v>100</v>
      </c>
      <c r="G12">
        <v>0</v>
      </c>
      <c r="H12">
        <f t="shared" si="0"/>
        <v>2035</v>
      </c>
      <c r="I12">
        <f>(N12=FALSE)*40+(N12=TRUE)</f>
        <v>40</v>
      </c>
      <c r="J12" t="b">
        <v>0</v>
      </c>
      <c r="K12">
        <v>0</v>
      </c>
      <c r="L12" t="b">
        <f>FALSE</f>
        <v>0</v>
      </c>
      <c r="M12" t="b">
        <f>FALSE</f>
        <v>0</v>
      </c>
      <c r="N12" t="b">
        <f>FALSE</f>
        <v>0</v>
      </c>
      <c r="O12">
        <v>0</v>
      </c>
      <c r="P12">
        <f t="shared" si="8"/>
        <v>150</v>
      </c>
      <c r="Q12">
        <f>0.02*D12</f>
        <v>30</v>
      </c>
      <c r="R12">
        <f>0.08*D12</f>
        <v>120</v>
      </c>
      <c r="S12">
        <f>0.015*D12</f>
        <v>22.5</v>
      </c>
      <c r="T12" t="b">
        <f>FALSE</f>
        <v>0</v>
      </c>
      <c r="U12">
        <v>40</v>
      </c>
      <c r="V12">
        <v>0</v>
      </c>
      <c r="W12">
        <v>2010</v>
      </c>
      <c r="X12" s="2">
        <f t="shared" si="1"/>
        <v>14424</v>
      </c>
      <c r="Y12" s="2">
        <f t="shared" si="2"/>
        <v>14424</v>
      </c>
      <c r="Z12" s="1">
        <f t="shared" si="10"/>
        <v>14823</v>
      </c>
      <c r="AA12" s="1">
        <f t="shared" si="7"/>
        <v>14823</v>
      </c>
      <c r="AC12">
        <f t="shared" si="3"/>
        <v>2620</v>
      </c>
      <c r="AD12">
        <f t="shared" si="9"/>
        <v>17080</v>
      </c>
      <c r="AE12">
        <v>0</v>
      </c>
      <c r="AF12">
        <f t="shared" si="5"/>
        <v>1900</v>
      </c>
    </row>
    <row r="13" spans="1:36" x14ac:dyDescent="0.25">
      <c r="A13">
        <f t="shared" si="6"/>
        <v>12</v>
      </c>
      <c r="B13">
        <v>12</v>
      </c>
      <c r="C13">
        <v>12</v>
      </c>
      <c r="D13">
        <v>8000</v>
      </c>
      <c r="E13">
        <v>0</v>
      </c>
      <c r="F13">
        <v>100</v>
      </c>
      <c r="G13">
        <v>0</v>
      </c>
      <c r="H13">
        <f t="shared" si="0"/>
        <v>2035</v>
      </c>
      <c r="I13">
        <f>(N13=FALSE)*40+(N13=TRUE)</f>
        <v>40</v>
      </c>
      <c r="J13" t="b">
        <v>0</v>
      </c>
      <c r="K13">
        <v>0</v>
      </c>
      <c r="L13" t="b">
        <f>FALSE</f>
        <v>0</v>
      </c>
      <c r="M13" t="b">
        <f>FALSE</f>
        <v>0</v>
      </c>
      <c r="N13" t="b">
        <f>FALSE</f>
        <v>0</v>
      </c>
      <c r="O13">
        <v>0</v>
      </c>
      <c r="P13">
        <f t="shared" si="8"/>
        <v>800</v>
      </c>
      <c r="Q13">
        <f>0.02*D13</f>
        <v>160</v>
      </c>
      <c r="R13">
        <f>0.08*D13</f>
        <v>640</v>
      </c>
      <c r="S13">
        <f>0.015*D13</f>
        <v>120</v>
      </c>
      <c r="T13" t="b">
        <f>FALSE</f>
        <v>0</v>
      </c>
      <c r="U13">
        <v>40</v>
      </c>
      <c r="V13">
        <v>0</v>
      </c>
      <c r="W13">
        <v>2010</v>
      </c>
      <c r="X13" s="2">
        <f t="shared" si="1"/>
        <v>83606</v>
      </c>
      <c r="Y13" s="2">
        <f t="shared" si="2"/>
        <v>83606</v>
      </c>
      <c r="Z13" s="1">
        <f t="shared" si="10"/>
        <v>84005</v>
      </c>
      <c r="AA13" s="1">
        <f t="shared" si="7"/>
        <v>84005</v>
      </c>
      <c r="AC13">
        <f>INT(((0.6+(0.02*(W13-2005)))*(12*2*0.0995*5500))-(12*0.0995*5500))+AF13</f>
        <v>11438</v>
      </c>
      <c r="AD13">
        <f t="shared" si="9"/>
        <v>95080</v>
      </c>
      <c r="AE13">
        <v>0</v>
      </c>
      <c r="AF13">
        <f t="shared" si="5"/>
        <v>8812</v>
      </c>
    </row>
    <row r="14" spans="1:36" x14ac:dyDescent="0.25">
      <c r="A14">
        <v>21</v>
      </c>
      <c r="B14">
        <v>21</v>
      </c>
      <c r="C14">
        <v>13</v>
      </c>
      <c r="D14">
        <v>2000</v>
      </c>
      <c r="E14">
        <v>0</v>
      </c>
      <c r="F14">
        <v>100</v>
      </c>
      <c r="G14">
        <v>0</v>
      </c>
      <c r="H14">
        <f t="shared" si="0"/>
        <v>2037</v>
      </c>
      <c r="I14">
        <f>(N14=FALSE)*40+(N14=TRUE)</f>
        <v>40</v>
      </c>
      <c r="J14" t="b">
        <v>0</v>
      </c>
      <c r="K14">
        <v>0</v>
      </c>
      <c r="L14" t="b">
        <f>FALSE</f>
        <v>0</v>
      </c>
      <c r="M14" t="b">
        <f>FALSE</f>
        <v>0</v>
      </c>
      <c r="N14" t="b">
        <f>FALSE</f>
        <v>0</v>
      </c>
      <c r="O14">
        <v>0</v>
      </c>
      <c r="P14">
        <f>0.1*$D14</f>
        <v>200</v>
      </c>
      <c r="Q14">
        <f t="shared" ref="Q14:Q19" si="11">0.02*D14</f>
        <v>40</v>
      </c>
      <c r="R14">
        <f t="shared" ref="R14:R19" si="12">0.08*D14</f>
        <v>160</v>
      </c>
      <c r="S14">
        <f t="shared" ref="S14:S19" si="13">0.015*D14</f>
        <v>30</v>
      </c>
      <c r="T14" t="b">
        <f>TRUE</f>
        <v>1</v>
      </c>
      <c r="U14">
        <v>40</v>
      </c>
      <c r="V14">
        <v>1</v>
      </c>
      <c r="W14">
        <v>2012</v>
      </c>
      <c r="X14" s="2">
        <f>MAX(AD14-AC14-36-1308,0)</f>
        <v>18301</v>
      </c>
      <c r="Y14" s="2">
        <f t="shared" si="2"/>
        <v>14797</v>
      </c>
      <c r="Z14" s="1">
        <f t="shared" si="10"/>
        <v>18700</v>
      </c>
      <c r="AA14" s="1">
        <f t="shared" si="7"/>
        <v>15196</v>
      </c>
      <c r="AC14">
        <f t="shared" ref="AC14:AC27" si="14">INT(((0.6+(0.02*(W14-2005)))*(2*12*P14))-(12*P14))+AF14</f>
        <v>3355</v>
      </c>
      <c r="AD14">
        <f>(12*E14+(12*D14 - 1000)*(D14&gt;450))</f>
        <v>23000</v>
      </c>
      <c r="AE14">
        <f>0.5*7008</f>
        <v>3504</v>
      </c>
      <c r="AF14">
        <f t="shared" si="5"/>
        <v>2203</v>
      </c>
    </row>
    <row r="15" spans="1:36" x14ac:dyDescent="0.25">
      <c r="A15">
        <v>21</v>
      </c>
      <c r="B15">
        <v>21</v>
      </c>
      <c r="C15">
        <v>14</v>
      </c>
      <c r="D15">
        <v>0</v>
      </c>
      <c r="E15">
        <v>0</v>
      </c>
      <c r="F15">
        <v>0</v>
      </c>
      <c r="G15">
        <v>0</v>
      </c>
      <c r="H15">
        <f t="shared" si="0"/>
        <v>2072</v>
      </c>
      <c r="I15">
        <f>(N15=FALSE)*40+(N15=TRUE)</f>
        <v>1</v>
      </c>
      <c r="J15" t="b">
        <v>0</v>
      </c>
      <c r="K15">
        <v>0</v>
      </c>
      <c r="L15" t="b">
        <f>FALSE</f>
        <v>0</v>
      </c>
      <c r="M15" t="b">
        <f>FALSE</f>
        <v>0</v>
      </c>
      <c r="N15" t="b">
        <f>TRUE</f>
        <v>1</v>
      </c>
      <c r="O15">
        <v>0</v>
      </c>
      <c r="P15">
        <f>0.1*$D15</f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 t="b">
        <f>TRUE</f>
        <v>1</v>
      </c>
      <c r="U15">
        <v>5</v>
      </c>
      <c r="V15">
        <v>1</v>
      </c>
      <c r="W15">
        <v>2012</v>
      </c>
      <c r="X15" s="2"/>
      <c r="Y15" s="2"/>
      <c r="Z15" s="1"/>
      <c r="AA15" s="1"/>
      <c r="AC15">
        <f t="shared" si="14"/>
        <v>0</v>
      </c>
      <c r="AD15">
        <f>(12*E15+(12*D15 - 1000)*(D15&gt;450))</f>
        <v>0</v>
      </c>
      <c r="AE15">
        <v>0</v>
      </c>
      <c r="AF15">
        <f t="shared" si="5"/>
        <v>0</v>
      </c>
    </row>
    <row r="16" spans="1:36" x14ac:dyDescent="0.25">
      <c r="A16">
        <v>22</v>
      </c>
      <c r="B16">
        <v>22</v>
      </c>
      <c r="C16">
        <v>15</v>
      </c>
      <c r="D16">
        <v>3000</v>
      </c>
      <c r="E16">
        <v>0</v>
      </c>
      <c r="F16">
        <v>100</v>
      </c>
      <c r="G16">
        <v>0</v>
      </c>
      <c r="H16">
        <f t="shared" si="0"/>
        <v>2034</v>
      </c>
      <c r="I16">
        <f>(N16=FALSE)*40+(N16=TRUE)</f>
        <v>40</v>
      </c>
      <c r="J16" t="b">
        <v>0</v>
      </c>
      <c r="K16">
        <v>0</v>
      </c>
      <c r="L16" t="b">
        <f>FALSE</f>
        <v>0</v>
      </c>
      <c r="M16" t="b">
        <f>FALSE</f>
        <v>0</v>
      </c>
      <c r="N16" t="b">
        <f>FALSE</f>
        <v>0</v>
      </c>
      <c r="O16">
        <v>0</v>
      </c>
      <c r="P16">
        <f t="shared" ref="P16:P19" si="15">0.1*D16</f>
        <v>300</v>
      </c>
      <c r="Q16">
        <f t="shared" si="11"/>
        <v>60</v>
      </c>
      <c r="R16">
        <f t="shared" si="12"/>
        <v>240</v>
      </c>
      <c r="S16">
        <f t="shared" si="13"/>
        <v>45</v>
      </c>
      <c r="T16" t="b">
        <f>TRUE</f>
        <v>1</v>
      </c>
      <c r="U16">
        <v>40</v>
      </c>
      <c r="V16">
        <v>1</v>
      </c>
      <c r="W16">
        <v>2009</v>
      </c>
      <c r="X16" s="2">
        <f>MAX(AD16-AC16-36-1308,0)</f>
        <v>29136</v>
      </c>
      <c r="Y16" s="2">
        <f>X16-AE16</f>
        <v>26124</v>
      </c>
      <c r="Z16" s="1">
        <f>X16+MAX(F16*12-801,0)</f>
        <v>29535</v>
      </c>
      <c r="AA16" s="1">
        <f>MAX(Z16-AE16,0)</f>
        <v>26523</v>
      </c>
      <c r="AC16">
        <f t="shared" si="14"/>
        <v>4600</v>
      </c>
      <c r="AD16">
        <f>(12*E16+(12*D16 - 920)*(D16&gt;450))</f>
        <v>35080</v>
      </c>
      <c r="AE16">
        <f>0.5*6024</f>
        <v>3012</v>
      </c>
      <c r="AF16">
        <f t="shared" si="5"/>
        <v>3304</v>
      </c>
    </row>
    <row r="17" spans="1:38" x14ac:dyDescent="0.25">
      <c r="A17">
        <v>22</v>
      </c>
      <c r="B17">
        <v>22</v>
      </c>
      <c r="C17">
        <v>16</v>
      </c>
      <c r="D17">
        <v>0</v>
      </c>
      <c r="E17">
        <v>0</v>
      </c>
      <c r="F17">
        <v>0</v>
      </c>
      <c r="G17">
        <v>0</v>
      </c>
      <c r="H17">
        <f t="shared" si="0"/>
        <v>2069</v>
      </c>
      <c r="I17">
        <f>(N17=FALSE)*40+(N17=TRUE)</f>
        <v>1</v>
      </c>
      <c r="J17" t="b">
        <v>0</v>
      </c>
      <c r="K17">
        <v>0</v>
      </c>
      <c r="L17" t="b">
        <f>FALSE</f>
        <v>0</v>
      </c>
      <c r="M17" t="b">
        <f>FALSE</f>
        <v>0</v>
      </c>
      <c r="N17" t="b">
        <f>TRUE</f>
        <v>1</v>
      </c>
      <c r="O17">
        <v>0</v>
      </c>
      <c r="P17">
        <f t="shared" si="15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 t="b">
        <f>TRUE</f>
        <v>1</v>
      </c>
      <c r="U17">
        <v>5</v>
      </c>
      <c r="V17">
        <v>1</v>
      </c>
      <c r="W17">
        <v>2009</v>
      </c>
      <c r="X17" s="2"/>
      <c r="Y17" s="2"/>
      <c r="Z17" s="1"/>
      <c r="AA17" s="1"/>
      <c r="AC17">
        <f t="shared" si="14"/>
        <v>0</v>
      </c>
      <c r="AD17">
        <f>(12*E17+(12*D17 - 1000)*(D17&gt;450))</f>
        <v>0</v>
      </c>
      <c r="AE17">
        <v>0</v>
      </c>
      <c r="AF17">
        <f t="shared" si="5"/>
        <v>0</v>
      </c>
    </row>
    <row r="18" spans="1:38" x14ac:dyDescent="0.25">
      <c r="A18">
        <v>23</v>
      </c>
      <c r="B18">
        <v>23</v>
      </c>
      <c r="C18">
        <v>17</v>
      </c>
      <c r="D18">
        <v>2000</v>
      </c>
      <c r="E18">
        <v>0</v>
      </c>
      <c r="F18">
        <v>1000</v>
      </c>
      <c r="G18">
        <v>0</v>
      </c>
      <c r="H18">
        <f t="shared" si="0"/>
        <v>2030</v>
      </c>
      <c r="I18">
        <f>(N18=FALSE)*40+(N18=TRUE)</f>
        <v>40</v>
      </c>
      <c r="J18" t="b">
        <v>0</v>
      </c>
      <c r="K18">
        <v>0</v>
      </c>
      <c r="L18" t="b">
        <f>FALSE</f>
        <v>0</v>
      </c>
      <c r="M18" t="b">
        <f>FALSE</f>
        <v>0</v>
      </c>
      <c r="N18" t="b">
        <f>FALSE</f>
        <v>0</v>
      </c>
      <c r="O18">
        <v>0</v>
      </c>
      <c r="P18">
        <f t="shared" si="15"/>
        <v>200</v>
      </c>
      <c r="Q18">
        <f t="shared" si="11"/>
        <v>40</v>
      </c>
      <c r="R18">
        <f t="shared" si="12"/>
        <v>160</v>
      </c>
      <c r="S18">
        <f t="shared" si="13"/>
        <v>30</v>
      </c>
      <c r="T18" t="b">
        <f>TRUE</f>
        <v>1</v>
      </c>
      <c r="U18">
        <v>40</v>
      </c>
      <c r="V18">
        <v>1</v>
      </c>
      <c r="W18">
        <v>2005</v>
      </c>
      <c r="X18" s="2">
        <f>MAX(AD18-AC18-36-1308,0)</f>
        <v>29632</v>
      </c>
      <c r="Y18" s="2">
        <f>X18-AE18</f>
        <v>26728</v>
      </c>
      <c r="Z18" s="1">
        <f>X18+MAX(F18*12-1370-51,0)</f>
        <v>40211</v>
      </c>
      <c r="AA18" s="1">
        <f>MAX(Z18-AE18,0)</f>
        <v>37307</v>
      </c>
      <c r="AC18">
        <f t="shared" si="14"/>
        <v>2683</v>
      </c>
      <c r="AD18">
        <f>(12*E18+((12*D18)-920)*(D18&gt;450)+MAX((12*F18)-51-1370,0))</f>
        <v>33659</v>
      </c>
      <c r="AE18">
        <f>5808/2</f>
        <v>2904</v>
      </c>
      <c r="AF18">
        <f t="shared" si="5"/>
        <v>2203</v>
      </c>
    </row>
    <row r="19" spans="1:38" x14ac:dyDescent="0.25">
      <c r="A19">
        <v>23</v>
      </c>
      <c r="B19">
        <v>23</v>
      </c>
      <c r="C19">
        <v>18</v>
      </c>
      <c r="D19">
        <v>0</v>
      </c>
      <c r="E19">
        <v>0</v>
      </c>
      <c r="F19">
        <v>0</v>
      </c>
      <c r="G19">
        <v>0</v>
      </c>
      <c r="H19">
        <f t="shared" si="0"/>
        <v>2065</v>
      </c>
      <c r="I19">
        <f>(N19=FALSE)*40+(N19=TRUE)</f>
        <v>1</v>
      </c>
      <c r="J19" t="b">
        <v>0</v>
      </c>
      <c r="K19">
        <v>0</v>
      </c>
      <c r="L19" t="b">
        <f>FALSE</f>
        <v>0</v>
      </c>
      <c r="M19" t="b">
        <f>FALSE</f>
        <v>0</v>
      </c>
      <c r="N19" t="b">
        <f>TRUE</f>
        <v>1</v>
      </c>
      <c r="O19">
        <v>0</v>
      </c>
      <c r="P19">
        <f t="shared" si="15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 t="b">
        <f>TRUE</f>
        <v>1</v>
      </c>
      <c r="U19">
        <v>5</v>
      </c>
      <c r="V19">
        <v>1</v>
      </c>
      <c r="W19">
        <v>2005</v>
      </c>
      <c r="X19" s="2"/>
      <c r="Y19" s="2"/>
      <c r="Z19" s="1"/>
      <c r="AA19" s="1"/>
      <c r="AC19">
        <f t="shared" si="14"/>
        <v>0</v>
      </c>
      <c r="AD19">
        <f t="shared" ref="AD19:AD30" si="16">(12*E19+(12*D19 - 1000)*(D19&gt;450))</f>
        <v>0</v>
      </c>
      <c r="AE19">
        <v>0</v>
      </c>
      <c r="AF19">
        <f t="shared" si="5"/>
        <v>0</v>
      </c>
    </row>
    <row r="20" spans="1:38" x14ac:dyDescent="0.25">
      <c r="A20">
        <v>31</v>
      </c>
      <c r="B20">
        <v>31</v>
      </c>
      <c r="C20">
        <v>19</v>
      </c>
      <c r="D20">
        <v>2000</v>
      </c>
      <c r="E20">
        <v>0</v>
      </c>
      <c r="F20">
        <v>0</v>
      </c>
      <c r="G20">
        <v>0</v>
      </c>
      <c r="H20">
        <f>W20+(65-U20)</f>
        <v>2053</v>
      </c>
      <c r="I20">
        <f>(N20=FALSE)*40+(N20=TRUE)</f>
        <v>40</v>
      </c>
      <c r="J20" t="b">
        <v>0</v>
      </c>
      <c r="K20">
        <v>0</v>
      </c>
      <c r="L20" t="b">
        <f>FALSE</f>
        <v>0</v>
      </c>
      <c r="M20" t="b">
        <f>FALSE</f>
        <v>0</v>
      </c>
      <c r="N20" t="b">
        <f>FALSE</f>
        <v>0</v>
      </c>
      <c r="O20">
        <v>0</v>
      </c>
      <c r="P20">
        <f>0.1*$D20</f>
        <v>200</v>
      </c>
      <c r="Q20">
        <f>0.02*D20</f>
        <v>40</v>
      </c>
      <c r="R20">
        <f>0.08*D20</f>
        <v>160</v>
      </c>
      <c r="S20">
        <f>0.015*D20</f>
        <v>30</v>
      </c>
      <c r="T20" t="b">
        <f>FALSE</f>
        <v>0</v>
      </c>
      <c r="U20">
        <v>30</v>
      </c>
      <c r="V20">
        <v>0</v>
      </c>
      <c r="W20">
        <v>2018</v>
      </c>
      <c r="X20" s="2">
        <f>MAX(AD20-AC20-36,0)</f>
        <v>19033</v>
      </c>
      <c r="Y20" s="2">
        <f>X20-AE20</f>
        <v>19033</v>
      </c>
      <c r="Z20" s="1">
        <f>X20+MAX(F20*12-801,0)</f>
        <v>19033</v>
      </c>
      <c r="AA20" s="1">
        <f>MAX(Z20-AE20,0)</f>
        <v>19033</v>
      </c>
      <c r="AC20">
        <f t="shared" si="14"/>
        <v>3931</v>
      </c>
      <c r="AD20">
        <f t="shared" si="16"/>
        <v>23000</v>
      </c>
      <c r="AE20">
        <v>0</v>
      </c>
      <c r="AF20">
        <f t="shared" si="5"/>
        <v>2203</v>
      </c>
    </row>
    <row r="21" spans="1:38" x14ac:dyDescent="0.25">
      <c r="A21">
        <v>31</v>
      </c>
      <c r="B21">
        <v>31</v>
      </c>
      <c r="C21">
        <v>20</v>
      </c>
      <c r="D21">
        <v>1000</v>
      </c>
      <c r="E21">
        <v>0</v>
      </c>
      <c r="F21">
        <v>0</v>
      </c>
      <c r="G21">
        <v>0</v>
      </c>
      <c r="H21">
        <f t="shared" ref="H21:H27" si="17">W21+(65-U21)</f>
        <v>2053</v>
      </c>
      <c r="I21">
        <f>(N21=FALSE)*40+(N21=TRUE)</f>
        <v>40</v>
      </c>
      <c r="J21" t="b">
        <v>0</v>
      </c>
      <c r="K21">
        <v>0</v>
      </c>
      <c r="L21" t="b">
        <f>FALSE</f>
        <v>0</v>
      </c>
      <c r="M21" t="b">
        <f>FALSE</f>
        <v>0</v>
      </c>
      <c r="N21" t="b">
        <f>FALSE</f>
        <v>0</v>
      </c>
      <c r="O21">
        <v>0</v>
      </c>
      <c r="P21">
        <f t="shared" ref="P21:P30" si="18">0.1*$D21</f>
        <v>100</v>
      </c>
      <c r="Q21">
        <f t="shared" ref="Q21:Q25" si="19">0.02*D21</f>
        <v>20</v>
      </c>
      <c r="R21">
        <f t="shared" ref="R21:R25" si="20">0.08*D21</f>
        <v>80</v>
      </c>
      <c r="S21">
        <f t="shared" ref="S21:S25" si="21">0.015*D21</f>
        <v>15</v>
      </c>
      <c r="T21" t="b">
        <f>FALSE</f>
        <v>0</v>
      </c>
      <c r="U21">
        <v>30</v>
      </c>
      <c r="V21">
        <v>0</v>
      </c>
      <c r="W21">
        <v>2018</v>
      </c>
      <c r="X21" s="2">
        <f>MAX(AD21-AC21-36,0)</f>
        <v>8759</v>
      </c>
      <c r="Y21" s="2">
        <f>X21-AE21</f>
        <v>8759</v>
      </c>
      <c r="Z21" s="1">
        <f>X21+MAX(F21*12-801,0)</f>
        <v>8759</v>
      </c>
      <c r="AA21" s="1">
        <f>MAX(Z21-AE21,0)</f>
        <v>8759</v>
      </c>
      <c r="AC21">
        <f t="shared" si="14"/>
        <v>2205</v>
      </c>
      <c r="AD21">
        <f t="shared" si="16"/>
        <v>11000</v>
      </c>
      <c r="AE21">
        <v>0</v>
      </c>
      <c r="AF21">
        <f t="shared" si="5"/>
        <v>1341</v>
      </c>
    </row>
    <row r="22" spans="1:38" x14ac:dyDescent="0.25">
      <c r="A22">
        <v>32</v>
      </c>
      <c r="B22">
        <v>32</v>
      </c>
      <c r="C22">
        <v>21</v>
      </c>
      <c r="D22">
        <v>3000</v>
      </c>
      <c r="E22">
        <v>0</v>
      </c>
      <c r="F22">
        <v>200</v>
      </c>
      <c r="G22">
        <v>0</v>
      </c>
      <c r="H22">
        <f t="shared" si="17"/>
        <v>2053</v>
      </c>
      <c r="I22">
        <f>(N22=FALSE)*40+(N22=TRUE)</f>
        <v>40</v>
      </c>
      <c r="J22" t="b">
        <v>0</v>
      </c>
      <c r="K22">
        <v>0</v>
      </c>
      <c r="L22" t="b">
        <f>FALSE</f>
        <v>0</v>
      </c>
      <c r="M22" t="b">
        <f>TRUE</f>
        <v>1</v>
      </c>
      <c r="N22" t="b">
        <f>FALSE</f>
        <v>0</v>
      </c>
      <c r="O22">
        <v>0</v>
      </c>
      <c r="P22">
        <f t="shared" si="18"/>
        <v>300</v>
      </c>
      <c r="Q22">
        <f t="shared" si="19"/>
        <v>60</v>
      </c>
      <c r="R22">
        <f t="shared" si="20"/>
        <v>240</v>
      </c>
      <c r="S22">
        <f t="shared" si="21"/>
        <v>45</v>
      </c>
      <c r="T22" t="b">
        <f>FALSE</f>
        <v>0</v>
      </c>
      <c r="U22">
        <v>30</v>
      </c>
      <c r="V22">
        <v>2</v>
      </c>
      <c r="W22">
        <v>2018</v>
      </c>
      <c r="X22" s="2">
        <f>0.5*(AD22+AD23-(AC22+AC23)-2*36)</f>
        <v>24050.5</v>
      </c>
      <c r="Y22" s="2">
        <f>X22-AE22</f>
        <v>16622.5</v>
      </c>
      <c r="Z22" s="1">
        <f>X22+MAX(0.5*(F22*12-(2*801)),0)</f>
        <v>24449.5</v>
      </c>
      <c r="AA22" s="1">
        <f>MAX(Z22-AE22,0)</f>
        <v>17021.5</v>
      </c>
      <c r="AC22">
        <f t="shared" si="14"/>
        <v>5896</v>
      </c>
      <c r="AD22">
        <f t="shared" si="16"/>
        <v>35000</v>
      </c>
      <c r="AE22">
        <f>7428/2*2</f>
        <v>7428</v>
      </c>
      <c r="AF22">
        <f t="shared" si="5"/>
        <v>3304</v>
      </c>
    </row>
    <row r="23" spans="1:38" x14ac:dyDescent="0.25">
      <c r="A23">
        <v>32</v>
      </c>
      <c r="B23">
        <v>32</v>
      </c>
      <c r="C23">
        <v>22</v>
      </c>
      <c r="D23">
        <v>2000</v>
      </c>
      <c r="E23">
        <v>0</v>
      </c>
      <c r="F23">
        <v>0</v>
      </c>
      <c r="G23">
        <v>0</v>
      </c>
      <c r="H23">
        <f t="shared" si="17"/>
        <v>2053</v>
      </c>
      <c r="I23">
        <f>(N23=FALSE)*40+(N23=TRUE)</f>
        <v>40</v>
      </c>
      <c r="J23" t="b">
        <v>0</v>
      </c>
      <c r="K23">
        <v>0</v>
      </c>
      <c r="L23" t="b">
        <f>FALSE</f>
        <v>0</v>
      </c>
      <c r="M23" t="b">
        <f>TRUE</f>
        <v>1</v>
      </c>
      <c r="N23" t="b">
        <f>FALSE</f>
        <v>0</v>
      </c>
      <c r="O23">
        <v>0</v>
      </c>
      <c r="P23">
        <f t="shared" si="18"/>
        <v>200</v>
      </c>
      <c r="Q23">
        <f t="shared" si="19"/>
        <v>40</v>
      </c>
      <c r="R23">
        <f t="shared" si="20"/>
        <v>160</v>
      </c>
      <c r="S23">
        <f t="shared" si="21"/>
        <v>30</v>
      </c>
      <c r="T23" t="b">
        <f>FALSE</f>
        <v>0</v>
      </c>
      <c r="U23">
        <v>30</v>
      </c>
      <c r="V23">
        <v>2</v>
      </c>
      <c r="W23">
        <v>2018</v>
      </c>
      <c r="X23" s="2">
        <f>0.5*(AD22+AD23-(AC22+AC23)-2*36)</f>
        <v>24050.5</v>
      </c>
      <c r="Y23" s="2">
        <f>X23-AE23</f>
        <v>16622.5</v>
      </c>
      <c r="Z23" s="1">
        <f>X22+MAX(0.5*(F22*12-(2*801)),0)</f>
        <v>24449.5</v>
      </c>
      <c r="AA23" s="1">
        <f>MAX(Z23-AE23,0)</f>
        <v>17021.5</v>
      </c>
      <c r="AC23">
        <f t="shared" si="14"/>
        <v>3931</v>
      </c>
      <c r="AD23">
        <f t="shared" si="16"/>
        <v>23000</v>
      </c>
      <c r="AE23">
        <f>7428/2*2</f>
        <v>7428</v>
      </c>
      <c r="AF23">
        <f t="shared" si="5"/>
        <v>2203</v>
      </c>
    </row>
    <row r="24" spans="1:38" x14ac:dyDescent="0.25">
      <c r="A24">
        <v>32</v>
      </c>
      <c r="B24">
        <v>32</v>
      </c>
      <c r="C24">
        <v>23</v>
      </c>
      <c r="D24">
        <v>0</v>
      </c>
      <c r="E24">
        <v>0</v>
      </c>
      <c r="F24">
        <v>0</v>
      </c>
      <c r="G24">
        <v>0</v>
      </c>
      <c r="H24">
        <f t="shared" si="17"/>
        <v>2075</v>
      </c>
      <c r="I24">
        <f>(N24=FALSE)*40+(N24=TRUE)</f>
        <v>1</v>
      </c>
      <c r="J24" t="b">
        <v>0</v>
      </c>
      <c r="K24">
        <v>0</v>
      </c>
      <c r="L24" t="b">
        <f>FALSE</f>
        <v>0</v>
      </c>
      <c r="M24" t="b">
        <f>FALSE</f>
        <v>0</v>
      </c>
      <c r="N24" t="b">
        <f>TRUE</f>
        <v>1</v>
      </c>
      <c r="O24">
        <v>0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 t="b">
        <f>FALSE</f>
        <v>0</v>
      </c>
      <c r="U24">
        <v>8</v>
      </c>
      <c r="V24">
        <v>2</v>
      </c>
      <c r="W24">
        <v>2018</v>
      </c>
      <c r="X24" s="2"/>
      <c r="Y24" s="2"/>
      <c r="Z24" s="1"/>
      <c r="AA24" s="1"/>
      <c r="AC24">
        <f t="shared" si="14"/>
        <v>0</v>
      </c>
      <c r="AD24">
        <f t="shared" si="16"/>
        <v>0</v>
      </c>
      <c r="AE24">
        <v>0</v>
      </c>
      <c r="AF24">
        <f t="shared" si="5"/>
        <v>0</v>
      </c>
    </row>
    <row r="25" spans="1:38" x14ac:dyDescent="0.25">
      <c r="A25">
        <v>32</v>
      </c>
      <c r="B25">
        <v>32</v>
      </c>
      <c r="C25">
        <v>24</v>
      </c>
      <c r="D25">
        <v>0</v>
      </c>
      <c r="E25">
        <v>0</v>
      </c>
      <c r="F25">
        <v>0</v>
      </c>
      <c r="G25">
        <v>0</v>
      </c>
      <c r="H25">
        <f t="shared" si="17"/>
        <v>2080</v>
      </c>
      <c r="I25">
        <f>(N25=FALSE)*40+(N25=TRUE)</f>
        <v>1</v>
      </c>
      <c r="J25" t="b">
        <v>0</v>
      </c>
      <c r="K25">
        <v>0</v>
      </c>
      <c r="L25" t="b">
        <f>FALSE</f>
        <v>0</v>
      </c>
      <c r="M25" t="b">
        <f>FALSE</f>
        <v>0</v>
      </c>
      <c r="N25" t="b">
        <f>TRUE</f>
        <v>1</v>
      </c>
      <c r="O25">
        <v>0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 t="b">
        <f>FALSE</f>
        <v>0</v>
      </c>
      <c r="U25">
        <v>3</v>
      </c>
      <c r="V25">
        <v>2</v>
      </c>
      <c r="W25">
        <v>2018</v>
      </c>
      <c r="X25" s="2"/>
      <c r="Y25" s="2"/>
      <c r="Z25" s="1"/>
      <c r="AA25" s="1"/>
      <c r="AC25">
        <f t="shared" si="14"/>
        <v>0</v>
      </c>
      <c r="AD25">
        <f t="shared" si="16"/>
        <v>0</v>
      </c>
      <c r="AE25">
        <v>0</v>
      </c>
      <c r="AF25">
        <f t="shared" si="5"/>
        <v>0</v>
      </c>
    </row>
    <row r="26" spans="1:38" x14ac:dyDescent="0.25">
      <c r="A26" s="3">
        <v>33</v>
      </c>
      <c r="B26" s="3">
        <v>33</v>
      </c>
      <c r="C26" s="3">
        <v>25</v>
      </c>
      <c r="D26" s="3">
        <v>7000</v>
      </c>
      <c r="E26" s="3">
        <v>0</v>
      </c>
      <c r="F26" s="3">
        <v>250</v>
      </c>
      <c r="G26" s="3">
        <v>0</v>
      </c>
      <c r="H26" s="3">
        <f t="shared" si="17"/>
        <v>2043</v>
      </c>
      <c r="I26">
        <f>(N26=FALSE)*40+(N26=TRUE)</f>
        <v>40</v>
      </c>
      <c r="J26" t="b">
        <v>0</v>
      </c>
      <c r="K26" s="3">
        <v>0</v>
      </c>
      <c r="L26" s="3" t="b">
        <f>TRUE</f>
        <v>1</v>
      </c>
      <c r="M26" s="3" t="b">
        <f>TRUE</f>
        <v>1</v>
      </c>
      <c r="N26" s="3" t="b">
        <f>FALSE</f>
        <v>0</v>
      </c>
      <c r="O26" s="3">
        <v>50</v>
      </c>
      <c r="P26" s="3">
        <f>0.093*5800</f>
        <v>539.4</v>
      </c>
      <c r="Q26" s="3">
        <f t="shared" ref="Q26:Q30" si="22">0.02*D26</f>
        <v>140</v>
      </c>
      <c r="R26" s="3">
        <f t="shared" ref="R26:R30" si="23">0.08*D26</f>
        <v>560</v>
      </c>
      <c r="S26" s="3">
        <f t="shared" ref="S26:S30" si="24">0.015*D26</f>
        <v>105</v>
      </c>
      <c r="T26" s="3" t="b">
        <f>FALSE</f>
        <v>0</v>
      </c>
      <c r="U26" s="3">
        <v>40</v>
      </c>
      <c r="V26" s="3">
        <v>3</v>
      </c>
      <c r="W26" s="3">
        <v>2018</v>
      </c>
      <c r="X26" s="4">
        <f>(AG26+AG27)/2</f>
        <v>38436</v>
      </c>
      <c r="Y26" s="4">
        <f>($AJ$26+$AJ$27)/2</f>
        <v>27294</v>
      </c>
      <c r="Z26" s="5">
        <f>X26+MAX(F26*12-2*801,0)</f>
        <v>39834</v>
      </c>
      <c r="AA26" s="4">
        <f>Y26+MAX(F26*12-2*801,0)</f>
        <v>28692</v>
      </c>
      <c r="AB26" s="3"/>
      <c r="AC26" s="3">
        <f t="shared" si="14"/>
        <v>12371</v>
      </c>
      <c r="AD26" s="3">
        <f t="shared" si="16"/>
        <v>83000</v>
      </c>
      <c r="AE26">
        <f>7428/2*3</f>
        <v>11142</v>
      </c>
      <c r="AF26" s="3">
        <f t="shared" si="5"/>
        <v>7711</v>
      </c>
      <c r="AG26">
        <f>AD26-AC26-36-570</f>
        <v>70023</v>
      </c>
      <c r="AH26">
        <f>AG26-AG27</f>
        <v>63174</v>
      </c>
      <c r="AJ26">
        <f>AG26-(AE26-AI27)</f>
        <v>54588</v>
      </c>
      <c r="AL26" s="3"/>
    </row>
    <row r="27" spans="1:38" x14ac:dyDescent="0.25">
      <c r="A27">
        <v>33</v>
      </c>
      <c r="B27">
        <v>33</v>
      </c>
      <c r="C27">
        <v>26</v>
      </c>
      <c r="D27">
        <v>800</v>
      </c>
      <c r="E27">
        <v>0</v>
      </c>
      <c r="F27">
        <v>250</v>
      </c>
      <c r="G27">
        <v>0</v>
      </c>
      <c r="H27">
        <f t="shared" si="17"/>
        <v>2043</v>
      </c>
      <c r="I27">
        <f>(N27=FALSE)*40+(N27=TRUE)</f>
        <v>40</v>
      </c>
      <c r="J27" t="b">
        <v>0</v>
      </c>
      <c r="K27">
        <v>0</v>
      </c>
      <c r="L27" t="b">
        <f>TRUE</f>
        <v>1</v>
      </c>
      <c r="M27" t="b">
        <f>TRUE</f>
        <v>1</v>
      </c>
      <c r="N27" t="b">
        <f>FALSE</f>
        <v>0</v>
      </c>
      <c r="O27">
        <v>0</v>
      </c>
      <c r="P27">
        <f>0.093*$D27</f>
        <v>74.400000000000006</v>
      </c>
      <c r="Q27">
        <f t="shared" si="22"/>
        <v>16</v>
      </c>
      <c r="R27">
        <f t="shared" si="23"/>
        <v>64</v>
      </c>
      <c r="S27">
        <f t="shared" si="24"/>
        <v>12</v>
      </c>
      <c r="T27" t="b">
        <f>FALSE</f>
        <v>0</v>
      </c>
      <c r="U27">
        <v>40</v>
      </c>
      <c r="V27">
        <v>3</v>
      </c>
      <c r="W27">
        <v>2018</v>
      </c>
      <c r="X27" s="4">
        <f>(AG27+AG26)/2</f>
        <v>38436</v>
      </c>
      <c r="Y27" s="4">
        <f>($AJ$26+$AJ$27)/2</f>
        <v>27294</v>
      </c>
      <c r="Z27" s="1">
        <f>X27+MAX(F27*12-2*801,0)</f>
        <v>39834</v>
      </c>
      <c r="AA27" s="4">
        <f>Y27+MAX(F26*12-2*801,0)</f>
        <v>28692</v>
      </c>
      <c r="AC27">
        <f t="shared" si="14"/>
        <v>1715</v>
      </c>
      <c r="AD27">
        <f t="shared" si="16"/>
        <v>8600</v>
      </c>
      <c r="AE27">
        <f>7428/2*3</f>
        <v>11142</v>
      </c>
      <c r="AF27">
        <f t="shared" si="5"/>
        <v>1073</v>
      </c>
      <c r="AG27">
        <f>AD27-AC27-36</f>
        <v>6849</v>
      </c>
      <c r="AI27">
        <f>AG27-AE27</f>
        <v>-4293</v>
      </c>
      <c r="AJ27">
        <f>AG27-(AE27+AI27)</f>
        <v>0</v>
      </c>
    </row>
    <row r="28" spans="1:38" x14ac:dyDescent="0.25">
      <c r="A28">
        <v>33</v>
      </c>
      <c r="B28">
        <v>33</v>
      </c>
      <c r="C28">
        <v>27</v>
      </c>
      <c r="D28">
        <v>0</v>
      </c>
      <c r="E28">
        <v>0</v>
      </c>
      <c r="F28">
        <v>250</v>
      </c>
      <c r="G28">
        <v>0</v>
      </c>
      <c r="H28">
        <f t="shared" ref="H28:H30" si="25">W28+(65-U28)</f>
        <v>2068</v>
      </c>
      <c r="I28">
        <f>(N28=FALSE)*40+(N28=TRUE)</f>
        <v>1</v>
      </c>
      <c r="J28" t="b">
        <v>0</v>
      </c>
      <c r="K28">
        <v>0</v>
      </c>
      <c r="L28" t="b">
        <f>TRUE</f>
        <v>1</v>
      </c>
      <c r="M28" t="b">
        <f>FALSE</f>
        <v>0</v>
      </c>
      <c r="N28" t="b">
        <f>TRUE</f>
        <v>1</v>
      </c>
      <c r="O28">
        <v>0</v>
      </c>
      <c r="P28">
        <f t="shared" si="18"/>
        <v>0</v>
      </c>
      <c r="Q28">
        <f t="shared" si="22"/>
        <v>0</v>
      </c>
      <c r="R28">
        <f t="shared" si="23"/>
        <v>0</v>
      </c>
      <c r="S28">
        <f t="shared" si="24"/>
        <v>0</v>
      </c>
      <c r="T28" t="b">
        <f>FALSE</f>
        <v>0</v>
      </c>
      <c r="U28">
        <v>15</v>
      </c>
      <c r="V28">
        <v>3</v>
      </c>
      <c r="W28">
        <v>2018</v>
      </c>
      <c r="Y28" s="1"/>
      <c r="Z28" s="1"/>
      <c r="AA28" s="1"/>
      <c r="AB28" s="1"/>
      <c r="AC28">
        <f t="shared" ref="AC28:AC30" si="26">(12*D28+(12*B28 - 1000)*(B28&gt;450))</f>
        <v>0</v>
      </c>
      <c r="AD28">
        <f t="shared" si="16"/>
        <v>0</v>
      </c>
      <c r="AE28">
        <v>0</v>
      </c>
      <c r="AF28">
        <f t="shared" ref="AF28:AF30" si="27">INT(MAX(12 *(0.96*R28+S28), MIN(12 *(0.96*R28+S28+Q28),  1900)  ))</f>
        <v>0</v>
      </c>
      <c r="AG28">
        <v>0</v>
      </c>
    </row>
    <row r="29" spans="1:38" x14ac:dyDescent="0.25">
      <c r="A29">
        <v>33</v>
      </c>
      <c r="B29">
        <v>33</v>
      </c>
      <c r="C29">
        <v>28</v>
      </c>
      <c r="D29">
        <v>0</v>
      </c>
      <c r="E29">
        <v>0</v>
      </c>
      <c r="F29">
        <v>250</v>
      </c>
      <c r="G29">
        <v>0</v>
      </c>
      <c r="H29">
        <f t="shared" si="25"/>
        <v>2073</v>
      </c>
      <c r="I29">
        <f>(N29=FALSE)*40+(N29=TRUE)</f>
        <v>1</v>
      </c>
      <c r="J29" t="b">
        <v>0</v>
      </c>
      <c r="K29">
        <v>0</v>
      </c>
      <c r="L29" t="b">
        <f>TRUE</f>
        <v>1</v>
      </c>
      <c r="M29" t="b">
        <f>FALSE</f>
        <v>0</v>
      </c>
      <c r="N29" t="b">
        <f>TRUE</f>
        <v>1</v>
      </c>
      <c r="O29">
        <v>0</v>
      </c>
      <c r="P29">
        <f t="shared" si="18"/>
        <v>0</v>
      </c>
      <c r="Q29">
        <f t="shared" si="22"/>
        <v>0</v>
      </c>
      <c r="R29">
        <f t="shared" si="23"/>
        <v>0</v>
      </c>
      <c r="S29">
        <f t="shared" si="24"/>
        <v>0</v>
      </c>
      <c r="T29" t="b">
        <f>FALSE</f>
        <v>0</v>
      </c>
      <c r="U29">
        <v>10</v>
      </c>
      <c r="V29">
        <v>3</v>
      </c>
      <c r="W29">
        <v>2018</v>
      </c>
      <c r="Y29" s="1"/>
      <c r="Z29" s="1"/>
      <c r="AA29" s="1"/>
      <c r="AB29" s="1"/>
      <c r="AC29">
        <f t="shared" si="26"/>
        <v>0</v>
      </c>
      <c r="AD29">
        <f t="shared" si="16"/>
        <v>0</v>
      </c>
      <c r="AE29">
        <v>0</v>
      </c>
      <c r="AF29">
        <f t="shared" si="27"/>
        <v>0</v>
      </c>
      <c r="AG29">
        <v>0</v>
      </c>
    </row>
    <row r="30" spans="1:38" x14ac:dyDescent="0.25">
      <c r="A30">
        <v>33</v>
      </c>
      <c r="B30">
        <v>33</v>
      </c>
      <c r="C30">
        <v>29</v>
      </c>
      <c r="D30">
        <v>0</v>
      </c>
      <c r="E30">
        <v>0</v>
      </c>
      <c r="F30">
        <v>100</v>
      </c>
      <c r="G30">
        <v>0</v>
      </c>
      <c r="H30">
        <f t="shared" si="25"/>
        <v>2075</v>
      </c>
      <c r="I30">
        <f>(N30=FALSE)*40+(N30=TRUE)</f>
        <v>1</v>
      </c>
      <c r="J30" t="b">
        <v>0</v>
      </c>
      <c r="K30">
        <v>0</v>
      </c>
      <c r="L30" t="b">
        <f>TRUE</f>
        <v>1</v>
      </c>
      <c r="M30" t="b">
        <f>FALSE</f>
        <v>0</v>
      </c>
      <c r="N30" t="b">
        <v>1</v>
      </c>
      <c r="O30">
        <v>0</v>
      </c>
      <c r="P30">
        <f t="shared" si="18"/>
        <v>0</v>
      </c>
      <c r="Q30">
        <f t="shared" si="22"/>
        <v>0</v>
      </c>
      <c r="R30">
        <f t="shared" si="23"/>
        <v>0</v>
      </c>
      <c r="S30">
        <f t="shared" si="24"/>
        <v>0</v>
      </c>
      <c r="T30" t="b">
        <f>FALSE</f>
        <v>0</v>
      </c>
      <c r="U30">
        <v>8</v>
      </c>
      <c r="V30">
        <v>3</v>
      </c>
      <c r="W30">
        <v>2018</v>
      </c>
      <c r="Y30" s="1"/>
      <c r="Z30" s="1"/>
      <c r="AA30" s="1"/>
      <c r="AB30" s="1"/>
      <c r="AC30">
        <f t="shared" si="26"/>
        <v>0</v>
      </c>
      <c r="AD30">
        <f t="shared" si="16"/>
        <v>0</v>
      </c>
      <c r="AE30">
        <v>0</v>
      </c>
      <c r="AF30">
        <f t="shared" si="27"/>
        <v>0</v>
      </c>
      <c r="AG3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2019-06-11T14:23:10Z</dcterms:modified>
</cp:coreProperties>
</file>