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lpizerumug\Documents\DOCS_msi\PhD@UniPau\ACADEMICS\A_PhD_THESIS_FINAL\Python_NewCaledonia_f\"/>
    </mc:Choice>
  </mc:AlternateContent>
  <xr:revisionPtr revIDLastSave="0" documentId="13_ncr:1_{79B904A7-E913-4156-B31B-7ECC262934FA}" xr6:coauthVersionLast="36" xr6:coauthVersionMax="36" xr10:uidLastSave="{00000000-0000-0000-0000-000000000000}"/>
  <bookViews>
    <workbookView xWindow="0" yWindow="0" windowWidth="23040" windowHeight="9444" firstSheet="1" activeTab="3" xr2:uid="{23C17A4B-119C-434A-94A3-BBD0F618FD0A}"/>
  </bookViews>
  <sheets>
    <sheet name="nobles all" sheetId="14" state="hidden" r:id="rId1"/>
    <sheet name="dataraw_ordered" sheetId="11" r:id="rId2"/>
    <sheet name="rawdata_19" sheetId="5" state="hidden" r:id="rId3"/>
    <sheet name="PhyChem" sheetId="9" r:id="rId4"/>
    <sheet name="table1_art" sheetId="13" r:id="rId5"/>
    <sheet name="table2_art." sheetId="7" r:id="rId6"/>
    <sheet name="table3_art." sheetId="8" r:id="rId7"/>
    <sheet name="Table S1" sheetId="12" r:id="rId8"/>
  </sheets>
  <definedNames>
    <definedName name="_xlnm._FilterDatabase" localSheetId="1" hidden="1">dataraw_ordered!$A$1:$BO$31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6" i="11" l="1"/>
  <c r="AB30" i="11"/>
  <c r="AB31" i="11"/>
  <c r="AB3" i="11"/>
  <c r="AB4" i="11"/>
  <c r="AB5" i="11"/>
  <c r="AB6" i="11"/>
  <c r="AB7" i="11"/>
  <c r="AB8" i="11"/>
  <c r="AB12" i="11"/>
  <c r="AB13" i="11"/>
  <c r="AB15" i="11"/>
  <c r="AB16" i="11"/>
  <c r="AB17" i="11"/>
  <c r="AB18" i="11"/>
  <c r="AB20" i="11"/>
  <c r="AB21" i="11"/>
  <c r="AB2" i="11"/>
  <c r="AA3" i="11" l="1"/>
  <c r="AA4" i="11"/>
  <c r="AA5" i="11"/>
  <c r="AA9" i="11"/>
  <c r="AA12" i="11"/>
  <c r="AA13" i="11"/>
  <c r="AA14" i="11"/>
  <c r="AA19" i="11"/>
  <c r="AA20" i="11"/>
  <c r="AA21" i="11"/>
  <c r="AA26" i="11"/>
  <c r="AA22" i="11"/>
  <c r="AA23" i="11"/>
  <c r="AA24" i="11"/>
  <c r="AA25" i="11"/>
  <c r="AA27" i="11"/>
  <c r="AA28" i="11"/>
  <c r="AA29" i="11"/>
  <c r="AA30" i="11"/>
  <c r="AA31" i="11"/>
  <c r="AA2" i="11"/>
  <c r="E9" i="14" l="1"/>
  <c r="E8" i="14"/>
  <c r="BI6" i="11" l="1"/>
  <c r="BI10" i="11"/>
  <c r="BI15" i="11"/>
  <c r="BH6" i="11"/>
  <c r="BH10" i="11"/>
  <c r="BH15" i="11"/>
  <c r="BH27" i="11"/>
  <c r="BH28" i="11"/>
  <c r="BG27" i="11"/>
  <c r="BG28" i="11"/>
  <c r="D10" i="8" l="1"/>
  <c r="D9" i="8"/>
  <c r="W11" i="11" l="1"/>
  <c r="K31" i="7" l="1"/>
  <c r="K30" i="7"/>
  <c r="K29" i="7"/>
  <c r="K28" i="7"/>
  <c r="K27" i="7"/>
  <c r="K25" i="7"/>
  <c r="K24" i="7"/>
  <c r="K23" i="7"/>
  <c r="K26" i="7"/>
  <c r="K22" i="7"/>
  <c r="K21" i="7"/>
  <c r="K20" i="7"/>
  <c r="K19" i="7"/>
  <c r="K14" i="7"/>
  <c r="K13" i="7"/>
  <c r="K12" i="7"/>
  <c r="K9" i="7"/>
  <c r="K5" i="7"/>
  <c r="K4" i="7"/>
  <c r="K3" i="7"/>
  <c r="K2" i="7"/>
  <c r="BC10" i="11" l="1"/>
  <c r="AR10" i="11"/>
  <c r="BE10" i="11" s="1"/>
  <c r="AK10" i="11"/>
  <c r="W10" i="11"/>
  <c r="V10" i="11"/>
  <c r="W17" i="11"/>
  <c r="V17" i="11"/>
  <c r="W16" i="11"/>
  <c r="V16" i="11"/>
  <c r="BC15" i="11"/>
  <c r="AR15" i="11"/>
  <c r="BE15" i="11" s="1"/>
  <c r="AK15" i="11"/>
  <c r="W15" i="11"/>
  <c r="V15" i="11"/>
  <c r="W18" i="11"/>
  <c r="V18" i="11"/>
  <c r="V8" i="11"/>
  <c r="W7" i="11"/>
  <c r="V7" i="11"/>
  <c r="BC6" i="11"/>
  <c r="AR6" i="11"/>
  <c r="BE6" i="11" s="1"/>
  <c r="AK6" i="11"/>
  <c r="W6" i="11"/>
  <c r="V6" i="11"/>
  <c r="Z22" i="11"/>
  <c r="W22" i="11"/>
  <c r="O22" i="11"/>
  <c r="V22" i="11" s="1"/>
  <c r="Z29" i="11"/>
  <c r="W29" i="11"/>
  <c r="O29" i="11"/>
  <c r="V29" i="11" s="1"/>
  <c r="Z19" i="11"/>
  <c r="W19" i="11"/>
  <c r="O19" i="11"/>
  <c r="V19" i="11" s="1"/>
  <c r="Z26" i="11"/>
  <c r="W26" i="11"/>
  <c r="O26" i="11"/>
  <c r="V26" i="11" s="1"/>
  <c r="Z31" i="11"/>
  <c r="W31" i="11"/>
  <c r="O31" i="11"/>
  <c r="V31" i="11" s="1"/>
  <c r="Z30" i="11"/>
  <c r="W30" i="11"/>
  <c r="O30" i="11"/>
  <c r="V30" i="11" s="1"/>
  <c r="Z21" i="11"/>
  <c r="W21" i="11"/>
  <c r="O21" i="11"/>
  <c r="V21" i="11" s="1"/>
  <c r="Z20" i="11"/>
  <c r="W20" i="11"/>
  <c r="O20" i="11"/>
  <c r="V20" i="11" s="1"/>
  <c r="Z25" i="11"/>
  <c r="W25" i="11"/>
  <c r="O25" i="11"/>
  <c r="Z24" i="11"/>
  <c r="W24" i="11"/>
  <c r="O24" i="11"/>
  <c r="Z23" i="11"/>
  <c r="W23" i="11"/>
  <c r="O23" i="11"/>
  <c r="BE27" i="11"/>
  <c r="BF27" i="11" s="1"/>
  <c r="AV27" i="11"/>
  <c r="AT27" i="11"/>
  <c r="Z27" i="11"/>
  <c r="W27" i="11"/>
  <c r="O27" i="11"/>
  <c r="BE28" i="11"/>
  <c r="BF28" i="11" s="1"/>
  <c r="AV28" i="11"/>
  <c r="AT28" i="11"/>
  <c r="Z28" i="11"/>
  <c r="W28" i="11"/>
  <c r="O28" i="11"/>
  <c r="Z9" i="11"/>
  <c r="W9" i="11"/>
  <c r="O9" i="11"/>
  <c r="Z14" i="11"/>
  <c r="W14" i="11"/>
  <c r="O14" i="11"/>
  <c r="Z13" i="11"/>
  <c r="W13" i="11"/>
  <c r="O13" i="11"/>
  <c r="Z12" i="11"/>
  <c r="W12" i="11"/>
  <c r="O12" i="11"/>
  <c r="BE5" i="11"/>
  <c r="Z5" i="11"/>
  <c r="W5" i="11"/>
  <c r="O5" i="11"/>
  <c r="Z4" i="11"/>
  <c r="W4" i="11"/>
  <c r="O4" i="11"/>
  <c r="Z3" i="11"/>
  <c r="W3" i="11"/>
  <c r="O3" i="11"/>
  <c r="Z2" i="11"/>
  <c r="W2" i="11"/>
  <c r="O2" i="11"/>
  <c r="AV15" i="11" l="1"/>
  <c r="BG15" i="11"/>
  <c r="AV6" i="11"/>
  <c r="BG6" i="11"/>
  <c r="AV10" i="11"/>
  <c r="BG10" i="11"/>
  <c r="BF10" i="11"/>
  <c r="BF6" i="11"/>
  <c r="BF15" i="11"/>
  <c r="E13" i="5" l="1"/>
  <c r="N9" i="5"/>
  <c r="F19" i="5" s="1"/>
  <c r="N8" i="5"/>
  <c r="L18" i="5" s="1"/>
  <c r="N7" i="5"/>
  <c r="I17" i="5" s="1"/>
  <c r="N6" i="5"/>
  <c r="G16" i="5" s="1"/>
  <c r="N5" i="5"/>
  <c r="K15" i="5" s="1"/>
  <c r="N4" i="5"/>
  <c r="H14" i="5" s="1"/>
  <c r="N3" i="5"/>
  <c r="M13" i="5" s="1"/>
  <c r="N2" i="5"/>
  <c r="J12" i="5" s="1"/>
  <c r="J14" i="5" l="1"/>
  <c r="C15" i="5"/>
  <c r="D15" i="5"/>
  <c r="D18" i="5"/>
  <c r="J17" i="5"/>
  <c r="L15" i="5"/>
  <c r="E18" i="5"/>
  <c r="M15" i="5"/>
  <c r="M18" i="5"/>
  <c r="F16" i="5"/>
  <c r="G18" i="5"/>
  <c r="G13" i="5"/>
  <c r="H16" i="5"/>
  <c r="H19" i="5"/>
  <c r="K17" i="5"/>
  <c r="I14" i="5"/>
  <c r="B17" i="5"/>
  <c r="I19" i="5"/>
  <c r="B12" i="5"/>
  <c r="D12" i="5"/>
  <c r="M12" i="5"/>
  <c r="H13" i="5"/>
  <c r="B14" i="5"/>
  <c r="K14" i="5"/>
  <c r="E15" i="5"/>
  <c r="G15" i="5"/>
  <c r="I16" i="5"/>
  <c r="C17" i="5"/>
  <c r="L17" i="5"/>
  <c r="F18" i="5"/>
  <c r="J19" i="5"/>
  <c r="L12" i="5"/>
  <c r="E12" i="5"/>
  <c r="G12" i="5"/>
  <c r="I13" i="5"/>
  <c r="C14" i="5"/>
  <c r="L14" i="5"/>
  <c r="F15" i="5"/>
  <c r="J16" i="5"/>
  <c r="D17" i="5"/>
  <c r="M17" i="5"/>
  <c r="H18" i="5"/>
  <c r="B19" i="5"/>
  <c r="K19" i="5"/>
  <c r="C12" i="5"/>
  <c r="F12" i="5"/>
  <c r="J13" i="5"/>
  <c r="D14" i="5"/>
  <c r="M14" i="5"/>
  <c r="H15" i="5"/>
  <c r="B16" i="5"/>
  <c r="K16" i="5"/>
  <c r="E17" i="5"/>
  <c r="G17" i="5"/>
  <c r="I18" i="5"/>
  <c r="C19" i="5"/>
  <c r="L19" i="5"/>
  <c r="H12" i="5"/>
  <c r="B13" i="5"/>
  <c r="K13" i="5"/>
  <c r="E14" i="5"/>
  <c r="G14" i="5"/>
  <c r="I15" i="5"/>
  <c r="C16" i="5"/>
  <c r="L16" i="5"/>
  <c r="F17" i="5"/>
  <c r="J18" i="5"/>
  <c r="D19" i="5"/>
  <c r="M19" i="5"/>
  <c r="K12" i="5"/>
  <c r="F13" i="5"/>
  <c r="I12" i="5"/>
  <c r="C13" i="5"/>
  <c r="L13" i="5"/>
  <c r="F14" i="5"/>
  <c r="J15" i="5"/>
  <c r="D16" i="5"/>
  <c r="M16" i="5"/>
  <c r="H17" i="5"/>
  <c r="B18" i="5"/>
  <c r="K18" i="5"/>
  <c r="E19" i="5"/>
  <c r="G19" i="5"/>
  <c r="D13" i="5"/>
  <c r="B15" i="5"/>
  <c r="E16" i="5"/>
  <c r="C18" i="5"/>
  <c r="N17" i="5" l="1"/>
  <c r="N18" i="5"/>
  <c r="N14" i="5"/>
  <c r="N15" i="5"/>
  <c r="N13" i="5"/>
  <c r="N16" i="5"/>
  <c r="N19" i="5"/>
  <c r="N12" i="5"/>
</calcChain>
</file>

<file path=xl/sharedStrings.xml><?xml version="1.0" encoding="utf-8"?>
<sst xmlns="http://schemas.openxmlformats.org/spreadsheetml/2006/main" count="1021" uniqueCount="319">
  <si>
    <t>H2</t>
  </si>
  <si>
    <t>CH4</t>
  </si>
  <si>
    <t>CO2</t>
  </si>
  <si>
    <t>Ar</t>
  </si>
  <si>
    <t>O2</t>
  </si>
  <si>
    <t>N2</t>
  </si>
  <si>
    <t>C2H6</t>
  </si>
  <si>
    <t>C3H8</t>
  </si>
  <si>
    <t>i-C4H10</t>
  </si>
  <si>
    <t>n-C4H10</t>
  </si>
  <si>
    <t>Pourina 1</t>
  </si>
  <si>
    <t>Pourina  2</t>
  </si>
  <si>
    <t xml:space="preserve">Nemwegi1 </t>
  </si>
  <si>
    <t>Fanama</t>
  </si>
  <si>
    <t xml:space="preserve">Poco Mie 1 </t>
  </si>
  <si>
    <t xml:space="preserve">Mokoué </t>
  </si>
  <si>
    <t>Chomical Seuil 2</t>
  </si>
  <si>
    <t>Date</t>
  </si>
  <si>
    <t>Nemwegi2</t>
  </si>
  <si>
    <t>He</t>
  </si>
  <si>
    <t>KAORI A1</t>
  </si>
  <si>
    <t>ROUTE DE YATE A1</t>
  </si>
  <si>
    <t>COULEE AMONT A1</t>
  </si>
  <si>
    <t>ROUTE DE YATE A2</t>
  </si>
  <si>
    <t>KAORIS 3B</t>
  </si>
  <si>
    <t>LEMBI 1B</t>
  </si>
  <si>
    <t>KAORIS 2A</t>
  </si>
  <si>
    <t xml:space="preserve">RIVIERE DES PIROGUES </t>
  </si>
  <si>
    <t>Ar/O2</t>
  </si>
  <si>
    <t>i-C5H12</t>
  </si>
  <si>
    <t>n-C5H12</t>
  </si>
  <si>
    <t>Tot</t>
  </si>
  <si>
    <t>Setting to 100%</t>
  </si>
  <si>
    <t>O2&amp;Ar</t>
  </si>
  <si>
    <t>COULEE 1C</t>
  </si>
  <si>
    <t>Name_ field</t>
  </si>
  <si>
    <t>Sample</t>
  </si>
  <si>
    <t>Kaoris 1</t>
  </si>
  <si>
    <t>Kaoris 2</t>
  </si>
  <si>
    <t>Kaoris 3</t>
  </si>
  <si>
    <t>Pirogues</t>
  </si>
  <si>
    <t>Lembi 1B</t>
  </si>
  <si>
    <t>Lembi 2B</t>
  </si>
  <si>
    <t>Lembi A</t>
  </si>
  <si>
    <t>Coulee 1B</t>
  </si>
  <si>
    <t>Coulee 1C</t>
  </si>
  <si>
    <t>P8-A</t>
  </si>
  <si>
    <t>P7-A 26/05</t>
  </si>
  <si>
    <t>P10-A</t>
  </si>
  <si>
    <t>P9-A</t>
  </si>
  <si>
    <t>L1 zone C 24/05</t>
  </si>
  <si>
    <t>L1 bulles fond Zone C 24/05</t>
  </si>
  <si>
    <t>L1 zone B 24/05</t>
  </si>
  <si>
    <t>V3-A 1 24/05</t>
  </si>
  <si>
    <t>K18-A</t>
  </si>
  <si>
    <t>K17-A</t>
  </si>
  <si>
    <t>T14   S1-A</t>
  </si>
  <si>
    <t>seuil 2J 28/7/21 14h15</t>
  </si>
  <si>
    <t>seuil 1J 28/7/21 13h55</t>
  </si>
  <si>
    <t>neoC5</t>
  </si>
  <si>
    <t>C6+</t>
  </si>
  <si>
    <t>B.Japonais 1</t>
  </si>
  <si>
    <t>B.Japonais 2</t>
  </si>
  <si>
    <t>B.Kaoris 1</t>
  </si>
  <si>
    <t>B.Kaoris 2</t>
  </si>
  <si>
    <t>R.Lembi 1</t>
  </si>
  <si>
    <t>R.Lembi 2</t>
  </si>
  <si>
    <t>R.Lembi 3</t>
  </si>
  <si>
    <t>R.La Coulée</t>
  </si>
  <si>
    <t>R.Mokoué</t>
  </si>
  <si>
    <t>R.La Crouen</t>
  </si>
  <si>
    <t>annot</t>
  </si>
  <si>
    <t>d13C_CH4</t>
  </si>
  <si>
    <t>d13C_CO2</t>
  </si>
  <si>
    <t>d15N_m</t>
  </si>
  <si>
    <t>dD_CH4</t>
  </si>
  <si>
    <t>dD_H2</t>
  </si>
  <si>
    <t>dD_H2O</t>
  </si>
  <si>
    <t>R/Ra</t>
  </si>
  <si>
    <t>d_R/Ra</t>
  </si>
  <si>
    <t>3He/4He</t>
  </si>
  <si>
    <t>d_3He/4He</t>
  </si>
  <si>
    <t>3He</t>
  </si>
  <si>
    <t>d_3He</t>
  </si>
  <si>
    <t>4He</t>
  </si>
  <si>
    <t>d_4He</t>
  </si>
  <si>
    <t>20Ne</t>
  </si>
  <si>
    <t>d_20Ne</t>
  </si>
  <si>
    <t>4He/20Ne_L</t>
  </si>
  <si>
    <t>4He/20Ne</t>
  </si>
  <si>
    <t>d_4He/20Ne</t>
  </si>
  <si>
    <t>N2/He</t>
  </si>
  <si>
    <t>CO2/3He</t>
  </si>
  <si>
    <t>36Ar</t>
  </si>
  <si>
    <t xml:space="preserve">129Xe </t>
  </si>
  <si>
    <t>40Ar/36Ar</t>
  </si>
  <si>
    <t>20Ne/22Ne</t>
  </si>
  <si>
    <t>21Ne/22Ne</t>
  </si>
  <si>
    <t>CO2_ac/3He</t>
  </si>
  <si>
    <t>IDss</t>
  </si>
  <si>
    <t>IDCs</t>
  </si>
  <si>
    <t>BJ1</t>
  </si>
  <si>
    <t>BJ</t>
  </si>
  <si>
    <t>BJ2</t>
  </si>
  <si>
    <t>BK1</t>
  </si>
  <si>
    <t>BK</t>
  </si>
  <si>
    <t>BK2</t>
  </si>
  <si>
    <t>L1</t>
  </si>
  <si>
    <t>L</t>
  </si>
  <si>
    <t>L2</t>
  </si>
  <si>
    <t>L3</t>
  </si>
  <si>
    <t>Co</t>
  </si>
  <si>
    <t>Mo</t>
  </si>
  <si>
    <t>Cr</t>
  </si>
  <si>
    <t>Prn1</t>
  </si>
  <si>
    <t>Prn</t>
  </si>
  <si>
    <t>Prn2</t>
  </si>
  <si>
    <t>Nmg1</t>
  </si>
  <si>
    <t>Nmg</t>
  </si>
  <si>
    <t>Nmg2</t>
  </si>
  <si>
    <t>Fnm</t>
  </si>
  <si>
    <t>PM1</t>
  </si>
  <si>
    <t>PM</t>
  </si>
  <si>
    <t>Mo2</t>
  </si>
  <si>
    <t>BK21</t>
  </si>
  <si>
    <t>BK22</t>
  </si>
  <si>
    <t>BK23</t>
  </si>
  <si>
    <t>Prg</t>
  </si>
  <si>
    <t>L1B</t>
  </si>
  <si>
    <t>L2B</t>
  </si>
  <si>
    <t>LA</t>
  </si>
  <si>
    <t>Co1B</t>
  </si>
  <si>
    <t>Co1C</t>
  </si>
  <si>
    <t>Site</t>
  </si>
  <si>
    <t>Bains des Japonais</t>
  </si>
  <si>
    <t>Bains des Kaoris</t>
  </si>
  <si>
    <t>Lembi River</t>
  </si>
  <si>
    <t>La Coulée River</t>
  </si>
  <si>
    <t>Mokoué River</t>
  </si>
  <si>
    <t>La Crouen River</t>
  </si>
  <si>
    <t>Les Pirogues River</t>
  </si>
  <si>
    <t>Pourina</t>
  </si>
  <si>
    <t>Nemwegi</t>
  </si>
  <si>
    <t>Poco Mie</t>
  </si>
  <si>
    <t>r_4He_2Ne</t>
  </si>
  <si>
    <t>Rc/Ra</t>
  </si>
  <si>
    <t>C3+</t>
  </si>
  <si>
    <t>Comment</t>
  </si>
  <si>
    <t>84Kr</t>
  </si>
  <si>
    <t>Eh (mV)</t>
  </si>
  <si>
    <t>pH</t>
  </si>
  <si>
    <t>Cond (µS/cm)</t>
  </si>
  <si>
    <t>L1G</t>
  </si>
  <si>
    <t>Lembi</t>
  </si>
  <si>
    <t>P7G</t>
  </si>
  <si>
    <t>Prony-jap</t>
  </si>
  <si>
    <t>NA</t>
  </si>
  <si>
    <t>P9G</t>
  </si>
  <si>
    <t>Prony-kao</t>
  </si>
  <si>
    <t>P10G</t>
  </si>
  <si>
    <t>V3G</t>
  </si>
  <si>
    <t>Vallee-coulee</t>
  </si>
  <si>
    <t>-100.4 </t>
  </si>
  <si>
    <t>K17</t>
  </si>
  <si>
    <t>La Crouen</t>
  </si>
  <si>
    <t>K18G</t>
  </si>
  <si>
    <t>Mokoue-river</t>
  </si>
  <si>
    <t>27.8 </t>
  </si>
  <si>
    <t>ID_PhysChem</t>
  </si>
  <si>
    <t>site_phychm</t>
  </si>
  <si>
    <t>T (°C)</t>
  </si>
  <si>
    <t>ID_p</t>
  </si>
  <si>
    <t>ID_s</t>
  </si>
  <si>
    <t>B. Kaoris</t>
  </si>
  <si>
    <t>Lembi R.</t>
  </si>
  <si>
    <t>La Coulée R.</t>
  </si>
  <si>
    <t>Mokoué R.</t>
  </si>
  <si>
    <t>La Crouen R.</t>
  </si>
  <si>
    <t>n.a</t>
  </si>
  <si>
    <t>N2/Ar</t>
  </si>
  <si>
    <t>Longitude (E)</t>
  </si>
  <si>
    <t>Latitude (S)</t>
  </si>
  <si>
    <t>South</t>
  </si>
  <si>
    <t>North</t>
  </si>
  <si>
    <t>Zone</t>
  </si>
  <si>
    <t>Site description</t>
  </si>
  <si>
    <t>Gas bubbling from a water pool near Lembi River</t>
  </si>
  <si>
    <t>Gas bubbling from a slack water part of Mokoué River</t>
  </si>
  <si>
    <t xml:space="preserve">Bubbling spring pool on a rocky outcrop </t>
  </si>
  <si>
    <t>Gas bubbling from a water pool near Lembi River; abundant biofilms</t>
  </si>
  <si>
    <t>Bubbling spring pool with cement &amp; stone - lined walls</t>
  </si>
  <si>
    <t>A naturally bubbling spring, pipped into a well for spa water supply (near La Crouen River)</t>
  </si>
  <si>
    <t>Bubbling spring</t>
  </si>
  <si>
    <t>Bubbling spring on an outcrop; sediments - serpentinites contact</t>
  </si>
  <si>
    <t>Bubbling spring emerging into a quasi-stagnant water body; displaced basaltic boulders</t>
  </si>
  <si>
    <t>Bubbling spring emerging into the Mokoué River; abundant displaced basaltic boulders</t>
  </si>
  <si>
    <r>
      <t>H</t>
    </r>
    <r>
      <rPr>
        <b/>
        <vertAlign val="subscript"/>
        <sz val="8"/>
        <rFont val="Calibri"/>
        <family val="2"/>
        <scheme val="minor"/>
      </rPr>
      <t>2</t>
    </r>
  </si>
  <si>
    <r>
      <t>CH</t>
    </r>
    <r>
      <rPr>
        <b/>
        <vertAlign val="subscript"/>
        <sz val="8"/>
        <rFont val="Calibri"/>
        <family val="2"/>
        <scheme val="minor"/>
      </rPr>
      <t>4</t>
    </r>
  </si>
  <si>
    <r>
      <t>CO</t>
    </r>
    <r>
      <rPr>
        <b/>
        <vertAlign val="subscript"/>
        <sz val="8"/>
        <rFont val="Calibri"/>
        <family val="2"/>
        <scheme val="minor"/>
      </rPr>
      <t>2</t>
    </r>
  </si>
  <si>
    <r>
      <t>N</t>
    </r>
    <r>
      <rPr>
        <b/>
        <vertAlign val="subscript"/>
        <sz val="8"/>
        <rFont val="Calibri"/>
        <family val="2"/>
        <scheme val="minor"/>
      </rPr>
      <t>2</t>
    </r>
  </si>
  <si>
    <r>
      <t>O</t>
    </r>
    <r>
      <rPr>
        <b/>
        <vertAlign val="subscript"/>
        <sz val="8"/>
        <rFont val="Calibri"/>
        <family val="2"/>
        <scheme val="minor"/>
      </rPr>
      <t>2</t>
    </r>
  </si>
  <si>
    <r>
      <t>O</t>
    </r>
    <r>
      <rPr>
        <b/>
        <vertAlign val="sub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&amp;Ar</t>
    </r>
  </si>
  <si>
    <r>
      <t>C</t>
    </r>
    <r>
      <rPr>
        <b/>
        <vertAlign val="sub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H</t>
    </r>
    <r>
      <rPr>
        <b/>
        <vertAlign val="subscript"/>
        <sz val="8"/>
        <rFont val="Calibri"/>
        <family val="2"/>
        <scheme val="minor"/>
      </rPr>
      <t>6</t>
    </r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</si>
  <si>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13C
CH</t>
    </r>
    <r>
      <rPr>
        <b/>
        <vertAlign val="subscript"/>
        <sz val="8"/>
        <color theme="1"/>
        <rFont val="Calibri"/>
        <family val="2"/>
        <scheme val="minor"/>
      </rPr>
      <t>4</t>
    </r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</si>
  <si>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13C
CO</t>
    </r>
    <r>
      <rPr>
        <b/>
        <vertAlign val="subscript"/>
        <sz val="8"/>
        <color theme="1"/>
        <rFont val="Calibri"/>
        <family val="2"/>
        <scheme val="minor"/>
      </rPr>
      <t>2</t>
    </r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</si>
  <si>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15N</t>
    </r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</si>
  <si>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D
CH</t>
    </r>
    <r>
      <rPr>
        <b/>
        <vertAlign val="subscript"/>
        <sz val="8"/>
        <color theme="1"/>
        <rFont val="Calibri"/>
        <family val="2"/>
        <scheme val="minor"/>
      </rPr>
      <t>4</t>
    </r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</si>
  <si>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D
H</t>
    </r>
    <r>
      <rPr>
        <b/>
        <vertAlign val="subscript"/>
        <sz val="8"/>
        <color theme="1"/>
        <rFont val="Calibri"/>
        <family val="2"/>
        <scheme val="minor"/>
      </rPr>
      <t>2</t>
    </r>
  </si>
  <si>
    <t>Air</t>
  </si>
  <si>
    <t>ASW</t>
  </si>
  <si>
    <t>S2019</t>
  </si>
  <si>
    <t>M2019</t>
  </si>
  <si>
    <t>N2/3He</t>
  </si>
  <si>
    <t>N2/4He</t>
  </si>
  <si>
    <t>N2/36Ar</t>
  </si>
  <si>
    <t>nan</t>
  </si>
  <si>
    <t>Ion (mg/L)</t>
  </si>
  <si>
    <t>Ion (meq/L)</t>
  </si>
  <si>
    <t>Na</t>
  </si>
  <si>
    <t>K</t>
  </si>
  <si>
    <t>Ca</t>
  </si>
  <si>
    <t>Mg</t>
  </si>
  <si>
    <t>HCO3</t>
  </si>
  <si>
    <t>CO3</t>
  </si>
  <si>
    <t>Cl</t>
  </si>
  <si>
    <t>SO4</t>
  </si>
  <si>
    <t>NO3</t>
  </si>
  <si>
    <t>OH</t>
  </si>
  <si>
    <t>Kopelia</t>
  </si>
  <si>
    <t>Gélima</t>
  </si>
  <si>
    <t>Lac Yaté</t>
  </si>
  <si>
    <t xml:space="preserve">Point de prélèvement           </t>
  </si>
  <si>
    <t>Date &amp; time</t>
  </si>
  <si>
    <t>X</t>
  </si>
  <si>
    <t>Y</t>
  </si>
  <si>
    <t>T</t>
  </si>
  <si>
    <t>Cond</t>
  </si>
  <si>
    <t>Eh_mV</t>
  </si>
  <si>
    <r>
      <t xml:space="preserve">La Crouen_Captage </t>
    </r>
    <r>
      <rPr>
        <sz val="6"/>
        <rFont val="Calibri"/>
        <family val="2"/>
        <scheme val="minor"/>
      </rPr>
      <t xml:space="preserve">          </t>
    </r>
  </si>
  <si>
    <t>05/09/2019 11:15</t>
  </si>
  <si>
    <t xml:space="preserve">Source Nemwegi               </t>
  </si>
  <si>
    <t>05/09/2019 13:30</t>
  </si>
  <si>
    <t xml:space="preserve">Source Kopélia                </t>
  </si>
  <si>
    <t>Kpl</t>
  </si>
  <si>
    <t>06/09/2019 11:10</t>
  </si>
  <si>
    <t xml:space="preserve">Source Mokoué               </t>
  </si>
  <si>
    <t>06/09/2019 12:00</t>
  </si>
  <si>
    <t xml:space="preserve">Source Gélima                </t>
  </si>
  <si>
    <t>Glm</t>
  </si>
  <si>
    <t>06/09/2019 14:00</t>
  </si>
  <si>
    <t xml:space="preserve">Fanama                       </t>
  </si>
  <si>
    <t>12/09/2019 10:00</t>
  </si>
  <si>
    <t xml:space="preserve">Source Pourina               </t>
  </si>
  <si>
    <t>10/09/2019 10:00</t>
  </si>
  <si>
    <t xml:space="preserve">Source Poco Mié               </t>
  </si>
  <si>
    <t>10/09/2019 11:25</t>
  </si>
  <si>
    <t xml:space="preserve">Source Lac Yaté               </t>
  </si>
  <si>
    <t>LY</t>
  </si>
  <si>
    <t>10/09/2019 12:20</t>
  </si>
  <si>
    <t xml:space="preserve">Source Bain des Japonais        </t>
  </si>
  <si>
    <t>11/09/2019 11:00</t>
  </si>
  <si>
    <t xml:space="preserve">Source Kaoris                </t>
  </si>
  <si>
    <t>11/09/2019 12:15</t>
  </si>
  <si>
    <t xml:space="preserve">Source Lembi               </t>
  </si>
  <si>
    <t>11/09/2019 16:10</t>
  </si>
  <si>
    <t>Physicochemical Parameters</t>
  </si>
  <si>
    <t>EC</t>
  </si>
  <si>
    <t>MORB</t>
  </si>
  <si>
    <t>Crust</t>
  </si>
  <si>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He/</t>
    </r>
    <r>
      <rPr>
        <b/>
        <vertAlign val="superscript"/>
        <sz val="8"/>
        <color theme="1"/>
        <rFont val="Calibri"/>
        <family val="2"/>
        <scheme val="minor"/>
      </rPr>
      <t>4</t>
    </r>
    <r>
      <rPr>
        <b/>
        <sz val="8"/>
        <color theme="1"/>
        <rFont val="Calibri"/>
        <family val="2"/>
        <scheme val="minor"/>
      </rPr>
      <t>He</t>
    </r>
  </si>
  <si>
    <r>
      <rPr>
        <b/>
        <vertAlign val="superscript"/>
        <sz val="8"/>
        <color theme="1"/>
        <rFont val="Calibri"/>
        <family val="2"/>
        <scheme val="minor"/>
      </rPr>
      <t>4</t>
    </r>
    <r>
      <rPr>
        <b/>
        <sz val="8"/>
        <color theme="1"/>
        <rFont val="Calibri"/>
        <family val="2"/>
        <scheme val="minor"/>
      </rPr>
      <t>He/</t>
    </r>
    <r>
      <rPr>
        <b/>
        <vertAlign val="superscript"/>
        <sz val="8"/>
        <color theme="1"/>
        <rFont val="Calibri"/>
        <family val="2"/>
        <scheme val="minor"/>
      </rPr>
      <t>20</t>
    </r>
    <r>
      <rPr>
        <b/>
        <sz val="8"/>
        <color theme="1"/>
        <rFont val="Calibri"/>
        <family val="2"/>
        <scheme val="minor"/>
      </rPr>
      <t>Ne</t>
    </r>
  </si>
  <si>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He</t>
    </r>
  </si>
  <si>
    <r>
      <rPr>
        <b/>
        <vertAlign val="superscript"/>
        <sz val="8"/>
        <color theme="1"/>
        <rFont val="Calibri"/>
        <family val="2"/>
        <scheme val="minor"/>
      </rPr>
      <t>4</t>
    </r>
    <r>
      <rPr>
        <b/>
        <sz val="8"/>
        <color theme="1"/>
        <rFont val="Calibri"/>
        <family val="2"/>
        <scheme val="minor"/>
      </rPr>
      <t>He</t>
    </r>
  </si>
  <si>
    <r>
      <rPr>
        <b/>
        <vertAlign val="superscript"/>
        <sz val="8"/>
        <color theme="1"/>
        <rFont val="Calibri"/>
        <family val="2"/>
        <scheme val="minor"/>
      </rPr>
      <t>20</t>
    </r>
    <r>
      <rPr>
        <b/>
        <sz val="8"/>
        <color theme="1"/>
        <rFont val="Calibri"/>
        <family val="2"/>
        <scheme val="minor"/>
      </rPr>
      <t>Ne</t>
    </r>
  </si>
  <si>
    <r>
      <rPr>
        <b/>
        <vertAlign val="superscript"/>
        <sz val="8"/>
        <color theme="1"/>
        <rFont val="Calibri"/>
        <family val="2"/>
        <scheme val="minor"/>
      </rPr>
      <t>36</t>
    </r>
    <r>
      <rPr>
        <b/>
        <sz val="8"/>
        <color theme="1"/>
        <rFont val="Calibri"/>
        <family val="2"/>
        <scheme val="minor"/>
      </rPr>
      <t>Ar</t>
    </r>
  </si>
  <si>
    <r>
      <rPr>
        <b/>
        <vertAlign val="superscript"/>
        <sz val="8"/>
        <color theme="1"/>
        <rFont val="Calibri"/>
        <family val="2"/>
        <scheme val="minor"/>
      </rPr>
      <t>84</t>
    </r>
    <r>
      <rPr>
        <b/>
        <sz val="8"/>
        <color theme="1"/>
        <rFont val="Calibri"/>
        <family val="2"/>
        <scheme val="minor"/>
      </rPr>
      <t xml:space="preserve">Kr </t>
    </r>
  </si>
  <si>
    <r>
      <rPr>
        <b/>
        <vertAlign val="superscript"/>
        <sz val="8"/>
        <color theme="1"/>
        <rFont val="Calibri"/>
        <family val="2"/>
        <scheme val="minor"/>
      </rPr>
      <t>40</t>
    </r>
    <r>
      <rPr>
        <b/>
        <sz val="8"/>
        <color theme="1"/>
        <rFont val="Calibri"/>
        <family val="2"/>
        <scheme val="minor"/>
      </rPr>
      <t>Ar/</t>
    </r>
    <r>
      <rPr>
        <b/>
        <vertAlign val="superscript"/>
        <sz val="8"/>
        <color theme="1"/>
        <rFont val="Calibri"/>
        <family val="2"/>
        <scheme val="minor"/>
      </rPr>
      <t>36</t>
    </r>
    <r>
      <rPr>
        <b/>
        <sz val="8"/>
        <color theme="1"/>
        <rFont val="Calibri"/>
        <family val="2"/>
        <scheme val="minor"/>
      </rPr>
      <t>Ar</t>
    </r>
  </si>
  <si>
    <r>
      <rPr>
        <b/>
        <vertAlign val="superscript"/>
        <sz val="8"/>
        <color theme="1"/>
        <rFont val="Calibri"/>
        <family val="2"/>
        <scheme val="minor"/>
      </rPr>
      <t>20</t>
    </r>
    <r>
      <rPr>
        <b/>
        <sz val="8"/>
        <color theme="1"/>
        <rFont val="Calibri"/>
        <family val="2"/>
        <scheme val="minor"/>
      </rPr>
      <t>Ne/</t>
    </r>
    <r>
      <rPr>
        <b/>
        <vertAlign val="superscript"/>
        <sz val="8"/>
        <color theme="1"/>
        <rFont val="Calibri"/>
        <family val="2"/>
        <scheme val="minor"/>
      </rPr>
      <t>22</t>
    </r>
    <r>
      <rPr>
        <b/>
        <sz val="8"/>
        <color theme="1"/>
        <rFont val="Calibri"/>
        <family val="2"/>
        <scheme val="minor"/>
      </rPr>
      <t>Ne</t>
    </r>
  </si>
  <si>
    <r>
      <rPr>
        <b/>
        <vertAlign val="superscript"/>
        <sz val="8"/>
        <color theme="1"/>
        <rFont val="Calibri"/>
        <family val="2"/>
        <scheme val="minor"/>
      </rPr>
      <t>21</t>
    </r>
    <r>
      <rPr>
        <b/>
        <sz val="8"/>
        <color theme="1"/>
        <rFont val="Calibri"/>
        <family val="2"/>
        <scheme val="minor"/>
      </rPr>
      <t>Ne/</t>
    </r>
    <r>
      <rPr>
        <b/>
        <vertAlign val="superscript"/>
        <sz val="8"/>
        <color theme="1"/>
        <rFont val="Calibri"/>
        <family val="2"/>
        <scheme val="minor"/>
      </rPr>
      <t>22</t>
    </r>
    <r>
      <rPr>
        <b/>
        <sz val="8"/>
        <color theme="1"/>
        <rFont val="Calibri"/>
        <family val="2"/>
        <scheme val="minor"/>
      </rPr>
      <t>Ne</t>
    </r>
  </si>
  <si>
    <t>Helium budget</t>
  </si>
  <si>
    <t>Element concentration (ppm)</t>
  </si>
  <si>
    <t>He-Ne ratios</t>
  </si>
  <si>
    <t>-</t>
  </si>
  <si>
    <t>N2/O2</t>
  </si>
  <si>
    <t>May, 2022</t>
  </si>
  <si>
    <t>Sept, 2019</t>
  </si>
  <si>
    <t>March, 2019</t>
  </si>
  <si>
    <t>Ophiolitic</t>
  </si>
  <si>
    <t>Type</t>
  </si>
  <si>
    <t>Basement</t>
  </si>
  <si>
    <t>o.Bains des Japonais</t>
  </si>
  <si>
    <t>o.Bains des Kaoris</t>
  </si>
  <si>
    <t>o.La Coulée River</t>
  </si>
  <si>
    <t>o.Lembi River</t>
  </si>
  <si>
    <t>o.Les Pirogues River</t>
  </si>
  <si>
    <t>o.Poco Mie</t>
  </si>
  <si>
    <t>o.Pourina</t>
  </si>
  <si>
    <t>b.Fanama</t>
  </si>
  <si>
    <t>b.La Crouen River</t>
  </si>
  <si>
    <t>b.Mokoué River</t>
  </si>
  <si>
    <t>b.Nemwegi</t>
  </si>
  <si>
    <t>T.Tiebaghi Seuil 2</t>
  </si>
  <si>
    <t>o.Tiebaghi Tunnel</t>
  </si>
  <si>
    <t>T.Tiebaghi 1</t>
  </si>
  <si>
    <t>T.Tiebaghi Seuil 2j</t>
  </si>
  <si>
    <t>T.Tiebaghi Seuil 1j</t>
  </si>
  <si>
    <t>TS2</t>
  </si>
  <si>
    <t>TS2j</t>
  </si>
  <si>
    <t>TS1j</t>
  </si>
  <si>
    <t>T1</t>
  </si>
  <si>
    <t>Tiebaghi Tunnel</t>
  </si>
  <si>
    <t>12 sites total</t>
  </si>
  <si>
    <t>4 Sites of Basement Springs</t>
  </si>
  <si>
    <t>7 Sites of Ophiolitic Springs in SM</t>
  </si>
  <si>
    <t>1 Site of Ophiolitic Springs in TT</t>
  </si>
  <si>
    <t>N2/H2</t>
  </si>
  <si>
    <t>ID-S</t>
  </si>
  <si>
    <t>ID-P</t>
  </si>
  <si>
    <t>Bubbling spring,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</si>
</sst>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"/>
    <numFmt numFmtId="165" formatCode="0.000"/>
    <numFmt numFmtId="166" formatCode="0.0E+00"/>
    <numFmt numFmtId="167" formatCode="0.0000"/>
    <numFmt numFmtId="168" formatCode="0.0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indexed="47"/>
      <name val="Arial"/>
      <family val="2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vertAlign val="subscript"/>
      <sz val="8"/>
      <name val="Calibri"/>
      <family val="2"/>
      <scheme val="minor"/>
    </font>
    <font>
      <b/>
      <sz val="8"/>
      <color theme="1"/>
      <name val="Symbol"/>
      <family val="1"/>
      <charset val="2"/>
    </font>
    <font>
      <b/>
      <sz val="8"/>
      <color theme="1"/>
      <name val="Calibri"/>
      <family val="1"/>
      <charset val="2"/>
      <scheme val="minor"/>
    </font>
    <font>
      <sz val="6.5"/>
      <color theme="1"/>
      <name val="Calibri"/>
      <family val="2"/>
      <scheme val="minor"/>
    </font>
    <font>
      <i/>
      <sz val="6.5"/>
      <color theme="1"/>
      <name val="Calibri"/>
      <family val="2"/>
      <scheme val="minor"/>
    </font>
    <font>
      <b/>
      <sz val="10"/>
      <name val="Arial"/>
      <family val="2"/>
    </font>
    <font>
      <sz val="6"/>
      <name val="Calibri"/>
      <family val="2"/>
      <scheme val="minor"/>
    </font>
    <font>
      <sz val="10"/>
      <color rgb="FF000000"/>
      <name val="Arial"/>
      <family val="2"/>
    </font>
    <font>
      <sz val="5"/>
      <color rgb="FF000000"/>
      <name val="Arial"/>
    </font>
    <font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8">
    <xf numFmtId="0" fontId="0" fillId="0" borderId="0" xfId="0"/>
    <xf numFmtId="0" fontId="5" fillId="2" borderId="1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2" fillId="0" borderId="3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/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3" borderId="0" xfId="0" applyFont="1" applyFill="1" applyBorder="1"/>
    <xf numFmtId="166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6" fontId="4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left"/>
    </xf>
    <xf numFmtId="164" fontId="0" fillId="3" borderId="0" xfId="0" applyNumberFormat="1" applyFont="1" applyFill="1" applyBorder="1" applyAlignment="1">
      <alignment horizontal="right" vertical="center"/>
    </xf>
    <xf numFmtId="165" fontId="0" fillId="3" borderId="0" xfId="0" applyNumberFormat="1" applyFont="1" applyFill="1" applyBorder="1" applyAlignment="1">
      <alignment horizontal="right"/>
    </xf>
    <xf numFmtId="43" fontId="0" fillId="3" borderId="0" xfId="0" applyNumberFormat="1" applyFont="1" applyFill="1" applyBorder="1" applyAlignment="1">
      <alignment horizontal="right" vertical="center"/>
    </xf>
    <xf numFmtId="11" fontId="6" fillId="3" borderId="0" xfId="0" applyNumberFormat="1" applyFont="1" applyFill="1" applyBorder="1" applyAlignment="1">
      <alignment horizontal="center"/>
    </xf>
    <xf numFmtId="11" fontId="0" fillId="3" borderId="0" xfId="0" applyNumberFormat="1" applyFont="1" applyFill="1" applyBorder="1"/>
    <xf numFmtId="167" fontId="0" fillId="3" borderId="0" xfId="0" applyNumberFormat="1" applyFont="1" applyFill="1" applyBorder="1"/>
    <xf numFmtId="166" fontId="6" fillId="3" borderId="0" xfId="0" applyNumberFormat="1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/>
    <xf numFmtId="166" fontId="0" fillId="3" borderId="0" xfId="0" applyNumberFormat="1" applyFont="1" applyFill="1" applyBorder="1"/>
    <xf numFmtId="165" fontId="0" fillId="3" borderId="0" xfId="0" applyNumberFormat="1" applyFont="1" applyFill="1" applyBorder="1"/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right"/>
    </xf>
    <xf numFmtId="165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0" fontId="0" fillId="0" borderId="0" xfId="0" applyFont="1" applyFill="1" applyBorder="1"/>
    <xf numFmtId="0" fontId="0" fillId="0" borderId="0" xfId="0" applyFill="1"/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3" borderId="0" xfId="0" applyNumberFormat="1" applyFont="1" applyFill="1" applyBorder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164" fontId="0" fillId="3" borderId="0" xfId="0" applyNumberFormat="1" applyFont="1" applyFill="1" applyBorder="1" applyAlignment="1">
      <alignment horizontal="right"/>
    </xf>
    <xf numFmtId="1" fontId="0" fillId="0" borderId="0" xfId="0" applyNumberFormat="1" applyFont="1" applyAlignment="1">
      <alignment horizontal="center" vertical="center"/>
    </xf>
    <xf numFmtId="1" fontId="0" fillId="3" borderId="0" xfId="0" applyNumberFormat="1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right" vertical="center" wrapText="1"/>
    </xf>
    <xf numFmtId="164" fontId="12" fillId="0" borderId="0" xfId="0" applyNumberFormat="1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 wrapText="1" indent="1"/>
    </xf>
    <xf numFmtId="0" fontId="2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64" fontId="10" fillId="0" borderId="0" xfId="1" applyNumberFormat="1" applyFont="1" applyFill="1" applyBorder="1" applyAlignment="1">
      <alignment horizontal="center" vertical="center"/>
    </xf>
    <xf numFmtId="165" fontId="10" fillId="0" borderId="0" xfId="1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ont="1" applyFill="1"/>
    <xf numFmtId="0" fontId="6" fillId="5" borderId="0" xfId="0" applyFont="1" applyFill="1" applyBorder="1" applyAlignment="1">
      <alignment horizontal="left" vertical="center" wrapText="1"/>
    </xf>
    <xf numFmtId="0" fontId="0" fillId="5" borderId="0" xfId="0" applyFont="1" applyFill="1" applyBorder="1"/>
    <xf numFmtId="164" fontId="6" fillId="5" borderId="0" xfId="1" applyNumberFormat="1" applyFont="1" applyFill="1" applyBorder="1" applyAlignment="1">
      <alignment horizontal="right" vertical="center"/>
    </xf>
    <xf numFmtId="2" fontId="6" fillId="5" borderId="0" xfId="1" applyNumberFormat="1" applyFont="1" applyFill="1" applyBorder="1" applyAlignment="1">
      <alignment horizontal="right" vertical="center"/>
    </xf>
    <xf numFmtId="165" fontId="6" fillId="5" borderId="0" xfId="1" applyNumberFormat="1" applyFont="1" applyFill="1" applyBorder="1" applyAlignment="1">
      <alignment horizontal="right"/>
    </xf>
    <xf numFmtId="43" fontId="0" fillId="5" borderId="0" xfId="0" applyNumberFormat="1" applyFont="1" applyFill="1" applyAlignment="1">
      <alignment horizontal="right" vertical="center"/>
    </xf>
    <xf numFmtId="164" fontId="0" fillId="5" borderId="0" xfId="0" applyNumberFormat="1" applyFill="1" applyAlignment="1">
      <alignment horizontal="right"/>
    </xf>
    <xf numFmtId="164" fontId="0" fillId="5" borderId="0" xfId="0" applyNumberFormat="1" applyFont="1" applyFill="1" applyAlignment="1">
      <alignment horizontal="right" vertical="center"/>
    </xf>
    <xf numFmtId="164" fontId="0" fillId="5" borderId="0" xfId="0" applyNumberFormat="1" applyFont="1" applyFill="1" applyAlignment="1">
      <alignment horizontal="right"/>
    </xf>
    <xf numFmtId="1" fontId="0" fillId="5" borderId="0" xfId="0" applyNumberFormat="1" applyFont="1" applyFill="1"/>
    <xf numFmtId="11" fontId="0" fillId="5" borderId="0" xfId="0" applyNumberFormat="1" applyFont="1" applyFill="1"/>
    <xf numFmtId="167" fontId="0" fillId="5" borderId="0" xfId="0" applyNumberFormat="1" applyFont="1" applyFill="1"/>
    <xf numFmtId="166" fontId="0" fillId="5" borderId="0" xfId="0" applyNumberFormat="1" applyFont="1" applyFill="1"/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right"/>
    </xf>
    <xf numFmtId="0" fontId="0" fillId="5" borderId="0" xfId="0" applyFill="1"/>
    <xf numFmtId="0" fontId="0" fillId="5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8" fontId="0" fillId="5" borderId="0" xfId="0" applyNumberFormat="1" applyFont="1" applyFill="1" applyBorder="1"/>
    <xf numFmtId="168" fontId="0" fillId="0" borderId="0" xfId="0" applyNumberFormat="1" applyFont="1" applyFill="1" applyAlignment="1">
      <alignment vertical="center"/>
    </xf>
    <xf numFmtId="168" fontId="12" fillId="0" borderId="0" xfId="0" applyNumberFormat="1" applyFont="1" applyFill="1" applyAlignment="1">
      <alignment vertical="center"/>
    </xf>
    <xf numFmtId="168" fontId="0" fillId="3" borderId="0" xfId="0" applyNumberFormat="1" applyFont="1" applyFill="1" applyBorder="1"/>
    <xf numFmtId="168" fontId="0" fillId="3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" fontId="9" fillId="0" borderId="9" xfId="0" applyNumberFormat="1" applyFont="1" applyFill="1" applyBorder="1" applyAlignment="1">
      <alignment horizontal="center" vertical="center"/>
    </xf>
    <xf numFmtId="2" fontId="10" fillId="0" borderId="0" xfId="1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164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Fill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8" fontId="9" fillId="0" borderId="0" xfId="0" applyNumberFormat="1" applyFont="1" applyFill="1" applyBorder="1" applyAlignment="1">
      <alignment horizontal="center" vertical="center"/>
    </xf>
    <xf numFmtId="168" fontId="9" fillId="0" borderId="9" xfId="0" applyNumberFormat="1" applyFont="1" applyFill="1" applyBorder="1" applyAlignment="1">
      <alignment horizontal="center" vertical="center"/>
    </xf>
    <xf numFmtId="168" fontId="16" fillId="0" borderId="0" xfId="0" applyNumberFormat="1" applyFont="1" applyFill="1" applyBorder="1" applyAlignment="1">
      <alignment horizontal="center" vertical="center"/>
    </xf>
    <xf numFmtId="168" fontId="16" fillId="0" borderId="9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68" fontId="9" fillId="0" borderId="4" xfId="0" applyNumberFormat="1" applyFont="1" applyFill="1" applyBorder="1" applyAlignment="1">
      <alignment horizontal="center" vertical="center"/>
    </xf>
    <xf numFmtId="168" fontId="9" fillId="0" borderId="1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/>
    </xf>
    <xf numFmtId="168" fontId="0" fillId="0" borderId="0" xfId="0" applyNumberFormat="1" applyFont="1" applyFill="1" applyBorder="1" applyAlignment="1">
      <alignment horizontal="right" vertical="center"/>
    </xf>
    <xf numFmtId="168" fontId="0" fillId="0" borderId="9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5" borderId="15" xfId="0" applyFont="1" applyFill="1" applyBorder="1"/>
    <xf numFmtId="0" fontId="6" fillId="5" borderId="15" xfId="0" applyFont="1" applyFill="1" applyBorder="1" applyAlignment="1">
      <alignment horizontal="left" vertical="center" wrapText="1"/>
    </xf>
    <xf numFmtId="0" fontId="0" fillId="5" borderId="15" xfId="0" applyFont="1" applyFill="1" applyBorder="1" applyAlignment="1">
      <alignment horizontal="center"/>
    </xf>
    <xf numFmtId="168" fontId="0" fillId="5" borderId="15" xfId="0" applyNumberFormat="1" applyFont="1" applyFill="1" applyBorder="1"/>
    <xf numFmtId="164" fontId="6" fillId="5" borderId="15" xfId="1" applyNumberFormat="1" applyFont="1" applyFill="1" applyBorder="1" applyAlignment="1">
      <alignment horizontal="right" vertical="center"/>
    </xf>
    <xf numFmtId="2" fontId="6" fillId="5" borderId="15" xfId="1" applyNumberFormat="1" applyFont="1" applyFill="1" applyBorder="1" applyAlignment="1">
      <alignment horizontal="right" vertical="center"/>
    </xf>
    <xf numFmtId="165" fontId="6" fillId="5" borderId="15" xfId="1" applyNumberFormat="1" applyFont="1" applyFill="1" applyBorder="1" applyAlignment="1">
      <alignment horizontal="right"/>
    </xf>
    <xf numFmtId="43" fontId="0" fillId="5" borderId="15" xfId="0" applyNumberFormat="1" applyFont="1" applyFill="1" applyBorder="1" applyAlignment="1">
      <alignment horizontal="right" vertical="center"/>
    </xf>
    <xf numFmtId="164" fontId="0" fillId="5" borderId="15" xfId="0" applyNumberFormat="1" applyFill="1" applyBorder="1" applyAlignment="1">
      <alignment horizontal="right"/>
    </xf>
    <xf numFmtId="164" fontId="0" fillId="5" borderId="15" xfId="0" applyNumberFormat="1" applyFont="1" applyFill="1" applyBorder="1" applyAlignment="1">
      <alignment horizontal="right" vertical="center"/>
    </xf>
    <xf numFmtId="164" fontId="0" fillId="5" borderId="15" xfId="0" applyNumberFormat="1" applyFont="1" applyFill="1" applyBorder="1" applyAlignment="1">
      <alignment horizontal="right"/>
    </xf>
    <xf numFmtId="1" fontId="0" fillId="5" borderId="15" xfId="0" applyNumberFormat="1" applyFont="1" applyFill="1" applyBorder="1"/>
    <xf numFmtId="11" fontId="0" fillId="5" borderId="15" xfId="0" applyNumberFormat="1" applyFont="1" applyFill="1" applyBorder="1"/>
    <xf numFmtId="167" fontId="0" fillId="5" borderId="15" xfId="0" applyNumberFormat="1" applyFont="1" applyFill="1" applyBorder="1"/>
    <xf numFmtId="166" fontId="0" fillId="5" borderId="15" xfId="0" applyNumberFormat="1" applyFont="1" applyFill="1" applyBorder="1"/>
    <xf numFmtId="0" fontId="0" fillId="5" borderId="15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right"/>
    </xf>
    <xf numFmtId="0" fontId="0" fillId="5" borderId="15" xfId="0" applyFill="1" applyBorder="1"/>
    <xf numFmtId="0" fontId="0" fillId="5" borderId="0" xfId="0" applyFont="1" applyFill="1" applyBorder="1" applyAlignment="1">
      <alignment horizontal="center"/>
    </xf>
    <xf numFmtId="43" fontId="0" fillId="5" borderId="0" xfId="0" applyNumberFormat="1" applyFont="1" applyFill="1" applyBorder="1" applyAlignment="1">
      <alignment horizontal="right" vertical="center"/>
    </xf>
    <xf numFmtId="164" fontId="0" fillId="5" borderId="0" xfId="0" applyNumberFormat="1" applyFill="1" applyBorder="1" applyAlignment="1">
      <alignment horizontal="right"/>
    </xf>
    <xf numFmtId="164" fontId="0" fillId="5" borderId="0" xfId="0" applyNumberFormat="1" applyFont="1" applyFill="1" applyBorder="1" applyAlignment="1">
      <alignment horizontal="right" vertical="center"/>
    </xf>
    <xf numFmtId="164" fontId="0" fillId="5" borderId="0" xfId="0" applyNumberFormat="1" applyFont="1" applyFill="1" applyBorder="1" applyAlignment="1">
      <alignment horizontal="right"/>
    </xf>
    <xf numFmtId="1" fontId="0" fillId="5" borderId="0" xfId="0" applyNumberFormat="1" applyFont="1" applyFill="1" applyBorder="1"/>
    <xf numFmtId="11" fontId="0" fillId="5" borderId="0" xfId="0" applyNumberFormat="1" applyFont="1" applyFill="1" applyBorder="1"/>
    <xf numFmtId="167" fontId="0" fillId="5" borderId="0" xfId="0" applyNumberFormat="1" applyFont="1" applyFill="1" applyBorder="1"/>
    <xf numFmtId="166" fontId="0" fillId="5" borderId="0" xfId="0" applyNumberFormat="1" applyFont="1" applyFill="1" applyBorder="1"/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ont="1" applyFill="1" applyBorder="1" applyAlignment="1">
      <alignment horizontal="left" vertical="top"/>
    </xf>
    <xf numFmtId="168" fontId="12" fillId="5" borderId="0" xfId="0" applyNumberFormat="1" applyFont="1" applyFill="1" applyAlignment="1">
      <alignment vertical="center"/>
    </xf>
    <xf numFmtId="11" fontId="0" fillId="5" borderId="0" xfId="0" applyNumberFormat="1" applyFont="1" applyFill="1" applyAlignment="1">
      <alignment horizontal="center" vertical="center"/>
    </xf>
    <xf numFmtId="11" fontId="0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3" borderId="0" xfId="0" applyFill="1"/>
    <xf numFmtId="11" fontId="0" fillId="5" borderId="15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7" fillId="0" borderId="5" xfId="0" applyFont="1" applyBorder="1" applyAlignment="1">
      <alignment horizontal="center" vertical="center"/>
    </xf>
    <xf numFmtId="164" fontId="16" fillId="0" borderId="8" xfId="0" applyNumberFormat="1" applyFont="1" applyFill="1" applyBorder="1" applyAlignment="1">
      <alignment horizontal="center" vertical="center" shrinkToFit="1"/>
    </xf>
    <xf numFmtId="164" fontId="16" fillId="0" borderId="0" xfId="0" applyNumberFormat="1" applyFont="1" applyFill="1" applyBorder="1" applyAlignment="1">
      <alignment horizontal="center" vertical="center" shrinkToFit="1"/>
    </xf>
    <xf numFmtId="164" fontId="10" fillId="0" borderId="0" xfId="0" applyNumberFormat="1" applyFont="1" applyFill="1" applyBorder="1" applyAlignment="1">
      <alignment horizontal="center" vertical="center" wrapText="1"/>
    </xf>
    <xf numFmtId="164" fontId="16" fillId="0" borderId="9" xfId="0" applyNumberFormat="1" applyFont="1" applyFill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164" fontId="16" fillId="0" borderId="9" xfId="0" applyNumberFormat="1" applyFont="1" applyFill="1" applyBorder="1" applyAlignment="1">
      <alignment horizontal="center" vertical="center" shrinkToFit="1"/>
    </xf>
    <xf numFmtId="164" fontId="16" fillId="0" borderId="10" xfId="0" applyNumberFormat="1" applyFont="1" applyFill="1" applyBorder="1" applyAlignment="1">
      <alignment horizontal="center" vertical="center" shrinkToFit="1"/>
    </xf>
    <xf numFmtId="164" fontId="16" fillId="0" borderId="4" xfId="0" applyNumberFormat="1" applyFont="1" applyFill="1" applyBorder="1" applyAlignment="1">
      <alignment horizontal="center" vertical="center" shrinkToFit="1"/>
    </xf>
    <xf numFmtId="164" fontId="10" fillId="0" borderId="4" xfId="0" applyNumberFormat="1" applyFont="1" applyFill="1" applyBorder="1" applyAlignment="1">
      <alignment horizontal="center" vertical="center" wrapText="1"/>
    </xf>
    <xf numFmtId="164" fontId="16" fillId="0" borderId="11" xfId="0" applyNumberFormat="1" applyFont="1" applyFill="1" applyBorder="1" applyAlignment="1">
      <alignment horizontal="center" vertical="center" shrinkToFit="1"/>
    </xf>
    <xf numFmtId="2" fontId="9" fillId="0" borderId="10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vertical="top" wrapText="1"/>
    </xf>
    <xf numFmtId="0" fontId="26" fillId="0" borderId="3" xfId="0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shrinkToFit="1"/>
    </xf>
    <xf numFmtId="1" fontId="12" fillId="0" borderId="3" xfId="0" applyNumberFormat="1" applyFont="1" applyFill="1" applyBorder="1" applyAlignment="1">
      <alignment horizontal="center" vertical="center" shrinkToFit="1"/>
    </xf>
    <xf numFmtId="2" fontId="12" fillId="0" borderId="3" xfId="0" applyNumberFormat="1" applyFont="1" applyFill="1" applyBorder="1" applyAlignment="1">
      <alignment horizontal="center" vertical="center" shrinkToFit="1"/>
    </xf>
    <xf numFmtId="0" fontId="0" fillId="0" borderId="3" xfId="0" applyFont="1" applyFill="1" applyBorder="1"/>
    <xf numFmtId="1" fontId="26" fillId="0" borderId="3" xfId="0" applyNumberFormat="1" applyFont="1" applyFill="1" applyBorder="1" applyAlignment="1">
      <alignment vertical="top" wrapText="1"/>
    </xf>
    <xf numFmtId="1" fontId="26" fillId="0" borderId="3" xfId="0" applyNumberFormat="1" applyFont="1" applyFill="1" applyBorder="1" applyAlignment="1">
      <alignment horizontal="center" vertical="center" wrapText="1"/>
    </xf>
    <xf numFmtId="1" fontId="26" fillId="0" borderId="0" xfId="0" applyNumberFormat="1" applyFont="1" applyFill="1" applyBorder="1" applyAlignment="1">
      <alignment vertical="top" wrapText="1"/>
    </xf>
    <xf numFmtId="1" fontId="27" fillId="0" borderId="0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1" fontId="16" fillId="0" borderId="9" xfId="0" applyNumberFormat="1" applyFont="1" applyFill="1" applyBorder="1" applyAlignment="1">
      <alignment horizontal="center" vertical="center" shrinkToFit="1"/>
    </xf>
    <xf numFmtId="1" fontId="16" fillId="0" borderId="11" xfId="0" applyNumberFormat="1" applyFont="1" applyFill="1" applyBorder="1" applyAlignment="1">
      <alignment horizontal="center" vertical="center" shrinkToFit="1"/>
    </xf>
    <xf numFmtId="0" fontId="9" fillId="0" borderId="9" xfId="0" applyFont="1" applyBorder="1"/>
    <xf numFmtId="0" fontId="8" fillId="0" borderId="14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/>
    </xf>
    <xf numFmtId="164" fontId="9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 vertical="center"/>
    </xf>
    <xf numFmtId="11" fontId="28" fillId="0" borderId="0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2" fontId="28" fillId="0" borderId="4" xfId="0" applyNumberFormat="1" applyFont="1" applyBorder="1" applyAlignment="1">
      <alignment horizontal="center" vertical="center"/>
    </xf>
    <xf numFmtId="11" fontId="28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66" fontId="9" fillId="0" borderId="8" xfId="0" applyNumberFormat="1" applyFont="1" applyBorder="1" applyAlignment="1">
      <alignment horizontal="center" vertical="center"/>
    </xf>
    <xf numFmtId="11" fontId="28" fillId="0" borderId="8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9" fillId="0" borderId="9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11" fontId="28" fillId="0" borderId="9" xfId="0" applyNumberFormat="1" applyFont="1" applyBorder="1" applyAlignment="1">
      <alignment horizontal="center" vertical="center"/>
    </xf>
    <xf numFmtId="11" fontId="28" fillId="0" borderId="11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/>
    </xf>
    <xf numFmtId="164" fontId="9" fillId="0" borderId="9" xfId="0" applyNumberFormat="1" applyFont="1" applyBorder="1" applyAlignment="1">
      <alignment horizontal="center"/>
    </xf>
    <xf numFmtId="0" fontId="28" fillId="0" borderId="8" xfId="0" applyFont="1" applyBorder="1"/>
    <xf numFmtId="0" fontId="28" fillId="0" borderId="10" xfId="0" applyFont="1" applyBorder="1"/>
    <xf numFmtId="0" fontId="9" fillId="0" borderId="0" xfId="0" applyFont="1" applyAlignment="1">
      <alignment vertical="center"/>
    </xf>
    <xf numFmtId="164" fontId="0" fillId="3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ont="1" applyFill="1" applyAlignment="1">
      <alignment horizontal="right" vertical="center"/>
    </xf>
    <xf numFmtId="0" fontId="18" fillId="0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/>
    </xf>
    <xf numFmtId="2" fontId="0" fillId="5" borderId="0" xfId="0" applyNumberFormat="1" applyFill="1" applyAlignment="1">
      <alignment horizontal="right"/>
    </xf>
    <xf numFmtId="164" fontId="6" fillId="5" borderId="0" xfId="0" applyNumberFormat="1" applyFont="1" applyFill="1" applyBorder="1" applyAlignment="1">
      <alignment horizontal="right"/>
    </xf>
    <xf numFmtId="165" fontId="0" fillId="5" borderId="0" xfId="0" applyNumberFormat="1" applyFill="1" applyAlignment="1">
      <alignment horizontal="right"/>
    </xf>
    <xf numFmtId="0" fontId="2" fillId="5" borderId="0" xfId="0" applyFont="1" applyFill="1" applyAlignment="1">
      <alignment horizontal="right"/>
    </xf>
    <xf numFmtId="1" fontId="0" fillId="5" borderId="0" xfId="0" applyNumberFormat="1" applyFont="1" applyFill="1" applyAlignment="1">
      <alignment horizontal="center" vertical="center"/>
    </xf>
    <xf numFmtId="167" fontId="0" fillId="5" borderId="0" xfId="0" applyNumberFormat="1" applyFont="1" applyFill="1" applyAlignment="1">
      <alignment horizontal="center" vertical="center"/>
    </xf>
    <xf numFmtId="166" fontId="0" fillId="5" borderId="0" xfId="0" applyNumberFormat="1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" fontId="10" fillId="0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 wrapText="1"/>
    </xf>
    <xf numFmtId="17" fontId="10" fillId="5" borderId="0" xfId="0" applyNumberFormat="1" applyFont="1" applyFill="1" applyBorder="1" applyAlignment="1">
      <alignment horizontal="right" vertical="center" wrapText="1"/>
    </xf>
    <xf numFmtId="17" fontId="10" fillId="5" borderId="15" xfId="0" applyNumberFormat="1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center" vertical="top"/>
    </xf>
    <xf numFmtId="17" fontId="6" fillId="0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17" fontId="6" fillId="5" borderId="0" xfId="0" applyNumberFormat="1" applyFont="1" applyFill="1" applyBorder="1" applyAlignment="1">
      <alignment horizontal="center" vertical="center" wrapText="1"/>
    </xf>
    <xf numFmtId="17" fontId="6" fillId="5" borderId="15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/>
    <xf numFmtId="164" fontId="0" fillId="5" borderId="16" xfId="0" applyNumberFormat="1" applyFill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165" fontId="0" fillId="0" borderId="0" xfId="0" applyNumberFormat="1" applyFont="1" applyAlignment="1">
      <alignment horizontal="right"/>
    </xf>
    <xf numFmtId="165" fontId="0" fillId="3" borderId="0" xfId="0" applyNumberFormat="1" applyFont="1" applyFill="1" applyAlignment="1">
      <alignment horizontal="right"/>
    </xf>
    <xf numFmtId="165" fontId="0" fillId="5" borderId="0" xfId="0" applyNumberFormat="1" applyFont="1" applyFill="1" applyAlignment="1">
      <alignment horizontal="right"/>
    </xf>
    <xf numFmtId="165" fontId="0" fillId="5" borderId="0" xfId="0" applyNumberFormat="1" applyFont="1" applyFill="1" applyBorder="1" applyAlignment="1">
      <alignment horizontal="right"/>
    </xf>
    <xf numFmtId="165" fontId="0" fillId="5" borderId="15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Comma" xfId="1" builtinId="3"/>
    <cellStyle name="Milliers 2" xfId="2" xr:uid="{4745E889-2279-48F3-9A0B-ACBB3158538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EBD4-3DDC-4921-B257-7781A9B6834B}">
  <dimension ref="A1:S9"/>
  <sheetViews>
    <sheetView zoomScale="145" zoomScaleNormal="145" workbookViewId="0">
      <selection activeCell="E13" sqref="E13"/>
    </sheetView>
  </sheetViews>
  <sheetFormatPr defaultRowHeight="14.4"/>
  <cols>
    <col min="1" max="1" width="9" style="55" bestFit="1" customWidth="1"/>
    <col min="2" max="2" width="5.6640625" style="55" bestFit="1" customWidth="1"/>
    <col min="3" max="3" width="4.33203125" style="55" bestFit="1" customWidth="1"/>
    <col min="4" max="4" width="6.33203125" style="55" bestFit="1" customWidth="1"/>
    <col min="5" max="5" width="6.88671875" style="55" bestFit="1" customWidth="1"/>
    <col min="6" max="6" width="4" style="55" bestFit="1" customWidth="1"/>
    <col min="7" max="7" width="4.6640625" style="55" bestFit="1" customWidth="1"/>
    <col min="8" max="8" width="5.77734375" style="55" customWidth="1"/>
    <col min="9" max="12" width="7.21875" style="55" bestFit="1" customWidth="1"/>
    <col min="13" max="13" width="6.88671875" style="55" customWidth="1"/>
    <col min="14" max="15" width="7.44140625" style="55" bestFit="1" customWidth="1"/>
    <col min="16" max="16" width="7.44140625" style="55" customWidth="1"/>
    <col min="17" max="17" width="3.88671875" style="55" bestFit="1" customWidth="1"/>
    <col min="18" max="18" width="4.33203125" style="55" bestFit="1" customWidth="1"/>
    <col min="19" max="19" width="5" style="55" bestFit="1" customWidth="1"/>
  </cols>
  <sheetData>
    <row r="1" spans="1:19">
      <c r="A1" s="298" t="s">
        <v>133</v>
      </c>
      <c r="B1" s="298" t="s">
        <v>36</v>
      </c>
      <c r="C1" s="298" t="s">
        <v>17</v>
      </c>
      <c r="D1" s="298" t="s">
        <v>269</v>
      </c>
      <c r="E1" s="298" t="s">
        <v>270</v>
      </c>
      <c r="F1" s="298" t="s">
        <v>78</v>
      </c>
      <c r="G1" s="298" t="s">
        <v>145</v>
      </c>
      <c r="H1" s="298" t="s">
        <v>271</v>
      </c>
      <c r="I1" s="298" t="s">
        <v>272</v>
      </c>
      <c r="J1" s="298" t="s">
        <v>273</v>
      </c>
      <c r="K1" s="298" t="s">
        <v>274</v>
      </c>
      <c r="L1" s="298" t="s">
        <v>275</v>
      </c>
      <c r="M1" s="298" t="s">
        <v>276</v>
      </c>
      <c r="N1" s="298" t="s">
        <v>277</v>
      </c>
      <c r="O1" s="298" t="s">
        <v>278</v>
      </c>
      <c r="P1" s="298"/>
      <c r="Q1" s="299" t="s">
        <v>208</v>
      </c>
      <c r="R1" s="299" t="s">
        <v>268</v>
      </c>
      <c r="S1" s="299" t="s">
        <v>267</v>
      </c>
    </row>
    <row r="2" spans="1:19">
      <c r="A2" s="300" t="s">
        <v>176</v>
      </c>
      <c r="B2" s="248" t="s">
        <v>112</v>
      </c>
      <c r="C2" s="248">
        <v>2022</v>
      </c>
      <c r="D2" s="249">
        <v>4.5606111105276976E-7</v>
      </c>
      <c r="E2" s="200">
        <v>2.7795074424381956</v>
      </c>
      <c r="F2" s="200">
        <v>0.32575793646626411</v>
      </c>
      <c r="G2" s="200">
        <v>0.2386531922322391</v>
      </c>
      <c r="H2" s="249">
        <v>3.7973383211394187E-11</v>
      </c>
      <c r="I2" s="249">
        <v>8.3263804545264942E-5</v>
      </c>
      <c r="J2" s="249">
        <v>2.995631645879875E-5</v>
      </c>
      <c r="K2" s="249" t="s">
        <v>178</v>
      </c>
      <c r="L2" s="249" t="s">
        <v>178</v>
      </c>
      <c r="M2" s="249" t="s">
        <v>178</v>
      </c>
      <c r="N2" s="249" t="s">
        <v>178</v>
      </c>
      <c r="O2" s="249" t="s">
        <v>178</v>
      </c>
      <c r="P2" s="249"/>
      <c r="Q2" s="247">
        <v>11.41</v>
      </c>
      <c r="R2" s="247">
        <v>86.16</v>
      </c>
      <c r="S2" s="247">
        <v>2.4300000000000002</v>
      </c>
    </row>
    <row r="3" spans="1:19">
      <c r="A3" s="300" t="s">
        <v>177</v>
      </c>
      <c r="B3" s="248" t="s">
        <v>113</v>
      </c>
      <c r="C3" s="248">
        <v>2022</v>
      </c>
      <c r="D3" s="249">
        <v>1.7761406353373588E-7</v>
      </c>
      <c r="E3" s="200">
        <v>3.3169818691664954</v>
      </c>
      <c r="F3" s="200">
        <v>0.12686718823838278</v>
      </c>
      <c r="G3" s="200">
        <v>3.4283689486733757E-2</v>
      </c>
      <c r="H3" s="249">
        <v>2.0158661591627331E-11</v>
      </c>
      <c r="I3" s="249">
        <v>1.1349698999369162E-4</v>
      </c>
      <c r="J3" s="249">
        <v>3.421694614876252E-5</v>
      </c>
      <c r="K3" s="249" t="s">
        <v>178</v>
      </c>
      <c r="L3" s="249" t="s">
        <v>178</v>
      </c>
      <c r="M3" s="249" t="s">
        <v>178</v>
      </c>
      <c r="N3" s="249" t="s">
        <v>178</v>
      </c>
      <c r="O3" s="249" t="s">
        <v>178</v>
      </c>
      <c r="P3" s="249"/>
      <c r="Q3" s="247">
        <v>9.56</v>
      </c>
      <c r="R3" s="247">
        <v>90.28</v>
      </c>
      <c r="S3" s="247">
        <v>0.17</v>
      </c>
    </row>
    <row r="4" spans="1:19">
      <c r="A4" s="300" t="s">
        <v>173</v>
      </c>
      <c r="B4" s="248" t="s">
        <v>124</v>
      </c>
      <c r="C4" s="248">
        <v>2019</v>
      </c>
      <c r="D4" s="249">
        <v>2.4014507958532922E-6</v>
      </c>
      <c r="E4" s="200">
        <v>0.49007278145582439</v>
      </c>
      <c r="F4" s="200">
        <v>1.715321997038066</v>
      </c>
      <c r="G4" s="200">
        <v>3.0372765393751595</v>
      </c>
      <c r="H4" s="249">
        <v>1.1225186892670285E-11</v>
      </c>
      <c r="I4" s="249">
        <v>4.6743355774989804E-6</v>
      </c>
      <c r="J4" s="249">
        <v>9.5380436424427896E-6</v>
      </c>
      <c r="K4" s="249">
        <v>2.5732772383180401E-5</v>
      </c>
      <c r="L4" s="249">
        <v>5.5384685196266799E-7</v>
      </c>
      <c r="M4" s="200">
        <v>296.31471335179191</v>
      </c>
      <c r="N4" s="200">
        <v>9.7768540649560691</v>
      </c>
      <c r="O4" s="250">
        <v>2.8947336960743503E-2</v>
      </c>
      <c r="P4" s="250"/>
      <c r="Q4" s="247">
        <v>64.88</v>
      </c>
      <c r="R4" s="247">
        <v>21.85</v>
      </c>
      <c r="S4" s="247">
        <v>13.28</v>
      </c>
    </row>
    <row r="5" spans="1:19">
      <c r="A5" s="300" t="s">
        <v>174</v>
      </c>
      <c r="B5" s="248" t="s">
        <v>128</v>
      </c>
      <c r="C5" s="248">
        <v>2019</v>
      </c>
      <c r="D5" s="249">
        <v>1.5347987924430067E-6</v>
      </c>
      <c r="E5" s="200">
        <v>0.36112358513562076</v>
      </c>
      <c r="F5" s="200">
        <v>1.0962848517450048</v>
      </c>
      <c r="G5" s="200">
        <v>1.8063042705530221</v>
      </c>
      <c r="H5" s="249">
        <v>5.4175019077308912E-12</v>
      </c>
      <c r="I5" s="249">
        <v>3.52977988672223E-6</v>
      </c>
      <c r="J5" s="249">
        <v>9.7744374281082006E-6</v>
      </c>
      <c r="K5" s="249">
        <v>2.5430047178209898E-5</v>
      </c>
      <c r="L5" s="249">
        <v>5.5150782569656002E-7</v>
      </c>
      <c r="M5" s="200">
        <v>299.81964865591385</v>
      </c>
      <c r="N5" s="200">
        <v>9.7623038701848319</v>
      </c>
      <c r="O5" s="250">
        <v>2.832064198153331E-2</v>
      </c>
      <c r="P5" s="250"/>
      <c r="Q5" s="247">
        <v>88.05</v>
      </c>
      <c r="R5" s="247">
        <v>9.27</v>
      </c>
      <c r="S5" s="247">
        <v>2.67</v>
      </c>
    </row>
    <row r="6" spans="1:19">
      <c r="A6" s="300" t="s">
        <v>175</v>
      </c>
      <c r="B6" s="248" t="s">
        <v>131</v>
      </c>
      <c r="C6" s="248">
        <v>2019</v>
      </c>
      <c r="D6" s="249">
        <v>1.5798387070839238E-6</v>
      </c>
      <c r="E6" s="200">
        <v>0.34270587982982625</v>
      </c>
      <c r="F6" s="200">
        <v>1.12845621934566</v>
      </c>
      <c r="G6" s="200">
        <v>2.7818714400658999</v>
      </c>
      <c r="H6" s="249">
        <v>7.9358914406938454E-12</v>
      </c>
      <c r="I6" s="249">
        <v>5.0232288936267198E-6</v>
      </c>
      <c r="J6" s="249">
        <v>1.46575509475386E-5</v>
      </c>
      <c r="K6" s="249">
        <v>2.8704865778032001E-5</v>
      </c>
      <c r="L6" s="249">
        <v>5.5001275809423796E-7</v>
      </c>
      <c r="M6" s="200">
        <v>298.95395583713417</v>
      </c>
      <c r="N6" s="200">
        <v>9.8323677878695559</v>
      </c>
      <c r="O6" s="250">
        <v>2.9529545773207922E-2</v>
      </c>
      <c r="P6" s="250"/>
      <c r="Q6" s="247">
        <v>92.79</v>
      </c>
      <c r="R6" s="247">
        <v>4.72</v>
      </c>
      <c r="S6" s="247">
        <v>2.5</v>
      </c>
    </row>
    <row r="7" spans="1:19">
      <c r="A7" s="301"/>
      <c r="B7" s="154"/>
      <c r="C7" s="248"/>
      <c r="D7" s="249"/>
      <c r="E7" s="200"/>
      <c r="F7" s="200"/>
      <c r="G7" s="200"/>
      <c r="H7" s="249"/>
      <c r="I7" s="249"/>
      <c r="J7" s="249"/>
      <c r="K7" s="249"/>
      <c r="L7" s="249"/>
      <c r="M7" s="200"/>
      <c r="N7" s="200"/>
      <c r="O7" s="250"/>
      <c r="P7" s="250"/>
      <c r="Q7" s="247"/>
      <c r="R7" s="247"/>
      <c r="S7" s="247"/>
    </row>
    <row r="8" spans="1:19">
      <c r="A8" s="302" t="s">
        <v>208</v>
      </c>
      <c r="B8" s="155"/>
      <c r="C8" s="251"/>
      <c r="D8" s="251"/>
      <c r="E8" s="252">
        <f>I8/J8</f>
        <v>0.31848295143742783</v>
      </c>
      <c r="F8" s="251">
        <v>1</v>
      </c>
      <c r="G8" s="251"/>
      <c r="H8" s="251"/>
      <c r="I8" s="253">
        <v>5.2399999999999998E-6</v>
      </c>
      <c r="J8" s="253">
        <v>1.6453E-5</v>
      </c>
      <c r="K8" s="253">
        <v>3.1569999999999998E-5</v>
      </c>
      <c r="L8" s="253">
        <v>6.5000000000000002E-7</v>
      </c>
      <c r="M8" s="251">
        <v>295.5</v>
      </c>
      <c r="N8" s="251">
        <v>9.8000000000000007</v>
      </c>
      <c r="O8" s="251">
        <v>2.9000000000000001E-2</v>
      </c>
      <c r="P8" s="251"/>
      <c r="Q8" s="193"/>
      <c r="R8" s="193"/>
      <c r="S8" s="193"/>
    </row>
    <row r="9" spans="1:19">
      <c r="A9" s="302" t="s">
        <v>209</v>
      </c>
      <c r="B9" s="155"/>
      <c r="C9" s="251"/>
      <c r="D9" s="251"/>
      <c r="E9" s="252">
        <f>I9/J9</f>
        <v>0.29069767441860461</v>
      </c>
      <c r="F9" s="251">
        <v>1</v>
      </c>
      <c r="G9" s="251"/>
      <c r="H9" s="251"/>
      <c r="I9" s="253">
        <v>4.9999999999999998E-8</v>
      </c>
      <c r="J9" s="253">
        <v>1.72E-7</v>
      </c>
      <c r="K9" s="253">
        <v>1.0699999999999999E-6</v>
      </c>
      <c r="L9" s="253">
        <v>4.0000000000000001E-8</v>
      </c>
      <c r="M9" s="251"/>
      <c r="N9" s="251"/>
      <c r="O9" s="251"/>
      <c r="P9" s="251"/>
      <c r="Q9" s="193"/>
      <c r="R9" s="193"/>
      <c r="S9" s="1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1DC75-0039-48C8-B24F-281E22B21267}">
  <dimension ref="A1:BT389"/>
  <sheetViews>
    <sheetView workbookViewId="0">
      <pane xSplit="4" ySplit="1" topLeftCell="BB2" activePane="bottomRight" state="frozen"/>
      <selection pane="topRight" activeCell="E1" sqref="E1"/>
      <selection pane="bottomLeft" activeCell="A2" sqref="A2"/>
      <selection pane="bottomRight" activeCell="W1" sqref="W1"/>
    </sheetView>
  </sheetViews>
  <sheetFormatPr defaultRowHeight="14.4"/>
  <cols>
    <col min="1" max="1" width="6.21875" style="6" customWidth="1"/>
    <col min="2" max="2" width="24.33203125" hidden="1" customWidth="1"/>
    <col min="3" max="3" width="17.21875" customWidth="1"/>
    <col min="4" max="4" width="7.21875" style="6" customWidth="1"/>
    <col min="5" max="5" width="19" style="6" customWidth="1"/>
    <col min="6" max="6" width="12" style="117" customWidth="1"/>
    <col min="7" max="7" width="11.77734375" customWidth="1"/>
    <col min="8" max="8" width="6" style="6" customWidth="1"/>
    <col min="9" max="9" width="13.33203125" style="6" customWidth="1"/>
    <col min="10" max="10" width="12" style="6" customWidth="1"/>
    <col min="11" max="14" width="9.33203125" bestFit="1" customWidth="1"/>
    <col min="15" max="15" width="9" customWidth="1"/>
    <col min="16" max="18" width="10.44140625" bestFit="1" customWidth="1"/>
    <col min="19" max="19" width="12.33203125" bestFit="1" customWidth="1"/>
    <col min="20" max="21" width="12.21875" customWidth="1"/>
    <col min="22" max="22" width="10.109375" hidden="1" customWidth="1"/>
    <col min="23" max="23" width="10.109375" style="6" customWidth="1"/>
    <col min="24" max="25" width="9.21875" bestFit="1" customWidth="1"/>
    <col min="26" max="28" width="9.21875" style="96" customWidth="1"/>
    <col min="29" max="30" width="9" bestFit="1" customWidth="1"/>
    <col min="32" max="33" width="9" bestFit="1" customWidth="1"/>
    <col min="35" max="35" width="9" bestFit="1" customWidth="1"/>
    <col min="36" max="36" width="10.44140625" bestFit="1" customWidth="1"/>
    <col min="37" max="37" width="12" bestFit="1" customWidth="1"/>
    <col min="39" max="39" width="9" bestFit="1" customWidth="1"/>
    <col min="41" max="41" width="9" bestFit="1" customWidth="1"/>
    <col min="42" max="42" width="9.21875" bestFit="1" customWidth="1"/>
    <col min="44" max="44" width="9" bestFit="1" customWidth="1"/>
    <col min="45" max="45" width="12" bestFit="1" customWidth="1"/>
    <col min="46" max="46" width="11" bestFit="1" customWidth="1"/>
    <col min="47" max="47" width="11.109375" customWidth="1"/>
    <col min="48" max="48" width="13.77734375" bestFit="1" customWidth="1"/>
    <col min="49" max="52" width="10.109375" customWidth="1"/>
    <col min="53" max="53" width="12.21875" customWidth="1"/>
    <col min="54" max="54" width="11.6640625" customWidth="1"/>
    <col min="55" max="55" width="9" bestFit="1" customWidth="1"/>
    <col min="57" max="57" width="11.5546875" customWidth="1"/>
    <col min="59" max="61" width="10.77734375" customWidth="1"/>
    <col min="62" max="62" width="13" style="71" customWidth="1"/>
    <col min="63" max="63" width="12.6640625" style="72" customWidth="1"/>
    <col min="64" max="64" width="8.88671875" style="72"/>
    <col min="65" max="65" width="7.109375" style="72" customWidth="1"/>
    <col min="66" max="66" width="14" style="72" customWidth="1"/>
    <col min="67" max="67" width="7.5546875" style="72" customWidth="1"/>
    <col min="69" max="69" width="48.5546875" customWidth="1"/>
  </cols>
  <sheetData>
    <row r="1" spans="1:72" s="5" customFormat="1">
      <c r="A1" s="16" t="s">
        <v>71</v>
      </c>
      <c r="B1" s="4" t="s">
        <v>35</v>
      </c>
      <c r="C1" s="4" t="s">
        <v>36</v>
      </c>
      <c r="D1" s="20" t="s">
        <v>99</v>
      </c>
      <c r="E1" s="290" t="s">
        <v>133</v>
      </c>
      <c r="F1" s="20" t="s">
        <v>288</v>
      </c>
      <c r="G1" s="4" t="s">
        <v>17</v>
      </c>
      <c r="H1" s="20" t="s">
        <v>100</v>
      </c>
      <c r="I1" s="76" t="s">
        <v>180</v>
      </c>
      <c r="J1" s="76" t="s">
        <v>181</v>
      </c>
      <c r="K1" s="4" t="s">
        <v>0</v>
      </c>
      <c r="L1" s="4" t="s">
        <v>1</v>
      </c>
      <c r="M1" s="4" t="s">
        <v>2</v>
      </c>
      <c r="N1" s="4" t="s">
        <v>5</v>
      </c>
      <c r="O1" s="4" t="s">
        <v>33</v>
      </c>
      <c r="P1" s="4" t="s">
        <v>6</v>
      </c>
      <c r="Q1" s="4" t="s">
        <v>7</v>
      </c>
      <c r="R1" s="4" t="s">
        <v>8</v>
      </c>
      <c r="S1" s="4" t="s">
        <v>9</v>
      </c>
      <c r="T1" s="8" t="s">
        <v>59</v>
      </c>
      <c r="U1" s="8" t="s">
        <v>60</v>
      </c>
      <c r="V1" s="5" t="s">
        <v>31</v>
      </c>
      <c r="W1" s="5" t="s">
        <v>146</v>
      </c>
      <c r="X1" s="4" t="s">
        <v>3</v>
      </c>
      <c r="Y1" s="4" t="s">
        <v>4</v>
      </c>
      <c r="Z1" s="276" t="s">
        <v>179</v>
      </c>
      <c r="AA1" s="276" t="s">
        <v>283</v>
      </c>
      <c r="AB1" s="276" t="s">
        <v>315</v>
      </c>
      <c r="AC1" s="5" t="s">
        <v>72</v>
      </c>
      <c r="AD1" s="5" t="s">
        <v>73</v>
      </c>
      <c r="AE1" s="5" t="s">
        <v>74</v>
      </c>
      <c r="AF1" s="5" t="s">
        <v>75</v>
      </c>
      <c r="AG1" s="5" t="s">
        <v>76</v>
      </c>
      <c r="AH1" s="5" t="s">
        <v>77</v>
      </c>
      <c r="AI1" s="5" t="s">
        <v>80</v>
      </c>
      <c r="AJ1" s="5" t="s">
        <v>81</v>
      </c>
      <c r="AK1" s="5" t="s">
        <v>82</v>
      </c>
      <c r="AL1" s="5" t="s">
        <v>83</v>
      </c>
      <c r="AM1" s="5" t="s">
        <v>84</v>
      </c>
      <c r="AN1" s="5" t="s">
        <v>85</v>
      </c>
      <c r="AO1" s="5" t="s">
        <v>86</v>
      </c>
      <c r="AP1" s="5" t="s">
        <v>87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98</v>
      </c>
      <c r="AV1" s="5" t="s">
        <v>92</v>
      </c>
      <c r="AW1" s="26" t="s">
        <v>93</v>
      </c>
      <c r="AX1" s="26" t="s">
        <v>148</v>
      </c>
      <c r="AY1" s="26" t="s">
        <v>94</v>
      </c>
      <c r="AZ1" s="26" t="s">
        <v>95</v>
      </c>
      <c r="BA1" s="27" t="s">
        <v>96</v>
      </c>
      <c r="BB1" s="28" t="s">
        <v>97</v>
      </c>
      <c r="BC1" s="5" t="s">
        <v>78</v>
      </c>
      <c r="BD1" s="5" t="s">
        <v>79</v>
      </c>
      <c r="BE1" s="5" t="s">
        <v>144</v>
      </c>
      <c r="BF1" s="5" t="s">
        <v>145</v>
      </c>
      <c r="BG1" s="5" t="s">
        <v>212</v>
      </c>
      <c r="BH1" s="5" t="s">
        <v>213</v>
      </c>
      <c r="BI1" s="5" t="s">
        <v>214</v>
      </c>
      <c r="BJ1" s="64" t="s">
        <v>168</v>
      </c>
      <c r="BK1" s="65" t="s">
        <v>169</v>
      </c>
      <c r="BL1" s="66" t="s">
        <v>149</v>
      </c>
      <c r="BM1" s="66" t="s">
        <v>150</v>
      </c>
      <c r="BN1" s="66" t="s">
        <v>151</v>
      </c>
      <c r="BO1" s="66" t="s">
        <v>170</v>
      </c>
      <c r="BQ1" s="5" t="s">
        <v>147</v>
      </c>
    </row>
    <row r="2" spans="1:72" s="5" customFormat="1">
      <c r="A2" s="11">
        <v>1</v>
      </c>
      <c r="B2" t="s">
        <v>46</v>
      </c>
      <c r="C2" s="6" t="s">
        <v>61</v>
      </c>
      <c r="D2" s="21" t="s">
        <v>101</v>
      </c>
      <c r="E2" s="11" t="s">
        <v>290</v>
      </c>
      <c r="F2" s="115" t="s">
        <v>287</v>
      </c>
      <c r="G2" s="291" t="s">
        <v>284</v>
      </c>
      <c r="H2" s="21" t="s">
        <v>102</v>
      </c>
      <c r="I2" s="147">
        <v>166.84323000000001</v>
      </c>
      <c r="J2" s="148">
        <v>-22.298310000000001</v>
      </c>
      <c r="K2" s="12">
        <v>22.3</v>
      </c>
      <c r="L2" s="13">
        <v>12.6</v>
      </c>
      <c r="M2" s="58">
        <v>3.5000000000000003E-2</v>
      </c>
      <c r="N2" s="13">
        <v>58.4</v>
      </c>
      <c r="O2" s="14">
        <f>X2+Y2</f>
        <v>6.74</v>
      </c>
      <c r="P2" s="15">
        <v>8.0000000000000004E-4</v>
      </c>
      <c r="Q2" s="15">
        <v>1E-4</v>
      </c>
      <c r="R2" s="15">
        <v>0</v>
      </c>
      <c r="S2" s="15">
        <v>0</v>
      </c>
      <c r="T2" s="15">
        <v>2.9999999999999997E-4</v>
      </c>
      <c r="U2" s="15">
        <v>1.6000000000000001E-3</v>
      </c>
      <c r="V2" s="17"/>
      <c r="W2" s="303">
        <f t="shared" ref="W2:W31" si="0">SUM(Q2:U2)</f>
        <v>2E-3</v>
      </c>
      <c r="X2" s="13">
        <v>0.84</v>
      </c>
      <c r="Y2" s="13">
        <v>5.9</v>
      </c>
      <c r="Z2" s="274">
        <f>N2/X2</f>
        <v>69.523809523809518</v>
      </c>
      <c r="AA2" s="274">
        <f>N2/Y2</f>
        <v>9.8983050847457612</v>
      </c>
      <c r="AB2" s="274">
        <f>N2/K2</f>
        <v>2.6188340807174888</v>
      </c>
      <c r="AC2" s="60">
        <v>-22.2</v>
      </c>
      <c r="AD2" s="60"/>
      <c r="AE2" s="18">
        <v>0</v>
      </c>
      <c r="AF2" s="62"/>
      <c r="AG2" s="62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9"/>
      <c r="AU2" s="18"/>
      <c r="AV2" s="19"/>
      <c r="AW2" s="30"/>
      <c r="AX2" s="30"/>
      <c r="AY2" s="30"/>
      <c r="AZ2" s="28"/>
      <c r="BA2" s="29"/>
      <c r="BB2" s="28"/>
      <c r="BC2" s="18"/>
      <c r="BD2" s="18"/>
      <c r="BE2" s="18"/>
      <c r="BF2" s="18"/>
      <c r="BG2" s="19" t="s">
        <v>215</v>
      </c>
      <c r="BH2" s="19" t="s">
        <v>215</v>
      </c>
      <c r="BI2" s="19" t="s">
        <v>215</v>
      </c>
      <c r="BJ2" s="67"/>
      <c r="BK2" s="73"/>
      <c r="BL2" s="52"/>
      <c r="BM2" s="52"/>
      <c r="BN2" s="52"/>
      <c r="BO2" s="67"/>
      <c r="BP2" s="18"/>
      <c r="BQ2" s="18"/>
      <c r="BR2" s="18"/>
      <c r="BS2" s="18"/>
      <c r="BT2" s="18"/>
    </row>
    <row r="3" spans="1:72" s="5" customFormat="1">
      <c r="A3" s="11">
        <v>2</v>
      </c>
      <c r="B3" t="s">
        <v>47</v>
      </c>
      <c r="C3" s="6" t="s">
        <v>62</v>
      </c>
      <c r="D3" s="21" t="s">
        <v>103</v>
      </c>
      <c r="E3" s="11" t="s">
        <v>290</v>
      </c>
      <c r="F3" s="115" t="s">
        <v>287</v>
      </c>
      <c r="G3" s="291" t="s">
        <v>284</v>
      </c>
      <c r="H3" s="21" t="s">
        <v>102</v>
      </c>
      <c r="I3" s="147">
        <v>166.84323000000001</v>
      </c>
      <c r="J3" s="148">
        <v>-22.298310000000001</v>
      </c>
      <c r="K3" s="12">
        <v>25.1</v>
      </c>
      <c r="L3" s="13">
        <v>11</v>
      </c>
      <c r="M3" s="58">
        <v>2.7E-2</v>
      </c>
      <c r="N3" s="13">
        <v>56.9</v>
      </c>
      <c r="O3" s="14">
        <f>X3+Y3</f>
        <v>6.91</v>
      </c>
      <c r="P3" s="15">
        <v>6.9999999999999999E-4</v>
      </c>
      <c r="Q3" s="15">
        <v>0</v>
      </c>
      <c r="R3" s="15">
        <v>0</v>
      </c>
      <c r="S3" s="15">
        <v>0</v>
      </c>
      <c r="T3" s="15">
        <v>2.0000000000000001E-4</v>
      </c>
      <c r="U3" s="15">
        <v>1.1999999999999999E-3</v>
      </c>
      <c r="V3" s="17"/>
      <c r="W3" s="303">
        <f t="shared" si="0"/>
        <v>1.4E-3</v>
      </c>
      <c r="X3" s="13">
        <v>0.81</v>
      </c>
      <c r="Y3" s="13">
        <v>6.1</v>
      </c>
      <c r="Z3" s="274">
        <f>N3/X3</f>
        <v>70.246913580246911</v>
      </c>
      <c r="AA3" s="274">
        <f t="shared" ref="AA3:AA31" si="1">N3/Y3</f>
        <v>9.3278688524590159</v>
      </c>
      <c r="AB3" s="274">
        <f t="shared" ref="AB3:AB31" si="2">N3/K3</f>
        <v>2.2669322709163344</v>
      </c>
      <c r="AC3" s="60">
        <v>-25.1</v>
      </c>
      <c r="AD3" s="60"/>
      <c r="AE3" s="18">
        <v>0.2</v>
      </c>
      <c r="AF3" s="62"/>
      <c r="AG3" s="62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9"/>
      <c r="AU3" s="18"/>
      <c r="AV3" s="19"/>
      <c r="AW3" s="31"/>
      <c r="AX3" s="31"/>
      <c r="AY3" s="31"/>
      <c r="BC3" s="18"/>
      <c r="BD3" s="18"/>
      <c r="BE3" s="18"/>
      <c r="BF3" s="18"/>
      <c r="BG3" s="19" t="s">
        <v>215</v>
      </c>
      <c r="BH3" s="19" t="s">
        <v>215</v>
      </c>
      <c r="BI3" s="19" t="s">
        <v>215</v>
      </c>
      <c r="BJ3" s="68" t="s">
        <v>154</v>
      </c>
      <c r="BK3" s="74" t="s">
        <v>155</v>
      </c>
      <c r="BL3" s="69">
        <v>-206</v>
      </c>
      <c r="BM3" s="69">
        <v>9.1</v>
      </c>
      <c r="BN3" s="70">
        <v>172</v>
      </c>
      <c r="BO3" s="70" t="s">
        <v>156</v>
      </c>
      <c r="BP3" s="18"/>
      <c r="BQ3" s="18"/>
      <c r="BR3" s="18"/>
      <c r="BS3" s="18"/>
      <c r="BT3" s="18"/>
    </row>
    <row r="4" spans="1:72" s="5" customFormat="1">
      <c r="A4" s="11">
        <v>3</v>
      </c>
      <c r="B4" t="s">
        <v>48</v>
      </c>
      <c r="C4" s="6" t="s">
        <v>63</v>
      </c>
      <c r="D4" s="21" t="s">
        <v>104</v>
      </c>
      <c r="E4" s="11" t="s">
        <v>291</v>
      </c>
      <c r="F4" s="115" t="s">
        <v>287</v>
      </c>
      <c r="G4" s="291" t="s">
        <v>284</v>
      </c>
      <c r="H4" s="21" t="s">
        <v>105</v>
      </c>
      <c r="I4" s="119">
        <v>166.86668</v>
      </c>
      <c r="J4" s="119">
        <v>22.298749999999998</v>
      </c>
      <c r="K4" s="12">
        <v>28.2</v>
      </c>
      <c r="L4" s="13">
        <v>0.12</v>
      </c>
      <c r="M4" s="58">
        <v>3.5000000000000003E-2</v>
      </c>
      <c r="N4" s="13">
        <v>64.8</v>
      </c>
      <c r="O4" s="14">
        <f>X4+Y4</f>
        <v>6.9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7"/>
      <c r="W4" s="303">
        <f t="shared" si="0"/>
        <v>0</v>
      </c>
      <c r="X4" s="13">
        <v>0.9</v>
      </c>
      <c r="Y4" s="13">
        <v>6</v>
      </c>
      <c r="Z4" s="274">
        <f>N4/X4</f>
        <v>72</v>
      </c>
      <c r="AA4" s="274">
        <f t="shared" si="1"/>
        <v>10.799999999999999</v>
      </c>
      <c r="AB4" s="274">
        <f t="shared" si="2"/>
        <v>2.2978723404255317</v>
      </c>
      <c r="AC4" s="60">
        <v>-38</v>
      </c>
      <c r="AD4" s="60"/>
      <c r="AE4" s="18">
        <v>0.1</v>
      </c>
      <c r="AF4" s="62"/>
      <c r="AG4" s="62"/>
      <c r="AH4" s="18"/>
      <c r="AI4" s="19"/>
      <c r="AJ4" s="19"/>
      <c r="AK4" s="19"/>
      <c r="AL4" s="19"/>
      <c r="AM4" s="19"/>
      <c r="AN4" s="19"/>
      <c r="AO4" s="19"/>
      <c r="AP4" s="19"/>
      <c r="AQ4" s="18"/>
      <c r="AR4" s="25"/>
      <c r="AS4" s="18"/>
      <c r="AT4" s="19"/>
      <c r="AU4" s="18"/>
      <c r="AV4" s="19"/>
      <c r="AW4" s="31"/>
      <c r="AX4" s="31"/>
      <c r="AY4" s="31"/>
      <c r="BC4" s="18"/>
      <c r="BD4" s="18"/>
      <c r="BE4" s="18"/>
      <c r="BF4" s="18"/>
      <c r="BG4" s="19" t="s">
        <v>215</v>
      </c>
      <c r="BH4" s="19" t="s">
        <v>215</v>
      </c>
      <c r="BI4" s="19" t="s">
        <v>215</v>
      </c>
      <c r="BJ4" s="68" t="s">
        <v>159</v>
      </c>
      <c r="BK4" s="74" t="s">
        <v>158</v>
      </c>
      <c r="BL4" s="69">
        <v>-252</v>
      </c>
      <c r="BM4" s="69">
        <v>10.14</v>
      </c>
      <c r="BN4" s="70" t="s">
        <v>156</v>
      </c>
      <c r="BO4" s="70">
        <v>31</v>
      </c>
      <c r="BP4" s="18"/>
      <c r="BQ4" s="18"/>
      <c r="BR4" s="18"/>
      <c r="BS4" s="18"/>
      <c r="BT4" s="18"/>
    </row>
    <row r="5" spans="1:72" s="5" customFormat="1">
      <c r="A5" s="11">
        <v>4</v>
      </c>
      <c r="B5" t="s">
        <v>49</v>
      </c>
      <c r="C5" s="6" t="s">
        <v>64</v>
      </c>
      <c r="D5" s="21" t="s">
        <v>106</v>
      </c>
      <c r="E5" s="11" t="s">
        <v>291</v>
      </c>
      <c r="F5" s="115" t="s">
        <v>287</v>
      </c>
      <c r="G5" s="291" t="s">
        <v>284</v>
      </c>
      <c r="H5" s="21" t="s">
        <v>105</v>
      </c>
      <c r="I5" s="119">
        <v>166.86668</v>
      </c>
      <c r="J5" s="119">
        <v>22.298749999999998</v>
      </c>
      <c r="K5" s="12">
        <v>17.100000000000001</v>
      </c>
      <c r="L5" s="13">
        <v>8.5</v>
      </c>
      <c r="M5" s="58">
        <v>1.6E-2</v>
      </c>
      <c r="N5" s="13">
        <v>64.099999999999994</v>
      </c>
      <c r="O5" s="14">
        <f>X5+Y5</f>
        <v>10.32</v>
      </c>
      <c r="P5" s="15">
        <v>8.0000000000000004E-4</v>
      </c>
      <c r="Q5" s="15">
        <v>1E-4</v>
      </c>
      <c r="R5" s="15">
        <v>1E-4</v>
      </c>
      <c r="S5" s="15">
        <v>0</v>
      </c>
      <c r="T5" s="15">
        <v>2.9999999999999997E-4</v>
      </c>
      <c r="U5" s="15">
        <v>1E-3</v>
      </c>
      <c r="V5" s="17"/>
      <c r="W5" s="303">
        <f t="shared" si="0"/>
        <v>1.5E-3</v>
      </c>
      <c r="X5" s="13">
        <v>0.82</v>
      </c>
      <c r="Y5" s="13">
        <v>9.5</v>
      </c>
      <c r="Z5" s="274">
        <f>N5/X5</f>
        <v>78.170731707317074</v>
      </c>
      <c r="AA5" s="274">
        <f t="shared" si="1"/>
        <v>6.7473684210526308</v>
      </c>
      <c r="AB5" s="274">
        <f t="shared" si="2"/>
        <v>3.7485380116959059</v>
      </c>
      <c r="AC5" s="60">
        <v>-37.6</v>
      </c>
      <c r="AD5" s="60"/>
      <c r="AE5" s="18">
        <v>0</v>
      </c>
      <c r="AF5" s="62"/>
      <c r="AG5" s="62"/>
      <c r="AH5" s="18"/>
      <c r="AI5" s="19"/>
      <c r="AJ5" s="19"/>
      <c r="AK5" s="19"/>
      <c r="AL5" s="19"/>
      <c r="AM5" s="19"/>
      <c r="AN5" s="19"/>
      <c r="AO5" s="19"/>
      <c r="AP5" s="19"/>
      <c r="AQ5" s="18"/>
      <c r="AR5" s="25">
        <v>0.35</v>
      </c>
      <c r="AS5" s="18"/>
      <c r="AT5" s="19"/>
      <c r="AU5" s="18"/>
      <c r="AV5" s="19"/>
      <c r="AW5" s="31"/>
      <c r="AX5" s="31"/>
      <c r="AY5" s="31"/>
      <c r="BC5" s="18"/>
      <c r="BD5" s="18"/>
      <c r="BE5" s="18">
        <f>0.318/AR5</f>
        <v>0.9085714285714287</v>
      </c>
      <c r="BF5" s="18"/>
      <c r="BG5" s="19" t="s">
        <v>215</v>
      </c>
      <c r="BH5" s="19" t="s">
        <v>215</v>
      </c>
      <c r="BI5" s="19" t="s">
        <v>215</v>
      </c>
      <c r="BJ5" s="68" t="s">
        <v>157</v>
      </c>
      <c r="BK5" s="74" t="s">
        <v>158</v>
      </c>
      <c r="BL5" s="69">
        <v>-303.8</v>
      </c>
      <c r="BM5" s="69">
        <v>10.119999999999999</v>
      </c>
      <c r="BN5" s="70" t="s">
        <v>156</v>
      </c>
      <c r="BO5" s="70">
        <v>31</v>
      </c>
      <c r="BP5" s="18"/>
      <c r="BQ5" s="18"/>
      <c r="BR5" s="18"/>
      <c r="BS5" s="18"/>
      <c r="BT5" s="18"/>
    </row>
    <row r="6" spans="1:72" s="189" customFormat="1">
      <c r="A6" s="23">
        <v>23</v>
      </c>
      <c r="B6" s="23" t="s">
        <v>20</v>
      </c>
      <c r="C6" s="34" t="s">
        <v>37</v>
      </c>
      <c r="D6" s="23" t="s">
        <v>124</v>
      </c>
      <c r="E6" s="190" t="s">
        <v>291</v>
      </c>
      <c r="F6" s="116" t="s">
        <v>287</v>
      </c>
      <c r="G6" s="292" t="s">
        <v>286</v>
      </c>
      <c r="H6" s="23" t="s">
        <v>105</v>
      </c>
      <c r="I6" s="122">
        <v>166.86668</v>
      </c>
      <c r="J6" s="122">
        <v>22.298749999999998</v>
      </c>
      <c r="K6" s="35">
        <v>32.790665169389811</v>
      </c>
      <c r="L6" s="35">
        <v>11.100521608321639</v>
      </c>
      <c r="M6" s="59">
        <v>0</v>
      </c>
      <c r="N6" s="35">
        <v>55.438339759908082</v>
      </c>
      <c r="O6" s="35">
        <v>0.66943419943201454</v>
      </c>
      <c r="P6" s="36">
        <v>9.2460754678796411E-4</v>
      </c>
      <c r="Q6" s="36">
        <v>1.1465540168669381E-4</v>
      </c>
      <c r="R6" s="36">
        <v>0</v>
      </c>
      <c r="S6" s="36">
        <v>0</v>
      </c>
      <c r="T6" s="36"/>
      <c r="U6" s="36"/>
      <c r="V6" s="37">
        <f>SUM(K6:S6)</f>
        <v>100.00000000000003</v>
      </c>
      <c r="W6" s="304">
        <f t="shared" si="0"/>
        <v>1.1465540168669381E-4</v>
      </c>
      <c r="X6" s="35"/>
      <c r="Y6" s="35"/>
      <c r="Z6" s="35"/>
      <c r="AA6" s="273"/>
      <c r="AB6" s="273">
        <f t="shared" si="2"/>
        <v>1.6906744487653744</v>
      </c>
      <c r="AC6" s="35">
        <v>-38.4</v>
      </c>
      <c r="AD6" s="61"/>
      <c r="AE6" s="150">
        <v>0.05</v>
      </c>
      <c r="AF6" s="63">
        <v>-298.33999999999997</v>
      </c>
      <c r="AG6" s="63">
        <v>-723.38</v>
      </c>
      <c r="AH6" s="23"/>
      <c r="AI6" s="38">
        <v>2.4014507958532922E-6</v>
      </c>
      <c r="AJ6" s="38">
        <v>1.741106049995675E-7</v>
      </c>
      <c r="AK6" s="39">
        <f>AI6*AM6</f>
        <v>1.1225186892670285E-11</v>
      </c>
      <c r="AL6" s="39"/>
      <c r="AM6" s="38">
        <v>4.6743355774989804E-6</v>
      </c>
      <c r="AN6" s="38">
        <v>2.9575942930643999E-7</v>
      </c>
      <c r="AO6" s="38">
        <v>9.5380436424427896E-6</v>
      </c>
      <c r="AP6" s="38">
        <v>5.6987603103923596E-7</v>
      </c>
      <c r="AQ6" s="23"/>
      <c r="AR6" s="40">
        <f>AM6/AO6</f>
        <v>0.49007278145582439</v>
      </c>
      <c r="AS6" s="23"/>
      <c r="AT6" s="23"/>
      <c r="AU6" s="23"/>
      <c r="AV6" s="39">
        <f>M6/AK6</f>
        <v>0</v>
      </c>
      <c r="AW6" s="41">
        <v>2.5732772383180401E-5</v>
      </c>
      <c r="AX6" s="41">
        <v>5.5384685196266799E-7</v>
      </c>
      <c r="AY6" s="41">
        <v>1.92440284933265E-8</v>
      </c>
      <c r="AZ6" s="42">
        <v>296.31471335179191</v>
      </c>
      <c r="BA6" s="43">
        <v>9.7768540649560691</v>
      </c>
      <c r="BB6" s="44">
        <v>2.8947336960743499E-2</v>
      </c>
      <c r="BC6" s="45">
        <f>AI6/(1.4*10^-6)</f>
        <v>1.715321997038066</v>
      </c>
      <c r="BD6" s="23"/>
      <c r="BE6" s="33">
        <f>0.318/AR6</f>
        <v>0.6488832108882685</v>
      </c>
      <c r="BF6" s="33">
        <f>(BC6-BE6)/(1-BE6)</f>
        <v>3.0372765393751595</v>
      </c>
      <c r="BG6" s="188">
        <f t="shared" ref="BG6:BG28" si="3">N6/AK6</f>
        <v>4938745367002.1016</v>
      </c>
      <c r="BH6" s="188">
        <f t="shared" ref="BH6:BH28" si="4">N6/AM6</f>
        <v>11860153.992103957</v>
      </c>
      <c r="BI6" s="188">
        <f t="shared" ref="BI6:BI15" si="5">N6/AW6</f>
        <v>2154386.590546458</v>
      </c>
      <c r="BJ6" s="49"/>
      <c r="BK6" s="23"/>
      <c r="BL6" s="23"/>
      <c r="BM6" s="23"/>
      <c r="BN6" s="23"/>
      <c r="BO6" s="23"/>
      <c r="BP6" s="33"/>
      <c r="BQ6" s="33"/>
      <c r="BR6" s="33"/>
      <c r="BS6" s="33"/>
      <c r="BT6" s="33"/>
    </row>
    <row r="7" spans="1:72" s="189" customFormat="1">
      <c r="A7" s="23">
        <v>24</v>
      </c>
      <c r="B7" s="23" t="s">
        <v>26</v>
      </c>
      <c r="C7" s="34" t="s">
        <v>38</v>
      </c>
      <c r="D7" s="23" t="s">
        <v>125</v>
      </c>
      <c r="E7" s="190" t="s">
        <v>291</v>
      </c>
      <c r="F7" s="116" t="s">
        <v>287</v>
      </c>
      <c r="G7" s="292" t="s">
        <v>286</v>
      </c>
      <c r="H7" s="23" t="s">
        <v>105</v>
      </c>
      <c r="I7" s="122">
        <v>166.86668</v>
      </c>
      <c r="J7" s="122">
        <v>22.298749999999998</v>
      </c>
      <c r="K7" s="35">
        <v>12.740047065852137</v>
      </c>
      <c r="L7" s="35">
        <v>14.979958522758071</v>
      </c>
      <c r="M7" s="59">
        <v>0</v>
      </c>
      <c r="N7" s="35">
        <v>69.633198565781242</v>
      </c>
      <c r="O7" s="35">
        <v>2.6455214644088856</v>
      </c>
      <c r="P7" s="36">
        <v>9.0496201271648524E-4</v>
      </c>
      <c r="Q7" s="36">
        <v>1.3905908738859828E-4</v>
      </c>
      <c r="R7" s="36">
        <v>1.3272675457400728E-4</v>
      </c>
      <c r="S7" s="36">
        <v>9.763334497730328E-5</v>
      </c>
      <c r="T7" s="36"/>
      <c r="U7" s="36"/>
      <c r="V7" s="37">
        <f>SUM(K7:S7)</f>
        <v>99.999999999999986</v>
      </c>
      <c r="W7" s="304">
        <f t="shared" si="0"/>
        <v>3.6941918693990882E-4</v>
      </c>
      <c r="X7" s="35"/>
      <c r="Y7" s="35"/>
      <c r="Z7" s="35"/>
      <c r="AA7" s="273"/>
      <c r="AB7" s="273">
        <f t="shared" si="2"/>
        <v>5.4656939810232741</v>
      </c>
      <c r="AC7" s="35"/>
      <c r="AD7" s="61"/>
      <c r="AE7" s="150"/>
      <c r="AF7" s="63"/>
      <c r="AG7" s="63"/>
      <c r="AH7" s="23"/>
      <c r="AI7" s="39"/>
      <c r="AJ7" s="39"/>
      <c r="AK7" s="39"/>
      <c r="AL7" s="39"/>
      <c r="AM7" s="39"/>
      <c r="AN7" s="39"/>
      <c r="AO7" s="39"/>
      <c r="AP7" s="39"/>
      <c r="AQ7" s="23"/>
      <c r="AR7" s="40"/>
      <c r="AS7" s="23"/>
      <c r="AT7" s="23"/>
      <c r="AU7" s="23"/>
      <c r="AV7" s="39"/>
      <c r="AW7" s="46"/>
      <c r="AX7" s="46"/>
      <c r="AY7" s="46"/>
      <c r="AZ7" s="23"/>
      <c r="BA7" s="23"/>
      <c r="BB7" s="47"/>
      <c r="BC7" s="23"/>
      <c r="BD7" s="23"/>
      <c r="BE7" s="33"/>
      <c r="BF7" s="33"/>
      <c r="BG7" s="188" t="s">
        <v>215</v>
      </c>
      <c r="BH7" s="188" t="s">
        <v>215</v>
      </c>
      <c r="BI7" s="188" t="s">
        <v>215</v>
      </c>
      <c r="BJ7" s="49"/>
      <c r="BK7" s="23"/>
      <c r="BL7" s="23"/>
      <c r="BM7" s="23"/>
      <c r="BN7" s="23"/>
      <c r="BO7" s="23"/>
      <c r="BP7" s="33"/>
      <c r="BQ7" s="33"/>
      <c r="BR7" s="33"/>
      <c r="BS7" s="33"/>
      <c r="BT7" s="33"/>
    </row>
    <row r="8" spans="1:72" s="189" customFormat="1">
      <c r="A8" s="23">
        <v>25</v>
      </c>
      <c r="B8" s="23" t="s">
        <v>24</v>
      </c>
      <c r="C8" s="34" t="s">
        <v>39</v>
      </c>
      <c r="D8" s="23" t="s">
        <v>126</v>
      </c>
      <c r="E8" s="190" t="s">
        <v>291</v>
      </c>
      <c r="F8" s="116" t="s">
        <v>287</v>
      </c>
      <c r="G8" s="292" t="s">
        <v>286</v>
      </c>
      <c r="H8" s="23" t="s">
        <v>105</v>
      </c>
      <c r="I8" s="122">
        <v>166.86668</v>
      </c>
      <c r="J8" s="122">
        <v>22.298749999999998</v>
      </c>
      <c r="K8" s="35">
        <v>28.019112943393388</v>
      </c>
      <c r="L8" s="35">
        <v>9.6786284809441838</v>
      </c>
      <c r="M8" s="59">
        <v>0</v>
      </c>
      <c r="N8" s="35">
        <v>60.178075505633011</v>
      </c>
      <c r="O8" s="35">
        <v>2.1230798140984999</v>
      </c>
      <c r="P8" s="36">
        <v>7.878801709453291E-4</v>
      </c>
      <c r="Q8" s="36">
        <v>1.1590268826623467E-4</v>
      </c>
      <c r="R8" s="36">
        <v>1.3735672722754128E-4</v>
      </c>
      <c r="S8" s="36">
        <v>6.2116344502503171E-5</v>
      </c>
      <c r="T8" s="36"/>
      <c r="U8" s="36"/>
      <c r="V8" s="37">
        <f>SUM(K8:S8)</f>
        <v>100.00000000000003</v>
      </c>
      <c r="W8" s="304"/>
      <c r="X8" s="35"/>
      <c r="Y8" s="35"/>
      <c r="Z8" s="35"/>
      <c r="AA8" s="273"/>
      <c r="AB8" s="273">
        <f t="shared" si="2"/>
        <v>2.1477509165693403</v>
      </c>
      <c r="AC8" s="35">
        <v>-38.299999999999997</v>
      </c>
      <c r="AD8" s="61"/>
      <c r="AE8" s="150"/>
      <c r="AF8" s="63">
        <v>-298.75</v>
      </c>
      <c r="AG8" s="63">
        <v>-726.55</v>
      </c>
      <c r="AH8" s="23"/>
      <c r="AI8" s="39"/>
      <c r="AJ8" s="39"/>
      <c r="AK8" s="39"/>
      <c r="AL8" s="39"/>
      <c r="AM8" s="39"/>
      <c r="AN8" s="39"/>
      <c r="AO8" s="39"/>
      <c r="AP8" s="39"/>
      <c r="AQ8" s="23"/>
      <c r="AR8" s="40"/>
      <c r="AS8" s="23"/>
      <c r="AT8" s="23"/>
      <c r="AU8" s="23"/>
      <c r="AV8" s="39"/>
      <c r="AW8" s="46"/>
      <c r="AX8" s="46"/>
      <c r="AY8" s="46"/>
      <c r="AZ8" s="23"/>
      <c r="BA8" s="23"/>
      <c r="BB8" s="47"/>
      <c r="BC8" s="23"/>
      <c r="BD8" s="23"/>
      <c r="BE8" s="33"/>
      <c r="BF8" s="33"/>
      <c r="BG8" s="188" t="s">
        <v>215</v>
      </c>
      <c r="BH8" s="188" t="s">
        <v>215</v>
      </c>
      <c r="BI8" s="188" t="s">
        <v>215</v>
      </c>
      <c r="BJ8" s="49"/>
      <c r="BK8" s="23"/>
      <c r="BL8" s="23"/>
      <c r="BM8" s="23"/>
      <c r="BN8" s="23"/>
      <c r="BO8" s="23"/>
      <c r="BP8" s="33"/>
      <c r="BQ8" s="33"/>
      <c r="BR8" s="33"/>
      <c r="BS8" s="33"/>
      <c r="BT8" s="33"/>
    </row>
    <row r="9" spans="1:72" s="5" customFormat="1">
      <c r="A9" s="11">
        <v>8</v>
      </c>
      <c r="B9" t="s">
        <v>53</v>
      </c>
      <c r="C9" s="10" t="s">
        <v>68</v>
      </c>
      <c r="D9" s="22" t="s">
        <v>111</v>
      </c>
      <c r="E9" s="9" t="s">
        <v>292</v>
      </c>
      <c r="F9" s="115" t="s">
        <v>287</v>
      </c>
      <c r="G9" s="291" t="s">
        <v>284</v>
      </c>
      <c r="H9" s="22" t="s">
        <v>111</v>
      </c>
      <c r="I9" s="119">
        <v>166.59560999999999</v>
      </c>
      <c r="J9" s="119">
        <v>22.178470000000001</v>
      </c>
      <c r="K9" s="12">
        <v>0</v>
      </c>
      <c r="L9" s="13">
        <v>7.9</v>
      </c>
      <c r="M9" s="58">
        <v>2.5999999999999999E-2</v>
      </c>
      <c r="N9" s="13">
        <v>78.5</v>
      </c>
      <c r="O9" s="14">
        <f>X9+Y9</f>
        <v>13.5</v>
      </c>
      <c r="P9" s="15">
        <v>1.1000000000000001E-3</v>
      </c>
      <c r="Q9" s="15">
        <v>0</v>
      </c>
      <c r="R9" s="15">
        <v>0</v>
      </c>
      <c r="S9" s="15">
        <v>0</v>
      </c>
      <c r="T9" s="15">
        <v>2.0000000000000001E-4</v>
      </c>
      <c r="U9" s="15">
        <v>5.0000000000000001E-4</v>
      </c>
      <c r="V9" s="17"/>
      <c r="W9" s="303">
        <f t="shared" si="0"/>
        <v>6.9999999999999999E-4</v>
      </c>
      <c r="X9" s="13">
        <v>1</v>
      </c>
      <c r="Y9" s="274">
        <v>12.5</v>
      </c>
      <c r="Z9" s="274">
        <f>N9/X9</f>
        <v>78.5</v>
      </c>
      <c r="AA9" s="274">
        <f t="shared" si="1"/>
        <v>6.28</v>
      </c>
      <c r="AB9" s="274"/>
      <c r="AC9" s="275">
        <v>-19.600000000000001</v>
      </c>
      <c r="AD9" s="60"/>
      <c r="AE9" s="18">
        <v>0</v>
      </c>
      <c r="AF9" s="62"/>
      <c r="AG9" s="62"/>
      <c r="AH9" s="18"/>
      <c r="AI9" s="19"/>
      <c r="AJ9" s="19"/>
      <c r="AK9" s="19"/>
      <c r="AL9" s="19"/>
      <c r="AM9" s="19"/>
      <c r="AN9" s="19"/>
      <c r="AO9" s="19"/>
      <c r="AP9" s="19"/>
      <c r="AQ9" s="18"/>
      <c r="AR9" s="25"/>
      <c r="AS9" s="18"/>
      <c r="AT9" s="19"/>
      <c r="AU9" s="18"/>
      <c r="AV9" s="19"/>
      <c r="AW9" s="24"/>
      <c r="AX9" s="24"/>
      <c r="AY9" s="24"/>
      <c r="AZ9" s="18"/>
      <c r="BA9" s="18"/>
      <c r="BB9" s="18"/>
      <c r="BC9" s="18"/>
      <c r="BD9" s="18"/>
      <c r="BE9" s="18"/>
      <c r="BF9" s="18"/>
      <c r="BG9" s="19" t="s">
        <v>215</v>
      </c>
      <c r="BH9" s="19" t="s">
        <v>215</v>
      </c>
      <c r="BI9" s="19" t="s">
        <v>215</v>
      </c>
      <c r="BJ9" s="68" t="s">
        <v>160</v>
      </c>
      <c r="BK9" s="74" t="s">
        <v>161</v>
      </c>
      <c r="BL9" s="69" t="s">
        <v>162</v>
      </c>
      <c r="BM9" s="69">
        <v>10.44</v>
      </c>
      <c r="BN9" s="70">
        <v>296</v>
      </c>
      <c r="BO9" s="70" t="s">
        <v>167</v>
      </c>
      <c r="BP9" s="18"/>
      <c r="BQ9" s="18"/>
      <c r="BR9" s="18"/>
      <c r="BS9" s="18"/>
      <c r="BT9" s="18"/>
    </row>
    <row r="10" spans="1:72" s="189" customFormat="1">
      <c r="A10" s="23">
        <v>30</v>
      </c>
      <c r="B10" s="23" t="s">
        <v>22</v>
      </c>
      <c r="C10" s="34" t="s">
        <v>44</v>
      </c>
      <c r="D10" s="23" t="s">
        <v>131</v>
      </c>
      <c r="E10" s="48" t="s">
        <v>292</v>
      </c>
      <c r="F10" s="116" t="s">
        <v>287</v>
      </c>
      <c r="G10" s="292" t="s">
        <v>286</v>
      </c>
      <c r="H10" s="23" t="s">
        <v>111</v>
      </c>
      <c r="I10" s="122">
        <v>166.59560999999999</v>
      </c>
      <c r="J10" s="122">
        <v>22.178470000000001</v>
      </c>
      <c r="K10" s="35">
        <v>0</v>
      </c>
      <c r="L10" s="35">
        <v>13.352058457970628</v>
      </c>
      <c r="M10" s="59">
        <v>0</v>
      </c>
      <c r="N10" s="35">
        <v>81.002868908241751</v>
      </c>
      <c r="O10" s="35">
        <v>5.6393471411284199</v>
      </c>
      <c r="P10" s="36">
        <v>1.831055455963653E-3</v>
      </c>
      <c r="Q10" s="36">
        <v>2.1805656899935699E-3</v>
      </c>
      <c r="R10" s="36">
        <v>1.7138715132366128E-3</v>
      </c>
      <c r="S10" s="36">
        <v>0</v>
      </c>
      <c r="T10" s="36"/>
      <c r="U10" s="36"/>
      <c r="V10" s="37">
        <f>SUM(K10:S10)</f>
        <v>100</v>
      </c>
      <c r="W10" s="304">
        <f t="shared" si="0"/>
        <v>3.8944372032301824E-3</v>
      </c>
      <c r="X10" s="35"/>
      <c r="Y10" s="35"/>
      <c r="Z10" s="35"/>
      <c r="AA10" s="273"/>
      <c r="AB10" s="273"/>
      <c r="AC10" s="35">
        <v>-20.100000000000001</v>
      </c>
      <c r="AD10" s="61"/>
      <c r="AE10" s="150">
        <v>0</v>
      </c>
      <c r="AF10" s="63">
        <v>-326.83</v>
      </c>
      <c r="AG10" s="63"/>
      <c r="AH10" s="23"/>
      <c r="AI10" s="38">
        <v>1.5798387070839238E-6</v>
      </c>
      <c r="AJ10" s="38">
        <v>1.0086986663596297E-7</v>
      </c>
      <c r="AK10" s="39">
        <f>AI10*AM10</f>
        <v>7.9358914406938454E-12</v>
      </c>
      <c r="AL10" s="39"/>
      <c r="AM10" s="38">
        <v>5.0232288936267198E-6</v>
      </c>
      <c r="AN10" s="38">
        <v>3.1887438136599998E-7</v>
      </c>
      <c r="AO10" s="38">
        <v>1.46575509475386E-5</v>
      </c>
      <c r="AP10" s="38">
        <v>8.7659042806637097E-7</v>
      </c>
      <c r="AQ10" s="23"/>
      <c r="AR10" s="40">
        <f>AM10/AO10</f>
        <v>0.34270587982982625</v>
      </c>
      <c r="AS10" s="23"/>
      <c r="AT10" s="23"/>
      <c r="AU10" s="23"/>
      <c r="AV10" s="39">
        <f>M10/AK10</f>
        <v>0</v>
      </c>
      <c r="AW10" s="41">
        <v>2.8704865778032001E-5</v>
      </c>
      <c r="AX10" s="41">
        <v>5.5001275809423796E-7</v>
      </c>
      <c r="AY10" s="41">
        <v>1.7989147481343099E-8</v>
      </c>
      <c r="AZ10" s="42">
        <v>298.95395583713417</v>
      </c>
      <c r="BA10" s="43">
        <v>9.8323677878695595</v>
      </c>
      <c r="BB10" s="44">
        <v>2.9529545773207901E-2</v>
      </c>
      <c r="BC10" s="45">
        <f>AI10/(1.4*10^-6)</f>
        <v>1.12845621934566</v>
      </c>
      <c r="BD10" s="23"/>
      <c r="BE10" s="33">
        <f>0.318/AR10</f>
        <v>0.92790937861324652</v>
      </c>
      <c r="BF10" s="33">
        <f>(BC10-BE10)/(1-BE10)</f>
        <v>2.7818714400658999</v>
      </c>
      <c r="BG10" s="188">
        <f t="shared" si="3"/>
        <v>10207154358598.379</v>
      </c>
      <c r="BH10" s="188">
        <f t="shared" si="4"/>
        <v>16125657.544894099</v>
      </c>
      <c r="BI10" s="188">
        <f t="shared" si="5"/>
        <v>2821921.186972897</v>
      </c>
      <c r="BJ10" s="49"/>
      <c r="BK10" s="23"/>
      <c r="BL10" s="23"/>
      <c r="BM10" s="23"/>
      <c r="BN10" s="23"/>
      <c r="BO10" s="23"/>
      <c r="BP10" s="33"/>
      <c r="BQ10" s="33"/>
      <c r="BR10" s="33"/>
      <c r="BS10" s="33"/>
      <c r="BT10" s="33"/>
    </row>
    <row r="11" spans="1:72" s="189" customFormat="1">
      <c r="A11" s="23">
        <v>31</v>
      </c>
      <c r="B11" s="34" t="s">
        <v>34</v>
      </c>
      <c r="C11" s="34" t="s">
        <v>45</v>
      </c>
      <c r="D11" s="23" t="s">
        <v>132</v>
      </c>
      <c r="E11" s="48" t="s">
        <v>292</v>
      </c>
      <c r="F11" s="116" t="s">
        <v>287</v>
      </c>
      <c r="G11" s="292" t="s">
        <v>286</v>
      </c>
      <c r="H11" s="23" t="s">
        <v>111</v>
      </c>
      <c r="I11" s="122">
        <v>166.59560999999999</v>
      </c>
      <c r="J11" s="122">
        <v>22.178470000000001</v>
      </c>
      <c r="K11" s="35"/>
      <c r="L11" s="35"/>
      <c r="M11" s="59"/>
      <c r="N11" s="35"/>
      <c r="O11" s="35"/>
      <c r="P11" s="50"/>
      <c r="Q11" s="50"/>
      <c r="R11" s="50"/>
      <c r="S11" s="50"/>
      <c r="T11" s="50"/>
      <c r="U11" s="50"/>
      <c r="V11" s="51"/>
      <c r="W11" s="304">
        <f t="shared" si="0"/>
        <v>0</v>
      </c>
      <c r="X11" s="35"/>
      <c r="Y11" s="35"/>
      <c r="Z11" s="35"/>
      <c r="AA11" s="273"/>
      <c r="AB11" s="273"/>
      <c r="AC11" s="35">
        <v>-20.68</v>
      </c>
      <c r="AD11" s="61"/>
      <c r="AE11" s="150"/>
      <c r="AF11" s="63">
        <v>-323.06</v>
      </c>
      <c r="AG11" s="63"/>
      <c r="AH11" s="23"/>
      <c r="AI11" s="38"/>
      <c r="AJ11" s="39"/>
      <c r="AK11" s="39"/>
      <c r="AL11" s="39"/>
      <c r="AM11" s="39"/>
      <c r="AN11" s="39"/>
      <c r="AO11" s="39"/>
      <c r="AP11" s="39"/>
      <c r="AQ11" s="23"/>
      <c r="AR11" s="40"/>
      <c r="AS11" s="23"/>
      <c r="AT11" s="23"/>
      <c r="AU11" s="23"/>
      <c r="AV11" s="39"/>
      <c r="AW11" s="46"/>
      <c r="AX11" s="46"/>
      <c r="AY11" s="46"/>
      <c r="AZ11" s="23"/>
      <c r="BA11" s="23"/>
      <c r="BB11" s="23"/>
      <c r="BC11" s="45"/>
      <c r="BD11" s="23"/>
      <c r="BE11" s="33"/>
      <c r="BF11" s="33"/>
      <c r="BG11" s="188" t="s">
        <v>215</v>
      </c>
      <c r="BH11" s="188" t="s">
        <v>215</v>
      </c>
      <c r="BI11" s="188" t="s">
        <v>215</v>
      </c>
      <c r="BJ11" s="49"/>
      <c r="BK11" s="23"/>
      <c r="BL11" s="23"/>
      <c r="BM11" s="23"/>
      <c r="BN11" s="23"/>
      <c r="BO11" s="23"/>
      <c r="BP11" s="33"/>
      <c r="BQ11" s="33"/>
      <c r="BR11" s="33"/>
      <c r="BS11" s="33"/>
      <c r="BT11" s="33"/>
    </row>
    <row r="12" spans="1:72" s="5" customFormat="1">
      <c r="A12" s="11">
        <v>5</v>
      </c>
      <c r="B12" t="s">
        <v>50</v>
      </c>
      <c r="C12" s="9" t="s">
        <v>65</v>
      </c>
      <c r="D12" s="22" t="s">
        <v>107</v>
      </c>
      <c r="E12" s="9" t="s">
        <v>293</v>
      </c>
      <c r="F12" s="115" t="s">
        <v>287</v>
      </c>
      <c r="G12" s="291" t="s">
        <v>284</v>
      </c>
      <c r="H12" s="22" t="s">
        <v>108</v>
      </c>
      <c r="I12" s="119">
        <v>166.62628000000001</v>
      </c>
      <c r="J12" s="119">
        <v>22.225549999999998</v>
      </c>
      <c r="K12" s="12">
        <v>0.39</v>
      </c>
      <c r="L12" s="13">
        <v>6.4</v>
      </c>
      <c r="M12" s="58">
        <v>0.69</v>
      </c>
      <c r="N12" s="13">
        <v>81.599999999999994</v>
      </c>
      <c r="O12" s="14">
        <f>X12+Y12</f>
        <v>11</v>
      </c>
      <c r="P12" s="15">
        <v>4.0000000000000002E-4</v>
      </c>
      <c r="Q12" s="15">
        <v>2.0000000000000001E-4</v>
      </c>
      <c r="R12" s="15">
        <v>1E-4</v>
      </c>
      <c r="S12" s="15">
        <v>0</v>
      </c>
      <c r="T12" s="15">
        <v>4.0000000000000002E-4</v>
      </c>
      <c r="U12" s="15">
        <v>6.9999999999999999E-4</v>
      </c>
      <c r="V12" s="17"/>
      <c r="W12" s="303">
        <f t="shared" si="0"/>
        <v>1.4000000000000002E-3</v>
      </c>
      <c r="X12" s="13">
        <v>1.1000000000000001</v>
      </c>
      <c r="Y12" s="274">
        <v>9.9</v>
      </c>
      <c r="Z12" s="274">
        <f>N12/X12</f>
        <v>74.181818181818173</v>
      </c>
      <c r="AA12" s="274">
        <f t="shared" si="1"/>
        <v>8.2424242424242422</v>
      </c>
      <c r="AB12" s="274">
        <f t="shared" si="2"/>
        <v>209.2307692307692</v>
      </c>
      <c r="AC12" s="60">
        <v>-3.6</v>
      </c>
      <c r="AD12" s="60">
        <v>-48.4</v>
      </c>
      <c r="AE12" s="18">
        <v>-0.1</v>
      </c>
      <c r="AF12" s="62"/>
      <c r="AG12" s="62"/>
      <c r="AH12" s="18"/>
      <c r="AI12" s="19"/>
      <c r="AJ12" s="19"/>
      <c r="AK12" s="19"/>
      <c r="AL12" s="19"/>
      <c r="AM12" s="19"/>
      <c r="AN12" s="19"/>
      <c r="AO12" s="19"/>
      <c r="AP12" s="19"/>
      <c r="AQ12" s="18"/>
      <c r="AR12" s="25"/>
      <c r="AS12" s="18"/>
      <c r="AT12" s="19"/>
      <c r="AU12" s="18"/>
      <c r="AV12" s="19"/>
      <c r="AW12" s="24"/>
      <c r="AX12" s="24"/>
      <c r="AY12" s="24"/>
      <c r="AZ12" s="18"/>
      <c r="BA12" s="18"/>
      <c r="BB12" s="18"/>
      <c r="BC12" s="18"/>
      <c r="BD12" s="18"/>
      <c r="BE12" s="18"/>
      <c r="BF12" s="18"/>
      <c r="BG12" s="19" t="s">
        <v>215</v>
      </c>
      <c r="BH12" s="19" t="s">
        <v>215</v>
      </c>
      <c r="BI12" s="19" t="s">
        <v>215</v>
      </c>
      <c r="BJ12" s="67"/>
      <c r="BK12" s="73"/>
      <c r="BL12" s="52"/>
      <c r="BM12" s="52"/>
      <c r="BN12" s="52"/>
      <c r="BO12" s="67"/>
      <c r="BP12" s="18"/>
      <c r="BQ12" s="18"/>
      <c r="BR12" s="18"/>
      <c r="BS12" s="18"/>
      <c r="BT12" s="18"/>
    </row>
    <row r="13" spans="1:72" s="5" customFormat="1">
      <c r="A13" s="11">
        <v>6</v>
      </c>
      <c r="B13" t="s">
        <v>51</v>
      </c>
      <c r="C13" s="9" t="s">
        <v>66</v>
      </c>
      <c r="D13" s="22" t="s">
        <v>109</v>
      </c>
      <c r="E13" s="9" t="s">
        <v>293</v>
      </c>
      <c r="F13" s="115" t="s">
        <v>287</v>
      </c>
      <c r="G13" s="291" t="s">
        <v>284</v>
      </c>
      <c r="H13" s="22" t="s">
        <v>108</v>
      </c>
      <c r="I13" s="119">
        <v>166.62628000000001</v>
      </c>
      <c r="J13" s="119">
        <v>22.225549999999998</v>
      </c>
      <c r="K13" s="12">
        <v>11.2</v>
      </c>
      <c r="L13" s="13">
        <v>11.8</v>
      </c>
      <c r="M13" s="58">
        <v>5.8999999999999997E-2</v>
      </c>
      <c r="N13" s="13">
        <v>66.5</v>
      </c>
      <c r="O13" s="14">
        <f>X13+Y13</f>
        <v>10.39</v>
      </c>
      <c r="P13" s="15">
        <v>2.0999999999999999E-3</v>
      </c>
      <c r="Q13" s="15">
        <v>4.0000000000000002E-4</v>
      </c>
      <c r="R13" s="15">
        <v>2.9999999999999997E-4</v>
      </c>
      <c r="S13" s="15">
        <v>1E-4</v>
      </c>
      <c r="T13" s="15">
        <v>2.9999999999999997E-4</v>
      </c>
      <c r="U13" s="15">
        <v>1.2999999999999999E-3</v>
      </c>
      <c r="V13" s="17"/>
      <c r="W13" s="303">
        <f t="shared" si="0"/>
        <v>2.4000000000000002E-3</v>
      </c>
      <c r="X13" s="13">
        <v>0.89</v>
      </c>
      <c r="Y13" s="274">
        <v>9.5</v>
      </c>
      <c r="Z13" s="274">
        <f>N13/X13</f>
        <v>74.719101123595507</v>
      </c>
      <c r="AA13" s="274">
        <f t="shared" si="1"/>
        <v>7</v>
      </c>
      <c r="AB13" s="274">
        <f t="shared" si="2"/>
        <v>5.9375</v>
      </c>
      <c r="AC13" s="60">
        <v>-15.9</v>
      </c>
      <c r="AD13" s="60"/>
      <c r="AE13" s="18">
        <v>0</v>
      </c>
      <c r="AF13" s="62"/>
      <c r="AG13" s="62"/>
      <c r="AH13" s="18"/>
      <c r="AI13" s="19"/>
      <c r="AJ13" s="19"/>
      <c r="AK13" s="19"/>
      <c r="AL13" s="19"/>
      <c r="AM13" s="19"/>
      <c r="AN13" s="19"/>
      <c r="AO13" s="19"/>
      <c r="AP13" s="19"/>
      <c r="AQ13" s="18"/>
      <c r="AR13" s="25"/>
      <c r="AS13" s="18"/>
      <c r="AT13" s="19"/>
      <c r="AU13" s="18"/>
      <c r="AV13" s="19"/>
      <c r="AW13" s="24"/>
      <c r="AX13" s="24"/>
      <c r="AY13" s="24"/>
      <c r="AZ13" s="18"/>
      <c r="BA13" s="18"/>
      <c r="BB13" s="18"/>
      <c r="BC13" s="18"/>
      <c r="BD13" s="18"/>
      <c r="BE13" s="18"/>
      <c r="BF13" s="18"/>
      <c r="BG13" s="19" t="s">
        <v>215</v>
      </c>
      <c r="BH13" s="19" t="s">
        <v>215</v>
      </c>
      <c r="BI13" s="19" t="s">
        <v>215</v>
      </c>
      <c r="BJ13" s="68" t="s">
        <v>152</v>
      </c>
      <c r="BK13" s="74" t="s">
        <v>153</v>
      </c>
      <c r="BL13" s="69">
        <v>-104</v>
      </c>
      <c r="BM13" s="69">
        <v>10.1</v>
      </c>
      <c r="BN13" s="70">
        <v>212</v>
      </c>
      <c r="BO13" s="75">
        <v>26</v>
      </c>
      <c r="BP13" s="18"/>
      <c r="BQ13" s="18"/>
      <c r="BR13" s="18"/>
      <c r="BS13" s="18"/>
      <c r="BT13" s="18"/>
    </row>
    <row r="14" spans="1:72" s="5" customFormat="1">
      <c r="A14" s="11">
        <v>7</v>
      </c>
      <c r="B14" t="s">
        <v>52</v>
      </c>
      <c r="C14" s="9" t="s">
        <v>67</v>
      </c>
      <c r="D14" s="22" t="s">
        <v>110</v>
      </c>
      <c r="E14" s="9" t="s">
        <v>293</v>
      </c>
      <c r="F14" s="115" t="s">
        <v>287</v>
      </c>
      <c r="G14" s="291" t="s">
        <v>284</v>
      </c>
      <c r="H14" s="22" t="s">
        <v>108</v>
      </c>
      <c r="I14" s="119">
        <v>166.62628000000001</v>
      </c>
      <c r="J14" s="119">
        <v>22.225549999999998</v>
      </c>
      <c r="K14" s="12">
        <v>0</v>
      </c>
      <c r="L14" s="13">
        <v>0.99</v>
      </c>
      <c r="M14" s="58">
        <v>2.1000000000000001E-2</v>
      </c>
      <c r="N14" s="13">
        <v>62.3</v>
      </c>
      <c r="O14" s="14">
        <f>X14+Y14</f>
        <v>36.75</v>
      </c>
      <c r="P14" s="15">
        <v>1E-4</v>
      </c>
      <c r="Q14" s="15">
        <v>0</v>
      </c>
      <c r="R14" s="15">
        <v>0</v>
      </c>
      <c r="S14" s="15">
        <v>0</v>
      </c>
      <c r="T14" s="15">
        <v>2.9999999999999997E-4</v>
      </c>
      <c r="U14" s="15">
        <v>5.0000000000000001E-4</v>
      </c>
      <c r="V14" s="17"/>
      <c r="W14" s="303">
        <f t="shared" si="0"/>
        <v>7.9999999999999993E-4</v>
      </c>
      <c r="X14" s="13">
        <v>0.85</v>
      </c>
      <c r="Y14" s="274">
        <v>35.9</v>
      </c>
      <c r="Z14" s="274">
        <f>N14/X14</f>
        <v>73.294117647058826</v>
      </c>
      <c r="AA14" s="274">
        <f t="shared" si="1"/>
        <v>1.7353760445682451</v>
      </c>
      <c r="AB14" s="274"/>
      <c r="AC14" s="60">
        <v>-31.6</v>
      </c>
      <c r="AD14" s="60"/>
      <c r="AE14" s="18">
        <v>0.1</v>
      </c>
      <c r="AF14" s="62"/>
      <c r="AG14" s="62"/>
      <c r="AH14" s="18"/>
      <c r="AI14" s="19"/>
      <c r="AJ14" s="19"/>
      <c r="AK14" s="19"/>
      <c r="AL14" s="19"/>
      <c r="AM14" s="19"/>
      <c r="AN14" s="19"/>
      <c r="AO14" s="19"/>
      <c r="AP14" s="19"/>
      <c r="AQ14" s="18"/>
      <c r="AR14" s="25"/>
      <c r="AS14" s="18"/>
      <c r="AT14" s="19"/>
      <c r="AU14" s="18"/>
      <c r="AV14" s="19"/>
      <c r="AW14" s="24"/>
      <c r="AX14" s="24"/>
      <c r="AY14" s="24"/>
      <c r="AZ14" s="18"/>
      <c r="BA14" s="18"/>
      <c r="BB14" s="18"/>
      <c r="BC14" s="18"/>
      <c r="BD14" s="18"/>
      <c r="BE14" s="18"/>
      <c r="BF14" s="18"/>
      <c r="BG14" s="19" t="s">
        <v>215</v>
      </c>
      <c r="BH14" s="19" t="s">
        <v>215</v>
      </c>
      <c r="BI14" s="19" t="s">
        <v>215</v>
      </c>
      <c r="BJ14" s="67"/>
      <c r="BK14" s="73"/>
      <c r="BL14" s="52"/>
      <c r="BM14" s="52"/>
      <c r="BN14" s="52"/>
      <c r="BO14" s="67"/>
      <c r="BP14" s="18"/>
      <c r="BQ14" s="18"/>
      <c r="BR14" s="18"/>
      <c r="BS14" s="18"/>
      <c r="BT14" s="18"/>
    </row>
    <row r="15" spans="1:72" s="189" customFormat="1">
      <c r="A15" s="23">
        <v>27</v>
      </c>
      <c r="B15" s="23" t="s">
        <v>25</v>
      </c>
      <c r="C15" s="34" t="s">
        <v>41</v>
      </c>
      <c r="D15" s="23" t="s">
        <v>128</v>
      </c>
      <c r="E15" s="48" t="s">
        <v>293</v>
      </c>
      <c r="F15" s="116" t="s">
        <v>287</v>
      </c>
      <c r="G15" s="292" t="s">
        <v>286</v>
      </c>
      <c r="H15" s="23" t="s">
        <v>108</v>
      </c>
      <c r="I15" s="122">
        <v>166.62628000000001</v>
      </c>
      <c r="J15" s="122">
        <v>22.225549999999998</v>
      </c>
      <c r="K15" s="35">
        <v>12.761932082168341</v>
      </c>
      <c r="L15" s="35">
        <v>18.409713312397866</v>
      </c>
      <c r="M15" s="59">
        <v>0</v>
      </c>
      <c r="N15" s="35">
        <v>66.28068910647697</v>
      </c>
      <c r="O15" s="35">
        <v>2.5435783384852355</v>
      </c>
      <c r="P15" s="36">
        <v>3.1519145584243563E-3</v>
      </c>
      <c r="Q15" s="36">
        <v>5.1117021086685699E-4</v>
      </c>
      <c r="R15" s="36">
        <v>1.763988427141679E-4</v>
      </c>
      <c r="S15" s="36">
        <v>2.476768595618973E-4</v>
      </c>
      <c r="T15" s="36"/>
      <c r="U15" s="36"/>
      <c r="V15" s="37">
        <f t="shared" ref="V15:V21" si="6">SUM(K15:S15)</f>
        <v>99.999999999999972</v>
      </c>
      <c r="W15" s="304">
        <f t="shared" si="0"/>
        <v>9.3524591314292219E-4</v>
      </c>
      <c r="X15" s="35"/>
      <c r="Y15" s="35"/>
      <c r="Z15" s="35"/>
      <c r="AA15" s="273"/>
      <c r="AB15" s="273">
        <f t="shared" si="2"/>
        <v>5.1936249683610143</v>
      </c>
      <c r="AC15" s="35">
        <v>-20.79</v>
      </c>
      <c r="AD15" s="61"/>
      <c r="AE15" s="150">
        <v>0</v>
      </c>
      <c r="AF15" s="63">
        <v>-327.63</v>
      </c>
      <c r="AG15" s="63">
        <v>-715.03</v>
      </c>
      <c r="AH15" s="23"/>
      <c r="AI15" s="38">
        <v>1.5347987924430067E-6</v>
      </c>
      <c r="AJ15" s="38">
        <v>1.2590048131837926E-7</v>
      </c>
      <c r="AK15" s="39">
        <f>AI15*AM15</f>
        <v>5.4175019077308912E-12</v>
      </c>
      <c r="AL15" s="39"/>
      <c r="AM15" s="38">
        <v>3.52977988672223E-6</v>
      </c>
      <c r="AN15" s="38">
        <v>2.2326846002309701E-7</v>
      </c>
      <c r="AO15" s="38">
        <v>9.7744374281082006E-6</v>
      </c>
      <c r="AP15" s="38">
        <v>5.8368576095212298E-7</v>
      </c>
      <c r="AQ15" s="23"/>
      <c r="AR15" s="40">
        <f>AM15/AO15</f>
        <v>0.36112358513562076</v>
      </c>
      <c r="AS15" s="23"/>
      <c r="AT15" s="23"/>
      <c r="AU15" s="23"/>
      <c r="AV15" s="39">
        <f>M15/AK15</f>
        <v>0</v>
      </c>
      <c r="AW15" s="41">
        <v>2.5430047178209898E-5</v>
      </c>
      <c r="AX15" s="41">
        <v>5.5150782569656002E-7</v>
      </c>
      <c r="AY15" s="41">
        <v>1.9729738561904499E-8</v>
      </c>
      <c r="AZ15" s="42">
        <v>299.81964865591385</v>
      </c>
      <c r="BA15" s="43">
        <v>9.7623038701848301</v>
      </c>
      <c r="BB15" s="44">
        <v>2.83206419815333E-2</v>
      </c>
      <c r="BC15" s="45">
        <f>AI15/(1.4*10^-6)</f>
        <v>1.0962848517450048</v>
      </c>
      <c r="BD15" s="23"/>
      <c r="BE15" s="33">
        <f>0.318/AR15</f>
        <v>0.88058496617044379</v>
      </c>
      <c r="BF15" s="33">
        <f>(BC15-BE15)/(1-BE15)</f>
        <v>1.8063042705530221</v>
      </c>
      <c r="BG15" s="188">
        <f t="shared" si="3"/>
        <v>12234548364790.238</v>
      </c>
      <c r="BH15" s="188">
        <f t="shared" si="4"/>
        <v>18777570.056365617</v>
      </c>
      <c r="BI15" s="188">
        <f t="shared" si="5"/>
        <v>2606392.6913698586</v>
      </c>
      <c r="BJ15" s="49"/>
      <c r="BK15" s="23"/>
      <c r="BL15" s="23"/>
      <c r="BM15" s="23"/>
      <c r="BN15" s="23"/>
      <c r="BO15" s="23"/>
      <c r="BP15" s="33"/>
      <c r="BQ15" s="33"/>
      <c r="BR15" s="33"/>
      <c r="BS15" s="33"/>
      <c r="BT15" s="33"/>
    </row>
    <row r="16" spans="1:72" s="191" customFormat="1">
      <c r="A16" s="23">
        <v>28</v>
      </c>
      <c r="B16" s="23" t="s">
        <v>23</v>
      </c>
      <c r="C16" s="34" t="s">
        <v>42</v>
      </c>
      <c r="D16" s="23" t="s">
        <v>129</v>
      </c>
      <c r="E16" s="48" t="s">
        <v>293</v>
      </c>
      <c r="F16" s="116" t="s">
        <v>287</v>
      </c>
      <c r="G16" s="292" t="s">
        <v>286</v>
      </c>
      <c r="H16" s="23" t="s">
        <v>108</v>
      </c>
      <c r="I16" s="122">
        <v>166.62628000000001</v>
      </c>
      <c r="J16" s="122">
        <v>22.225549999999998</v>
      </c>
      <c r="K16" s="35">
        <v>20.153901273153185</v>
      </c>
      <c r="L16" s="35">
        <v>17.481490628458307</v>
      </c>
      <c r="M16" s="59">
        <v>0</v>
      </c>
      <c r="N16" s="35">
        <v>61.183056309718758</v>
      </c>
      <c r="O16" s="35">
        <v>1.1780104023955813</v>
      </c>
      <c r="P16" s="36">
        <v>3.064381127813199E-3</v>
      </c>
      <c r="Q16" s="36">
        <v>4.7700514636682455E-4</v>
      </c>
      <c r="R16" s="36">
        <v>0</v>
      </c>
      <c r="S16" s="36">
        <v>0</v>
      </c>
      <c r="T16" s="36"/>
      <c r="U16" s="36"/>
      <c r="V16" s="37">
        <f t="shared" si="6"/>
        <v>100.00000000000001</v>
      </c>
      <c r="W16" s="304">
        <f t="shared" si="0"/>
        <v>4.7700514636682455E-4</v>
      </c>
      <c r="X16" s="35"/>
      <c r="Y16" s="35"/>
      <c r="Z16" s="35"/>
      <c r="AA16" s="273"/>
      <c r="AB16" s="273">
        <f t="shared" si="2"/>
        <v>3.0357922012459251</v>
      </c>
      <c r="AC16" s="35">
        <v>-20.68</v>
      </c>
      <c r="AD16" s="61"/>
      <c r="AE16" s="150"/>
      <c r="AF16" s="63">
        <v>-320.98</v>
      </c>
      <c r="AG16" s="63">
        <v>-724.88</v>
      </c>
      <c r="AH16" s="23"/>
      <c r="AI16" s="39"/>
      <c r="AJ16" s="39"/>
      <c r="AK16" s="39"/>
      <c r="AL16" s="39"/>
      <c r="AM16" s="39"/>
      <c r="AN16" s="39"/>
      <c r="AO16" s="39"/>
      <c r="AP16" s="39"/>
      <c r="AQ16" s="23"/>
      <c r="AR16" s="40"/>
      <c r="AS16" s="23"/>
      <c r="AT16" s="23"/>
      <c r="AU16" s="23"/>
      <c r="AV16" s="39"/>
      <c r="AW16" s="46"/>
      <c r="AX16" s="46"/>
      <c r="AY16" s="46"/>
      <c r="AZ16" s="23"/>
      <c r="BA16" s="23"/>
      <c r="BB16" s="47"/>
      <c r="BC16" s="23"/>
      <c r="BD16" s="23"/>
      <c r="BE16" s="33"/>
      <c r="BF16" s="33"/>
      <c r="BG16" s="188" t="s">
        <v>215</v>
      </c>
      <c r="BH16" s="188" t="s">
        <v>215</v>
      </c>
      <c r="BI16" s="188" t="s">
        <v>215</v>
      </c>
      <c r="BJ16" s="49"/>
      <c r="BK16" s="23"/>
      <c r="BL16" s="23"/>
      <c r="BM16" s="23"/>
      <c r="BN16" s="23"/>
      <c r="BO16" s="23"/>
      <c r="BP16" s="190"/>
      <c r="BQ16" s="190"/>
      <c r="BR16" s="190"/>
      <c r="BS16" s="190"/>
      <c r="BT16" s="190"/>
    </row>
    <row r="17" spans="1:72" s="191" customFormat="1">
      <c r="A17" s="23">
        <v>29</v>
      </c>
      <c r="B17" s="23" t="s">
        <v>21</v>
      </c>
      <c r="C17" s="34" t="s">
        <v>43</v>
      </c>
      <c r="D17" s="23" t="s">
        <v>130</v>
      </c>
      <c r="E17" s="48" t="s">
        <v>293</v>
      </c>
      <c r="F17" s="116" t="s">
        <v>287</v>
      </c>
      <c r="G17" s="292" t="s">
        <v>286</v>
      </c>
      <c r="H17" s="23" t="s">
        <v>108</v>
      </c>
      <c r="I17" s="122">
        <v>166.62628000000001</v>
      </c>
      <c r="J17" s="122">
        <v>22.225549999999998</v>
      </c>
      <c r="K17" s="35">
        <v>0.1365841433854357</v>
      </c>
      <c r="L17" s="35">
        <v>23.532970901373112</v>
      </c>
      <c r="M17" s="59">
        <v>0</v>
      </c>
      <c r="N17" s="35">
        <v>74.895873366807976</v>
      </c>
      <c r="O17" s="35">
        <v>1.4295585454193178</v>
      </c>
      <c r="P17" s="36">
        <v>3.7006711507623943E-3</v>
      </c>
      <c r="Q17" s="36">
        <v>6.1414016933323168E-4</v>
      </c>
      <c r="R17" s="36">
        <v>5.0836106922400525E-4</v>
      </c>
      <c r="S17" s="36">
        <v>1.8987062482748779E-4</v>
      </c>
      <c r="T17" s="36"/>
      <c r="U17" s="36"/>
      <c r="V17" s="37">
        <f t="shared" si="6"/>
        <v>99.999999999999986</v>
      </c>
      <c r="W17" s="304">
        <f t="shared" si="0"/>
        <v>1.3123718633847249E-3</v>
      </c>
      <c r="X17" s="35"/>
      <c r="Y17" s="35"/>
      <c r="Z17" s="35"/>
      <c r="AA17" s="273"/>
      <c r="AB17" s="273">
        <f t="shared" si="2"/>
        <v>548.34969499683746</v>
      </c>
      <c r="AC17" s="35">
        <v>-21.66</v>
      </c>
      <c r="AD17" s="61"/>
      <c r="AE17" s="150"/>
      <c r="AF17" s="63">
        <v>-329.89</v>
      </c>
      <c r="AG17" s="63">
        <v>-722.4</v>
      </c>
      <c r="AH17" s="23"/>
      <c r="AI17" s="39"/>
      <c r="AJ17" s="39"/>
      <c r="AK17" s="39"/>
      <c r="AL17" s="39"/>
      <c r="AM17" s="39"/>
      <c r="AN17" s="39"/>
      <c r="AO17" s="39"/>
      <c r="AP17" s="39"/>
      <c r="AQ17" s="23"/>
      <c r="AR17" s="40"/>
      <c r="AS17" s="23"/>
      <c r="AT17" s="23"/>
      <c r="AU17" s="23"/>
      <c r="AV17" s="39"/>
      <c r="AW17" s="46"/>
      <c r="AX17" s="46"/>
      <c r="AY17" s="46"/>
      <c r="AZ17" s="23"/>
      <c r="BA17" s="23"/>
      <c r="BB17" s="47"/>
      <c r="BC17" s="23"/>
      <c r="BD17" s="23"/>
      <c r="BE17" s="33"/>
      <c r="BF17" s="33"/>
      <c r="BG17" s="188" t="s">
        <v>215</v>
      </c>
      <c r="BH17" s="188" t="s">
        <v>215</v>
      </c>
      <c r="BI17" s="188" t="s">
        <v>215</v>
      </c>
      <c r="BJ17" s="49"/>
      <c r="BK17" s="23"/>
      <c r="BL17" s="23"/>
      <c r="BM17" s="23"/>
      <c r="BN17" s="23"/>
      <c r="BO17" s="23"/>
      <c r="BP17" s="190"/>
      <c r="BQ17" s="190"/>
      <c r="BR17" s="190"/>
      <c r="BS17" s="190"/>
      <c r="BT17" s="190"/>
    </row>
    <row r="18" spans="1:72" s="191" customFormat="1">
      <c r="A18" s="23">
        <v>26</v>
      </c>
      <c r="B18" s="23" t="s">
        <v>27</v>
      </c>
      <c r="C18" s="34" t="s">
        <v>40</v>
      </c>
      <c r="D18" s="23" t="s">
        <v>127</v>
      </c>
      <c r="E18" s="23" t="s">
        <v>294</v>
      </c>
      <c r="F18" s="116" t="s">
        <v>287</v>
      </c>
      <c r="G18" s="292" t="s">
        <v>286</v>
      </c>
      <c r="H18" s="23" t="s">
        <v>127</v>
      </c>
      <c r="I18" s="121">
        <v>166.731594</v>
      </c>
      <c r="J18" s="121">
        <v>22.208742999999998</v>
      </c>
      <c r="K18" s="35">
        <v>14.646043359973566</v>
      </c>
      <c r="L18" s="35">
        <v>15.603595280953</v>
      </c>
      <c r="M18" s="59">
        <v>0.13308772344716666</v>
      </c>
      <c r="N18" s="35">
        <v>59.271709318458669</v>
      </c>
      <c r="O18" s="35">
        <v>10.342129289049399</v>
      </c>
      <c r="P18" s="36">
        <v>2.8365870865302498E-3</v>
      </c>
      <c r="Q18" s="36">
        <v>3.483094868638429E-4</v>
      </c>
      <c r="R18" s="36">
        <v>1.8846044414002499E-4</v>
      </c>
      <c r="S18" s="36">
        <v>6.1671100662494561E-5</v>
      </c>
      <c r="T18" s="36"/>
      <c r="U18" s="36"/>
      <c r="V18" s="37">
        <f t="shared" si="6"/>
        <v>100</v>
      </c>
      <c r="W18" s="304">
        <f t="shared" si="0"/>
        <v>5.9844103166636236E-4</v>
      </c>
      <c r="X18" s="35"/>
      <c r="Y18" s="35"/>
      <c r="Z18" s="35"/>
      <c r="AA18" s="273"/>
      <c r="AB18" s="273">
        <f t="shared" si="2"/>
        <v>4.0469434550797097</v>
      </c>
      <c r="AC18" s="35">
        <v>-24.75</v>
      </c>
      <c r="AD18" s="61">
        <v>-17.239999999999998</v>
      </c>
      <c r="AE18" s="150"/>
      <c r="AF18" s="63">
        <v>-302.44</v>
      </c>
      <c r="AG18" s="63">
        <v>-729.89</v>
      </c>
      <c r="AH18" s="23"/>
      <c r="AI18" s="39"/>
      <c r="AJ18" s="39"/>
      <c r="AK18" s="39"/>
      <c r="AL18" s="39"/>
      <c r="AM18" s="39"/>
      <c r="AN18" s="39"/>
      <c r="AO18" s="39"/>
      <c r="AP18" s="39"/>
      <c r="AQ18" s="23"/>
      <c r="AR18" s="40"/>
      <c r="AS18" s="23"/>
      <c r="AT18" s="23"/>
      <c r="AU18" s="23"/>
      <c r="AV18" s="39"/>
      <c r="AW18" s="46"/>
      <c r="AX18" s="46"/>
      <c r="AY18" s="46"/>
      <c r="AZ18" s="23"/>
      <c r="BA18" s="23"/>
      <c r="BB18" s="47"/>
      <c r="BC18" s="23"/>
      <c r="BD18" s="23"/>
      <c r="BE18" s="33"/>
      <c r="BF18" s="33"/>
      <c r="BG18" s="188" t="s">
        <v>215</v>
      </c>
      <c r="BH18" s="188" t="s">
        <v>215</v>
      </c>
      <c r="BI18" s="188" t="s">
        <v>215</v>
      </c>
      <c r="BJ18" s="49"/>
      <c r="BK18" s="23"/>
      <c r="BL18" s="23"/>
      <c r="BM18" s="23"/>
      <c r="BN18" s="23"/>
      <c r="BO18" s="23"/>
      <c r="BP18" s="190"/>
      <c r="BQ18" s="190"/>
      <c r="BR18" s="190"/>
      <c r="BS18" s="190"/>
      <c r="BT18" s="190"/>
    </row>
    <row r="19" spans="1:72" s="113" customFormat="1">
      <c r="A19" s="97">
        <v>20</v>
      </c>
      <c r="B19" s="98" t="s">
        <v>14</v>
      </c>
      <c r="C19" s="98" t="s">
        <v>14</v>
      </c>
      <c r="D19" s="99" t="s">
        <v>121</v>
      </c>
      <c r="E19" s="99" t="s">
        <v>295</v>
      </c>
      <c r="F19" s="114" t="s">
        <v>287</v>
      </c>
      <c r="G19" s="293" t="s">
        <v>285</v>
      </c>
      <c r="H19" s="99" t="s">
        <v>122</v>
      </c>
      <c r="I19" s="118">
        <v>166.74054000000001</v>
      </c>
      <c r="J19" s="118">
        <v>22.072620000000001</v>
      </c>
      <c r="K19" s="100">
        <v>0</v>
      </c>
      <c r="L19" s="100">
        <v>10.094092879637651</v>
      </c>
      <c r="M19" s="101">
        <v>2.8363548728216694E-2</v>
      </c>
      <c r="N19" s="100">
        <v>83.090122520257211</v>
      </c>
      <c r="O19" s="100">
        <f>Y19+X19</f>
        <v>6.7832459270508814</v>
      </c>
      <c r="P19" s="102">
        <v>2.743914262156017E-3</v>
      </c>
      <c r="Q19" s="102">
        <v>0</v>
      </c>
      <c r="R19" s="102">
        <v>0</v>
      </c>
      <c r="S19" s="102">
        <v>1.4312100638892078E-3</v>
      </c>
      <c r="T19" s="102"/>
      <c r="U19" s="102"/>
      <c r="V19" s="103">
        <f t="shared" si="6"/>
        <v>100</v>
      </c>
      <c r="W19" s="305">
        <f t="shared" si="0"/>
        <v>1.4312100638892078E-3</v>
      </c>
      <c r="X19" s="100">
        <v>0.80252642047814404</v>
      </c>
      <c r="Y19" s="100">
        <v>5.9807195065727372</v>
      </c>
      <c r="Z19" s="104">
        <f t="shared" ref="Z19:Z31" si="7">N19/X19</f>
        <v>103.53568480742632</v>
      </c>
      <c r="AA19" s="104">
        <f t="shared" si="1"/>
        <v>13.892997728608103</v>
      </c>
      <c r="AB19" s="104"/>
      <c r="AC19" s="105">
        <v>-30</v>
      </c>
      <c r="AD19" s="106">
        <v>-17</v>
      </c>
      <c r="AE19" s="114"/>
      <c r="AF19" s="107">
        <v>-312</v>
      </c>
      <c r="AG19" s="107"/>
      <c r="AH19" s="97"/>
      <c r="AI19" s="108"/>
      <c r="AJ19" s="108"/>
      <c r="AK19" s="108"/>
      <c r="AL19" s="108"/>
      <c r="AM19" s="108"/>
      <c r="AN19" s="108"/>
      <c r="AO19" s="108"/>
      <c r="AP19" s="108"/>
      <c r="AQ19" s="97"/>
      <c r="AR19" s="109"/>
      <c r="AS19" s="97"/>
      <c r="AT19" s="97"/>
      <c r="AU19" s="97"/>
      <c r="AV19" s="108"/>
      <c r="AW19" s="110"/>
      <c r="AX19" s="110"/>
      <c r="AY19" s="110"/>
      <c r="AZ19" s="97"/>
      <c r="BA19" s="97"/>
      <c r="BB19" s="97"/>
      <c r="BC19" s="97"/>
      <c r="BD19" s="97"/>
      <c r="BE19" s="111"/>
      <c r="BF19" s="111"/>
      <c r="BG19" s="187" t="s">
        <v>215</v>
      </c>
      <c r="BH19" s="187" t="s">
        <v>215</v>
      </c>
      <c r="BI19" s="187" t="s">
        <v>215</v>
      </c>
      <c r="BJ19" s="112"/>
      <c r="BK19" s="99"/>
      <c r="BL19" s="99"/>
      <c r="BM19" s="99"/>
      <c r="BN19" s="99"/>
      <c r="BO19" s="99"/>
      <c r="BP19" s="97"/>
      <c r="BQ19" s="97"/>
      <c r="BR19" s="97"/>
      <c r="BS19" s="97"/>
      <c r="BT19" s="97"/>
    </row>
    <row r="20" spans="1:72" s="113" customFormat="1">
      <c r="A20" s="97">
        <v>15</v>
      </c>
      <c r="B20" s="98" t="s">
        <v>10</v>
      </c>
      <c r="C20" s="98" t="s">
        <v>10</v>
      </c>
      <c r="D20" s="99" t="s">
        <v>114</v>
      </c>
      <c r="E20" s="99" t="s">
        <v>296</v>
      </c>
      <c r="F20" s="114" t="s">
        <v>287</v>
      </c>
      <c r="G20" s="293" t="s">
        <v>285</v>
      </c>
      <c r="H20" s="99" t="s">
        <v>115</v>
      </c>
      <c r="I20" s="118">
        <v>166.75165100000001</v>
      </c>
      <c r="J20" s="118">
        <v>22.027315999999999</v>
      </c>
      <c r="K20" s="100">
        <v>9.3550767405115458</v>
      </c>
      <c r="L20" s="100">
        <v>16.211748904483052</v>
      </c>
      <c r="M20" s="101">
        <v>3.8982948605027753E-2</v>
      </c>
      <c r="N20" s="100">
        <v>67.38674711666512</v>
      </c>
      <c r="O20" s="100">
        <f>Y20+X20</f>
        <v>7.0074442897352442</v>
      </c>
      <c r="P20" s="102">
        <v>0</v>
      </c>
      <c r="Q20" s="102">
        <v>0</v>
      </c>
      <c r="R20" s="102">
        <v>0</v>
      </c>
      <c r="S20" s="102">
        <v>0</v>
      </c>
      <c r="T20" s="102"/>
      <c r="U20" s="102"/>
      <c r="V20" s="103">
        <f t="shared" si="6"/>
        <v>100</v>
      </c>
      <c r="W20" s="305">
        <f t="shared" si="0"/>
        <v>0</v>
      </c>
      <c r="X20" s="100">
        <v>0.53129034461372993</v>
      </c>
      <c r="Y20" s="100">
        <v>6.4761539451215144</v>
      </c>
      <c r="Z20" s="104">
        <f t="shared" si="7"/>
        <v>126.83600934938518</v>
      </c>
      <c r="AA20" s="104">
        <f t="shared" si="1"/>
        <v>10.405365234936632</v>
      </c>
      <c r="AB20" s="104">
        <f t="shared" si="2"/>
        <v>7.2032276148897028</v>
      </c>
      <c r="AC20" s="105">
        <v>-22</v>
      </c>
      <c r="AD20" s="106"/>
      <c r="AE20" s="114"/>
      <c r="AF20" s="107">
        <v>-293</v>
      </c>
      <c r="AG20" s="107">
        <v>-732</v>
      </c>
      <c r="AH20" s="97"/>
      <c r="AI20" s="108"/>
      <c r="AJ20" s="108"/>
      <c r="AK20" s="108"/>
      <c r="AL20" s="108"/>
      <c r="AM20" s="108"/>
      <c r="AN20" s="108"/>
      <c r="AO20" s="108"/>
      <c r="AP20" s="108"/>
      <c r="AQ20" s="97"/>
      <c r="AR20" s="109"/>
      <c r="AS20" s="97"/>
      <c r="AT20" s="97"/>
      <c r="AU20" s="97"/>
      <c r="AV20" s="108"/>
      <c r="AW20" s="110"/>
      <c r="AX20" s="110"/>
      <c r="AY20" s="110"/>
      <c r="AZ20" s="97"/>
      <c r="BA20" s="97"/>
      <c r="BB20" s="97"/>
      <c r="BC20" s="97"/>
      <c r="BD20" s="97"/>
      <c r="BE20" s="111"/>
      <c r="BF20" s="111"/>
      <c r="BG20" s="187" t="s">
        <v>215</v>
      </c>
      <c r="BH20" s="187" t="s">
        <v>215</v>
      </c>
      <c r="BI20" s="187" t="s">
        <v>215</v>
      </c>
      <c r="BJ20" s="112"/>
      <c r="BK20" s="99"/>
      <c r="BL20" s="99"/>
      <c r="BM20" s="99"/>
      <c r="BN20" s="99"/>
      <c r="BO20" s="99"/>
      <c r="BP20" s="97"/>
      <c r="BQ20" s="97"/>
      <c r="BR20" s="97"/>
      <c r="BS20" s="97"/>
      <c r="BT20" s="97"/>
    </row>
    <row r="21" spans="1:72" s="113" customFormat="1">
      <c r="A21" s="97">
        <v>16</v>
      </c>
      <c r="B21" s="98" t="s">
        <v>11</v>
      </c>
      <c r="C21" s="98" t="s">
        <v>11</v>
      </c>
      <c r="D21" s="99" t="s">
        <v>116</v>
      </c>
      <c r="E21" s="99" t="s">
        <v>296</v>
      </c>
      <c r="F21" s="174" t="s">
        <v>287</v>
      </c>
      <c r="G21" s="293" t="s">
        <v>285</v>
      </c>
      <c r="H21" s="99" t="s">
        <v>115</v>
      </c>
      <c r="I21" s="118">
        <v>166.75165100000001</v>
      </c>
      <c r="J21" s="118">
        <v>22.027315999999999</v>
      </c>
      <c r="K21" s="100">
        <v>10.302220757512869</v>
      </c>
      <c r="L21" s="100">
        <v>18.089642667417948</v>
      </c>
      <c r="M21" s="101">
        <v>2.4283788059721565E-2</v>
      </c>
      <c r="N21" s="100">
        <v>66.432298977743642</v>
      </c>
      <c r="O21" s="100">
        <f>Y21+X21</f>
        <v>5.1469171703059367</v>
      </c>
      <c r="P21" s="102">
        <v>4.0946514750699768E-3</v>
      </c>
      <c r="Q21" s="102">
        <v>0</v>
      </c>
      <c r="R21" s="102">
        <v>0</v>
      </c>
      <c r="S21" s="102">
        <v>5.4198748481923073E-4</v>
      </c>
      <c r="T21" s="102"/>
      <c r="U21" s="102"/>
      <c r="V21" s="103">
        <f t="shared" si="6"/>
        <v>100.00000000000001</v>
      </c>
      <c r="W21" s="305">
        <f t="shared" si="0"/>
        <v>5.4198748481923073E-4</v>
      </c>
      <c r="X21" s="100">
        <v>0.56948544197831497</v>
      </c>
      <c r="Y21" s="100">
        <v>4.577431728327622</v>
      </c>
      <c r="Z21" s="104">
        <f t="shared" si="7"/>
        <v>116.65319967963865</v>
      </c>
      <c r="AA21" s="176">
        <f t="shared" si="1"/>
        <v>14.513007057347172</v>
      </c>
      <c r="AB21" s="104">
        <f t="shared" si="2"/>
        <v>6.4483474525915252</v>
      </c>
      <c r="AC21" s="105">
        <v>-22</v>
      </c>
      <c r="AD21" s="106"/>
      <c r="AE21" s="114"/>
      <c r="AF21" s="107">
        <v>-294</v>
      </c>
      <c r="AG21" s="107">
        <v>-735</v>
      </c>
      <c r="AH21" s="97"/>
      <c r="AI21" s="108"/>
      <c r="AJ21" s="108"/>
      <c r="AK21" s="108"/>
      <c r="AL21" s="108"/>
      <c r="AM21" s="108"/>
      <c r="AN21" s="108"/>
      <c r="AO21" s="108"/>
      <c r="AP21" s="108"/>
      <c r="AQ21" s="97"/>
      <c r="AR21" s="109"/>
      <c r="AS21" s="97"/>
      <c r="AT21" s="97"/>
      <c r="AU21" s="97"/>
      <c r="AV21" s="108"/>
      <c r="AW21" s="110"/>
      <c r="AX21" s="110"/>
      <c r="AY21" s="110"/>
      <c r="AZ21" s="97"/>
      <c r="BA21" s="97"/>
      <c r="BB21" s="97"/>
      <c r="BC21" s="97"/>
      <c r="BD21" s="97"/>
      <c r="BE21" s="111"/>
      <c r="BF21" s="111"/>
      <c r="BG21" s="187" t="s">
        <v>215</v>
      </c>
      <c r="BH21" s="187" t="s">
        <v>215</v>
      </c>
      <c r="BI21" s="187" t="s">
        <v>215</v>
      </c>
      <c r="BJ21" s="112"/>
      <c r="BK21" s="99"/>
      <c r="BL21" s="99"/>
      <c r="BM21" s="99"/>
      <c r="BN21" s="99"/>
      <c r="BO21" s="99"/>
      <c r="BP21" s="97"/>
      <c r="BQ21" s="97"/>
      <c r="BR21" s="97"/>
      <c r="BS21" s="97"/>
      <c r="BT21" s="97"/>
    </row>
    <row r="22" spans="1:72" s="184" customFormat="1">
      <c r="A22" s="99">
        <v>22</v>
      </c>
      <c r="B22" s="98" t="s">
        <v>16</v>
      </c>
      <c r="C22" s="98" t="s">
        <v>301</v>
      </c>
      <c r="D22" s="99" t="s">
        <v>306</v>
      </c>
      <c r="E22" s="185" t="s">
        <v>302</v>
      </c>
      <c r="F22" s="174" t="s">
        <v>287</v>
      </c>
      <c r="G22" s="293" t="s">
        <v>285</v>
      </c>
      <c r="H22" s="99" t="s">
        <v>235</v>
      </c>
      <c r="I22" s="186">
        <v>164.21243999999999</v>
      </c>
      <c r="J22" s="186">
        <v>20.454750000000001</v>
      </c>
      <c r="K22" s="100">
        <v>0</v>
      </c>
      <c r="L22" s="100">
        <v>5.059037938597033E-2</v>
      </c>
      <c r="M22" s="101">
        <v>4.0768437475134568E-2</v>
      </c>
      <c r="N22" s="100">
        <v>81.260785549079102</v>
      </c>
      <c r="O22" s="100">
        <f>Y22+X22</f>
        <v>18.646478038438641</v>
      </c>
      <c r="P22" s="102">
        <v>0</v>
      </c>
      <c r="Q22" s="102">
        <v>0</v>
      </c>
      <c r="R22" s="102">
        <v>0</v>
      </c>
      <c r="S22" s="102">
        <v>1.3775956211407874E-3</v>
      </c>
      <c r="T22" s="102"/>
      <c r="U22" s="102"/>
      <c r="V22" s="175">
        <f>SUM(K22:S22)</f>
        <v>99.999999999999986</v>
      </c>
      <c r="W22" s="306">
        <f>SUM(Q22:U22)</f>
        <v>1.3775956211407874E-3</v>
      </c>
      <c r="X22" s="100">
        <v>0.50801000702031718</v>
      </c>
      <c r="Y22" s="100">
        <v>18.138468031418324</v>
      </c>
      <c r="Z22" s="176">
        <f>N22/X22</f>
        <v>159.95902526744752</v>
      </c>
      <c r="AA22" s="104">
        <f t="shared" si="1"/>
        <v>4.4800247412473997</v>
      </c>
      <c r="AB22" s="104"/>
      <c r="AC22" s="177">
        <v>-52</v>
      </c>
      <c r="AD22" s="178">
        <v>-24</v>
      </c>
      <c r="AE22" s="174"/>
      <c r="AF22" s="179"/>
      <c r="AG22" s="179"/>
      <c r="AH22" s="99"/>
      <c r="AI22" s="180"/>
      <c r="AJ22" s="180"/>
      <c r="AK22" s="180"/>
      <c r="AL22" s="180"/>
      <c r="AM22" s="180"/>
      <c r="AN22" s="180"/>
      <c r="AO22" s="180"/>
      <c r="AP22" s="180"/>
      <c r="AQ22" s="99"/>
      <c r="AR22" s="181"/>
      <c r="AS22" s="99"/>
      <c r="AT22" s="99"/>
      <c r="AU22" s="99"/>
      <c r="AV22" s="180"/>
      <c r="AW22" s="182"/>
      <c r="AX22" s="182"/>
      <c r="AY22" s="182"/>
      <c r="AZ22" s="99"/>
      <c r="BA22" s="99"/>
      <c r="BB22" s="99"/>
      <c r="BC22" s="99"/>
      <c r="BD22" s="99"/>
      <c r="BE22" s="183"/>
      <c r="BF22" s="183"/>
      <c r="BG22" s="187" t="s">
        <v>215</v>
      </c>
      <c r="BH22" s="187" t="s">
        <v>215</v>
      </c>
      <c r="BI22" s="187" t="s">
        <v>215</v>
      </c>
      <c r="BJ22" s="112"/>
      <c r="BK22" s="99"/>
      <c r="BL22" s="99"/>
      <c r="BM22" s="99"/>
      <c r="BN22" s="99"/>
      <c r="BO22" s="99"/>
      <c r="BP22" s="99"/>
      <c r="BQ22" s="99"/>
      <c r="BR22" s="99"/>
      <c r="BS22" s="99"/>
      <c r="BT22" s="99"/>
    </row>
    <row r="23" spans="1:72" s="23" customFormat="1">
      <c r="A23" s="11">
        <v>11</v>
      </c>
      <c r="B23" t="s">
        <v>56</v>
      </c>
      <c r="C23" s="9" t="s">
        <v>303</v>
      </c>
      <c r="D23" s="22" t="s">
        <v>309</v>
      </c>
      <c r="E23" s="9" t="s">
        <v>302</v>
      </c>
      <c r="F23" s="73" t="s">
        <v>287</v>
      </c>
      <c r="G23" s="291" t="s">
        <v>284</v>
      </c>
      <c r="H23" s="22" t="s">
        <v>235</v>
      </c>
      <c r="I23" s="120">
        <v>164.21243999999999</v>
      </c>
      <c r="J23" s="120">
        <v>20.454750000000001</v>
      </c>
      <c r="K23" s="12">
        <v>0</v>
      </c>
      <c r="L23" s="13">
        <v>0.11</v>
      </c>
      <c r="M23" s="58">
        <v>0.08</v>
      </c>
      <c r="N23" s="13">
        <v>80.5</v>
      </c>
      <c r="O23" s="14">
        <f t="shared" ref="O23:O28" si="8">X23+Y23</f>
        <v>19.3</v>
      </c>
      <c r="P23" s="15">
        <v>1E-4</v>
      </c>
      <c r="Q23" s="15">
        <v>0</v>
      </c>
      <c r="R23" s="15">
        <v>0</v>
      </c>
      <c r="S23" s="15">
        <v>0</v>
      </c>
      <c r="T23" s="15">
        <v>2.9999999999999997E-4</v>
      </c>
      <c r="U23" s="15">
        <v>1.6000000000000001E-3</v>
      </c>
      <c r="V23" s="17"/>
      <c r="W23" s="303">
        <f t="shared" si="0"/>
        <v>1.9E-3</v>
      </c>
      <c r="X23" s="13">
        <v>1</v>
      </c>
      <c r="Y23" s="274">
        <v>18.3</v>
      </c>
      <c r="Z23" s="274">
        <f t="shared" si="7"/>
        <v>80.5</v>
      </c>
      <c r="AA23" s="274">
        <f t="shared" si="1"/>
        <v>4.3989071038251364</v>
      </c>
      <c r="AB23" s="274"/>
      <c r="AC23" s="60">
        <v>-8</v>
      </c>
      <c r="AD23" s="60"/>
      <c r="AE23" s="18">
        <v>0.1</v>
      </c>
      <c r="AF23" s="62"/>
      <c r="AG23" s="62"/>
      <c r="AH23" s="18"/>
      <c r="AI23" s="19"/>
      <c r="AJ23" s="19"/>
      <c r="AK23" s="19"/>
      <c r="AL23" s="19"/>
      <c r="AM23" s="19"/>
      <c r="AN23" s="19"/>
      <c r="AO23" s="19"/>
      <c r="AP23" s="19"/>
      <c r="AQ23" s="18"/>
      <c r="AR23" s="25"/>
      <c r="AS23" s="18"/>
      <c r="AT23" s="19"/>
      <c r="AU23" s="18"/>
      <c r="AV23" s="19"/>
      <c r="AW23" s="24"/>
      <c r="AX23" s="24"/>
      <c r="AY23" s="24"/>
      <c r="AZ23" s="18"/>
      <c r="BA23" s="18"/>
      <c r="BB23" s="18"/>
      <c r="BC23" s="18"/>
      <c r="BD23" s="18"/>
      <c r="BE23" s="18"/>
      <c r="BF23" s="18"/>
      <c r="BG23" s="19" t="s">
        <v>215</v>
      </c>
      <c r="BH23" s="19" t="s">
        <v>215</v>
      </c>
      <c r="BI23" s="19" t="s">
        <v>215</v>
      </c>
      <c r="BJ23" s="67"/>
      <c r="BK23" s="73"/>
      <c r="BL23" s="52"/>
      <c r="BM23" s="52"/>
      <c r="BN23" s="52"/>
      <c r="BO23" s="67"/>
    </row>
    <row r="24" spans="1:72" s="99" customFormat="1">
      <c r="A24" s="97">
        <v>13</v>
      </c>
      <c r="B24" s="113" t="s">
        <v>57</v>
      </c>
      <c r="C24" s="98" t="s">
        <v>304</v>
      </c>
      <c r="D24" s="277" t="s">
        <v>307</v>
      </c>
      <c r="E24" s="185" t="s">
        <v>302</v>
      </c>
      <c r="F24" s="174" t="s">
        <v>287</v>
      </c>
      <c r="G24" s="293" t="s">
        <v>285</v>
      </c>
      <c r="H24" s="277" t="s">
        <v>235</v>
      </c>
      <c r="I24" s="186">
        <v>164.21243999999999</v>
      </c>
      <c r="J24" s="186">
        <v>20.454750000000001</v>
      </c>
      <c r="K24" s="106">
        <v>0</v>
      </c>
      <c r="L24" s="104">
        <v>0.86</v>
      </c>
      <c r="M24" s="278">
        <v>5.3999999999999999E-2</v>
      </c>
      <c r="N24" s="104">
        <v>90.4</v>
      </c>
      <c r="O24" s="279">
        <f t="shared" si="8"/>
        <v>8.6999999999999993</v>
      </c>
      <c r="P24" s="280">
        <v>2.9999999999999997E-4</v>
      </c>
      <c r="Q24" s="280">
        <v>0</v>
      </c>
      <c r="R24" s="280">
        <v>0</v>
      </c>
      <c r="S24" s="280">
        <v>0</v>
      </c>
      <c r="T24" s="280">
        <v>1.2999999999999999E-3</v>
      </c>
      <c r="U24" s="280">
        <v>3.5000000000000001E-3</v>
      </c>
      <c r="V24" s="281"/>
      <c r="W24" s="305">
        <f t="shared" si="0"/>
        <v>4.8000000000000004E-3</v>
      </c>
      <c r="X24" s="104">
        <v>1.2</v>
      </c>
      <c r="Y24" s="104">
        <v>7.5</v>
      </c>
      <c r="Z24" s="104">
        <f t="shared" si="7"/>
        <v>75.333333333333343</v>
      </c>
      <c r="AA24" s="104">
        <f t="shared" si="1"/>
        <v>12.053333333333335</v>
      </c>
      <c r="AB24" s="104"/>
      <c r="AC24" s="105">
        <v>-87.6</v>
      </c>
      <c r="AD24" s="105"/>
      <c r="AE24" s="111">
        <v>0</v>
      </c>
      <c r="AF24" s="282"/>
      <c r="AG24" s="282"/>
      <c r="AH24" s="111"/>
      <c r="AI24" s="187"/>
      <c r="AJ24" s="187"/>
      <c r="AK24" s="187"/>
      <c r="AL24" s="187"/>
      <c r="AM24" s="187"/>
      <c r="AN24" s="187"/>
      <c r="AO24" s="187"/>
      <c r="AP24" s="187"/>
      <c r="AQ24" s="111"/>
      <c r="AR24" s="283"/>
      <c r="AS24" s="111"/>
      <c r="AT24" s="111"/>
      <c r="AU24" s="111"/>
      <c r="AV24" s="187"/>
      <c r="AW24" s="284"/>
      <c r="AX24" s="284"/>
      <c r="AY24" s="284"/>
      <c r="AZ24" s="111"/>
      <c r="BA24" s="111"/>
      <c r="BB24" s="111"/>
      <c r="BC24" s="111"/>
      <c r="BD24" s="111"/>
      <c r="BE24" s="111"/>
      <c r="BF24" s="111"/>
      <c r="BG24" s="187" t="s">
        <v>215</v>
      </c>
      <c r="BH24" s="187" t="s">
        <v>215</v>
      </c>
      <c r="BI24" s="187" t="s">
        <v>215</v>
      </c>
      <c r="BJ24" s="112"/>
      <c r="BO24" s="112"/>
    </row>
    <row r="25" spans="1:72" s="99" customFormat="1" ht="15" thickBot="1">
      <c r="A25" s="97">
        <v>14</v>
      </c>
      <c r="B25" s="113" t="s">
        <v>58</v>
      </c>
      <c r="C25" s="98" t="s">
        <v>305</v>
      </c>
      <c r="D25" s="277" t="s">
        <v>308</v>
      </c>
      <c r="E25" s="185" t="s">
        <v>302</v>
      </c>
      <c r="F25" s="174" t="s">
        <v>287</v>
      </c>
      <c r="G25" s="293" t="s">
        <v>285</v>
      </c>
      <c r="H25" s="277" t="s">
        <v>235</v>
      </c>
      <c r="I25" s="186">
        <v>164.21243999999999</v>
      </c>
      <c r="J25" s="186">
        <v>20.454750000000001</v>
      </c>
      <c r="K25" s="106">
        <v>0</v>
      </c>
      <c r="L25" s="104">
        <v>1.2</v>
      </c>
      <c r="M25" s="278">
        <v>5.6000000000000001E-2</v>
      </c>
      <c r="N25" s="104">
        <v>86.6</v>
      </c>
      <c r="O25" s="279">
        <f t="shared" si="8"/>
        <v>12.2</v>
      </c>
      <c r="P25" s="280">
        <v>2.0000000000000001E-4</v>
      </c>
      <c r="Q25" s="280">
        <v>0</v>
      </c>
      <c r="R25" s="280">
        <v>0</v>
      </c>
      <c r="S25" s="280">
        <v>0</v>
      </c>
      <c r="T25" s="280">
        <v>1.1999999999999999E-3</v>
      </c>
      <c r="U25" s="280">
        <v>2.7000000000000001E-3</v>
      </c>
      <c r="V25" s="281"/>
      <c r="W25" s="305">
        <f t="shared" si="0"/>
        <v>3.8999999999999998E-3</v>
      </c>
      <c r="X25" s="104">
        <v>1.1000000000000001</v>
      </c>
      <c r="Y25" s="104">
        <v>11.1</v>
      </c>
      <c r="Z25" s="104">
        <f t="shared" si="7"/>
        <v>78.72727272727272</v>
      </c>
      <c r="AA25" s="104">
        <f t="shared" si="1"/>
        <v>7.8018018018018012</v>
      </c>
      <c r="AB25" s="297"/>
      <c r="AC25" s="105">
        <v>-89.3</v>
      </c>
      <c r="AD25" s="105"/>
      <c r="AE25" s="111">
        <v>0</v>
      </c>
      <c r="AF25" s="282"/>
      <c r="AG25" s="282"/>
      <c r="AH25" s="111"/>
      <c r="AI25" s="187"/>
      <c r="AJ25" s="187"/>
      <c r="AK25" s="187"/>
      <c r="AL25" s="187"/>
      <c r="AM25" s="187"/>
      <c r="AN25" s="187"/>
      <c r="AO25" s="187"/>
      <c r="AP25" s="187"/>
      <c r="AQ25" s="111"/>
      <c r="AR25" s="283"/>
      <c r="AS25" s="111"/>
      <c r="AT25" s="111"/>
      <c r="AU25" s="111"/>
      <c r="AV25" s="187"/>
      <c r="AW25" s="284"/>
      <c r="AX25" s="284"/>
      <c r="AY25" s="284"/>
      <c r="AZ25" s="111"/>
      <c r="BA25" s="111"/>
      <c r="BB25" s="111"/>
      <c r="BC25" s="111"/>
      <c r="BD25" s="111"/>
      <c r="BE25" s="111"/>
      <c r="BF25" s="111"/>
      <c r="BG25" s="187" t="s">
        <v>215</v>
      </c>
      <c r="BH25" s="187" t="s">
        <v>215</v>
      </c>
      <c r="BI25" s="187" t="s">
        <v>215</v>
      </c>
      <c r="BJ25" s="112"/>
      <c r="BO25" s="112"/>
    </row>
    <row r="26" spans="1:72" s="173" customFormat="1" ht="15" thickTop="1">
      <c r="A26" s="156">
        <v>19</v>
      </c>
      <c r="B26" s="157" t="s">
        <v>13</v>
      </c>
      <c r="C26" s="157" t="s">
        <v>13</v>
      </c>
      <c r="D26" s="156" t="s">
        <v>120</v>
      </c>
      <c r="E26" s="156" t="s">
        <v>297</v>
      </c>
      <c r="F26" s="158" t="s">
        <v>289</v>
      </c>
      <c r="G26" s="294" t="s">
        <v>285</v>
      </c>
      <c r="H26" s="156" t="s">
        <v>120</v>
      </c>
      <c r="I26" s="159">
        <v>166.11850000000001</v>
      </c>
      <c r="J26" s="159">
        <v>21.645099999999999</v>
      </c>
      <c r="K26" s="160">
        <v>2.6752127751765626E-2</v>
      </c>
      <c r="L26" s="160">
        <v>9.4965327290718538</v>
      </c>
      <c r="M26" s="161">
        <v>7.3919348847522631E-2</v>
      </c>
      <c r="N26" s="160">
        <v>83.63043435267258</v>
      </c>
      <c r="O26" s="160">
        <f>Y26+X26</f>
        <v>6.771379827944676</v>
      </c>
      <c r="P26" s="162">
        <v>0</v>
      </c>
      <c r="Q26" s="162">
        <v>0</v>
      </c>
      <c r="R26" s="162">
        <v>0</v>
      </c>
      <c r="S26" s="162">
        <v>9.8161371160608666E-4</v>
      </c>
      <c r="T26" s="162"/>
      <c r="U26" s="162"/>
      <c r="V26" s="163">
        <f>SUM(K26:S26)</f>
        <v>100</v>
      </c>
      <c r="W26" s="307">
        <f>SUM(Q26:U26)</f>
        <v>9.8161371160608666E-4</v>
      </c>
      <c r="X26" s="160">
        <v>0.55334173227108119</v>
      </c>
      <c r="Y26" s="160">
        <v>6.2180380956735952</v>
      </c>
      <c r="Z26" s="164">
        <f>N26/X26</f>
        <v>151.13704511211921</v>
      </c>
      <c r="AA26" s="164">
        <f>N26/Y26</f>
        <v>13.449649723256153</v>
      </c>
      <c r="AB26" s="104">
        <f>N26/K26</f>
        <v>3126.1227192350343</v>
      </c>
      <c r="AC26" s="165">
        <v>-58</v>
      </c>
      <c r="AD26" s="166">
        <v>-13</v>
      </c>
      <c r="AE26" s="158"/>
      <c r="AF26" s="167">
        <v>-231</v>
      </c>
      <c r="AG26" s="167"/>
      <c r="AH26" s="158">
        <v>-31.1</v>
      </c>
      <c r="AI26" s="168"/>
      <c r="AJ26" s="168"/>
      <c r="AK26" s="168"/>
      <c r="AL26" s="168"/>
      <c r="AM26" s="168"/>
      <c r="AN26" s="168"/>
      <c r="AO26" s="168"/>
      <c r="AP26" s="168"/>
      <c r="AQ26" s="156"/>
      <c r="AR26" s="169"/>
      <c r="AS26" s="156"/>
      <c r="AT26" s="156"/>
      <c r="AU26" s="156"/>
      <c r="AV26" s="168"/>
      <c r="AW26" s="170"/>
      <c r="AX26" s="170"/>
      <c r="AY26" s="170"/>
      <c r="AZ26" s="156"/>
      <c r="BA26" s="156"/>
      <c r="BB26" s="156"/>
      <c r="BC26" s="156"/>
      <c r="BD26" s="156"/>
      <c r="BE26" s="171"/>
      <c r="BF26" s="171"/>
      <c r="BG26" s="192" t="s">
        <v>215</v>
      </c>
      <c r="BH26" s="192" t="s">
        <v>215</v>
      </c>
      <c r="BI26" s="192" t="s">
        <v>215</v>
      </c>
      <c r="BJ26" s="172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</row>
    <row r="27" spans="1:72" s="23" customFormat="1">
      <c r="A27" s="11">
        <v>10</v>
      </c>
      <c r="B27" t="s">
        <v>55</v>
      </c>
      <c r="C27" s="10" t="s">
        <v>70</v>
      </c>
      <c r="D27" s="22" t="s">
        <v>113</v>
      </c>
      <c r="E27" s="9" t="s">
        <v>298</v>
      </c>
      <c r="F27" s="73" t="s">
        <v>289</v>
      </c>
      <c r="G27" s="291" t="s">
        <v>284</v>
      </c>
      <c r="H27" s="22" t="s">
        <v>113</v>
      </c>
      <c r="I27" s="119">
        <v>165.89007000000001</v>
      </c>
      <c r="J27" s="119">
        <v>21.534680000000002</v>
      </c>
      <c r="K27" s="12">
        <v>0</v>
      </c>
      <c r="L27" s="13">
        <v>1.8</v>
      </c>
      <c r="M27" s="58">
        <v>0.28999999999999998</v>
      </c>
      <c r="N27" s="13">
        <v>91</v>
      </c>
      <c r="O27" s="14">
        <f t="shared" si="8"/>
        <v>7</v>
      </c>
      <c r="P27" s="15">
        <v>1.5E-3</v>
      </c>
      <c r="Q27" s="15">
        <v>0</v>
      </c>
      <c r="R27" s="15">
        <v>0</v>
      </c>
      <c r="S27" s="15">
        <v>0</v>
      </c>
      <c r="T27" s="15">
        <v>2.9999999999999997E-4</v>
      </c>
      <c r="U27" s="15">
        <v>8.9999999999999998E-4</v>
      </c>
      <c r="V27" s="17"/>
      <c r="W27" s="303">
        <f t="shared" si="0"/>
        <v>1.1999999999999999E-3</v>
      </c>
      <c r="X27" s="13">
        <v>1.1000000000000001</v>
      </c>
      <c r="Y27" s="274">
        <v>5.9</v>
      </c>
      <c r="Z27" s="274">
        <f t="shared" si="7"/>
        <v>82.72727272727272</v>
      </c>
      <c r="AA27" s="274">
        <f t="shared" si="1"/>
        <v>15.423728813559322</v>
      </c>
      <c r="AB27" s="274"/>
      <c r="AC27" s="60">
        <v>-37.299999999999997</v>
      </c>
      <c r="AD27" s="60">
        <v>-27</v>
      </c>
      <c r="AE27" s="18">
        <v>-0.1</v>
      </c>
      <c r="AF27" s="62"/>
      <c r="AG27" s="62"/>
      <c r="AH27" s="18">
        <v>-31.2</v>
      </c>
      <c r="AI27" s="19">
        <v>1.7761406353373588E-7</v>
      </c>
      <c r="AJ27" s="19">
        <v>1.1828805463550897E-8</v>
      </c>
      <c r="AK27" s="19">
        <v>2.0158661591627331E-11</v>
      </c>
      <c r="AL27" s="19">
        <v>2.7869896653545302E-14</v>
      </c>
      <c r="AM27" s="19">
        <v>1.1349698999369162E-4</v>
      </c>
      <c r="AN27" s="19">
        <v>2.3561040664184715E-6</v>
      </c>
      <c r="AO27" s="19">
        <v>3.421694614876252E-5</v>
      </c>
      <c r="AP27" s="19">
        <v>1.3070363514826728E-6</v>
      </c>
      <c r="AQ27" s="18"/>
      <c r="AR27" s="25">
        <v>3.3169818691664954</v>
      </c>
      <c r="AS27" s="18">
        <v>0.14420555554214692</v>
      </c>
      <c r="AT27" s="19">
        <f>N27/(AM27+AK27)</f>
        <v>801783.23532792402</v>
      </c>
      <c r="AU27" s="18">
        <v>18856264884.233047</v>
      </c>
      <c r="AV27" s="19">
        <f>M27/AK27</f>
        <v>14385875703.198875</v>
      </c>
      <c r="AW27" s="24"/>
      <c r="AX27" s="24"/>
      <c r="AY27" s="24"/>
      <c r="AZ27" s="18"/>
      <c r="BA27" s="18"/>
      <c r="BB27" s="18"/>
      <c r="BC27" s="18">
        <v>0.12686718823838278</v>
      </c>
      <c r="BD27" s="18">
        <v>8.449146759679213E-3</v>
      </c>
      <c r="BE27" s="18">
        <f>0.318/AR27</f>
        <v>9.5870285863186924E-2</v>
      </c>
      <c r="BF27" s="18">
        <f>(BC27-BE27)/(1-BE27)</f>
        <v>3.4283689486733757E-2</v>
      </c>
      <c r="BG27" s="19">
        <f t="shared" si="3"/>
        <v>4514188582727.9229</v>
      </c>
      <c r="BH27" s="19">
        <f t="shared" si="4"/>
        <v>801783.37773590256</v>
      </c>
      <c r="BI27" s="19" t="s">
        <v>215</v>
      </c>
      <c r="BJ27" s="68" t="s">
        <v>163</v>
      </c>
      <c r="BK27" s="74" t="s">
        <v>164</v>
      </c>
      <c r="BL27" s="69">
        <v>-337.8</v>
      </c>
      <c r="BM27" s="69">
        <v>8.3699999999999992</v>
      </c>
      <c r="BN27" s="70">
        <v>69</v>
      </c>
      <c r="BO27" s="70">
        <v>46</v>
      </c>
    </row>
    <row r="28" spans="1:72" s="23" customFormat="1">
      <c r="A28" s="11">
        <v>9</v>
      </c>
      <c r="B28" t="s">
        <v>54</v>
      </c>
      <c r="C28" s="6" t="s">
        <v>69</v>
      </c>
      <c r="D28" s="21" t="s">
        <v>112</v>
      </c>
      <c r="E28" s="11" t="s">
        <v>299</v>
      </c>
      <c r="F28" s="73" t="s">
        <v>289</v>
      </c>
      <c r="G28" s="291" t="s">
        <v>284</v>
      </c>
      <c r="H28" s="21" t="s">
        <v>112</v>
      </c>
      <c r="I28" s="119">
        <v>166.06868</v>
      </c>
      <c r="J28" s="119">
        <v>21.54936</v>
      </c>
      <c r="K28" s="12">
        <v>0</v>
      </c>
      <c r="L28" s="13">
        <v>7.6999999999999999E-2</v>
      </c>
      <c r="M28" s="58">
        <v>0.23</v>
      </c>
      <c r="N28" s="13">
        <v>85.4</v>
      </c>
      <c r="O28" s="14">
        <f t="shared" si="8"/>
        <v>14.3</v>
      </c>
      <c r="P28" s="15">
        <v>0</v>
      </c>
      <c r="Q28" s="15">
        <v>0</v>
      </c>
      <c r="R28" s="15">
        <v>0</v>
      </c>
      <c r="S28" s="15">
        <v>0</v>
      </c>
      <c r="T28" s="15">
        <v>2.9999999999999997E-4</v>
      </c>
      <c r="U28" s="15">
        <v>1.4E-3</v>
      </c>
      <c r="V28" s="17"/>
      <c r="W28" s="303">
        <f t="shared" si="0"/>
        <v>1.6999999999999999E-3</v>
      </c>
      <c r="X28" s="13">
        <v>1</v>
      </c>
      <c r="Y28" s="274">
        <v>13.3</v>
      </c>
      <c r="Z28" s="274">
        <f t="shared" si="7"/>
        <v>85.4</v>
      </c>
      <c r="AA28" s="274">
        <f t="shared" si="1"/>
        <v>6.4210526315789478</v>
      </c>
      <c r="AB28" s="274"/>
      <c r="AC28" s="60">
        <v>-33</v>
      </c>
      <c r="AD28" s="60">
        <v>-24.1</v>
      </c>
      <c r="AE28" s="18">
        <v>-0.2</v>
      </c>
      <c r="AF28" s="62"/>
      <c r="AG28" s="62"/>
      <c r="AH28" s="18"/>
      <c r="AI28" s="19">
        <v>4.5606111105276976E-7</v>
      </c>
      <c r="AJ28" s="19">
        <v>2.9708499876082446E-8</v>
      </c>
      <c r="AK28" s="19">
        <v>3.7973383211394187E-11</v>
      </c>
      <c r="AL28" s="19">
        <v>4.229651192761537E-14</v>
      </c>
      <c r="AM28" s="19">
        <v>8.3263804545264942E-5</v>
      </c>
      <c r="AN28" s="19">
        <v>1.4237175254233288E-6</v>
      </c>
      <c r="AO28" s="19">
        <v>2.995631645879875E-5</v>
      </c>
      <c r="AP28" s="19">
        <v>1.1442498778328997E-6</v>
      </c>
      <c r="AQ28" s="18"/>
      <c r="AR28" s="25">
        <v>2.7795074424381956</v>
      </c>
      <c r="AS28" s="18">
        <v>0.11632177086154691</v>
      </c>
      <c r="AT28" s="19">
        <f>N28/(AM28+AK28)</f>
        <v>1025655.2834548012</v>
      </c>
      <c r="AU28" s="18">
        <v>14424921194.446939</v>
      </c>
      <c r="AV28" s="19">
        <f>M28/AK28</f>
        <v>6056874066.7538643</v>
      </c>
      <c r="AW28" s="24"/>
      <c r="AX28" s="24"/>
      <c r="AY28" s="24"/>
      <c r="AZ28" s="18"/>
      <c r="BA28" s="18"/>
      <c r="BB28" s="18"/>
      <c r="BC28" s="18">
        <v>0.32575793646626411</v>
      </c>
      <c r="BD28" s="18">
        <v>2.1220357054344604E-2</v>
      </c>
      <c r="BE28" s="18">
        <f>0.318/AR28</f>
        <v>0.11440876003593251</v>
      </c>
      <c r="BF28" s="18">
        <f>(BC28-BE28)/(1-BE28)</f>
        <v>0.2386531922322391</v>
      </c>
      <c r="BG28" s="19">
        <f t="shared" si="3"/>
        <v>2248943675220.7827</v>
      </c>
      <c r="BH28" s="19">
        <f t="shared" si="4"/>
        <v>1025655.7512162894</v>
      </c>
      <c r="BI28" s="19" t="s">
        <v>215</v>
      </c>
      <c r="BJ28" s="68" t="s">
        <v>165</v>
      </c>
      <c r="BK28" s="74" t="s">
        <v>166</v>
      </c>
      <c r="BL28" s="69">
        <v>-123</v>
      </c>
      <c r="BM28" s="69">
        <v>7.3</v>
      </c>
      <c r="BN28" s="70">
        <v>118</v>
      </c>
      <c r="BO28" s="70">
        <v>29.2</v>
      </c>
    </row>
    <row r="29" spans="1:72" s="99" customFormat="1">
      <c r="A29" s="97">
        <v>21</v>
      </c>
      <c r="B29" s="98" t="s">
        <v>15</v>
      </c>
      <c r="C29" s="98" t="s">
        <v>15</v>
      </c>
      <c r="D29" s="99" t="s">
        <v>123</v>
      </c>
      <c r="E29" s="97" t="s">
        <v>299</v>
      </c>
      <c r="F29" s="174" t="s">
        <v>289</v>
      </c>
      <c r="G29" s="293" t="s">
        <v>285</v>
      </c>
      <c r="H29" s="99" t="s">
        <v>112</v>
      </c>
      <c r="I29" s="118">
        <v>166.06899999999999</v>
      </c>
      <c r="J29" s="118">
        <v>21.560369999999999</v>
      </c>
      <c r="K29" s="100">
        <v>0</v>
      </c>
      <c r="L29" s="100">
        <v>0</v>
      </c>
      <c r="M29" s="101">
        <v>0.17755746231566283</v>
      </c>
      <c r="N29" s="100">
        <v>93.081076672948285</v>
      </c>
      <c r="O29" s="100">
        <f>Y29+X29</f>
        <v>6.7401928296643838</v>
      </c>
      <c r="P29" s="102">
        <v>0</v>
      </c>
      <c r="Q29" s="102">
        <v>0</v>
      </c>
      <c r="R29" s="102">
        <v>0</v>
      </c>
      <c r="S29" s="102">
        <v>1.1730350716626173E-3</v>
      </c>
      <c r="T29" s="102"/>
      <c r="U29" s="102"/>
      <c r="V29" s="103">
        <f>SUM(K29:S29)</f>
        <v>99.999999999999986</v>
      </c>
      <c r="W29" s="305">
        <f t="shared" si="0"/>
        <v>1.1730350716626173E-3</v>
      </c>
      <c r="X29" s="100">
        <v>0.7176521653050848</v>
      </c>
      <c r="Y29" s="100">
        <v>6.0225406643592994</v>
      </c>
      <c r="Z29" s="104">
        <f t="shared" si="7"/>
        <v>129.70221671856604</v>
      </c>
      <c r="AA29" s="104">
        <f t="shared" si="1"/>
        <v>15.455450093312173</v>
      </c>
      <c r="AB29" s="104"/>
      <c r="AC29" s="105"/>
      <c r="AD29" s="106">
        <v>-21</v>
      </c>
      <c r="AE29" s="114"/>
      <c r="AF29" s="107"/>
      <c r="AG29" s="107"/>
      <c r="AH29" s="97"/>
      <c r="AI29" s="108"/>
      <c r="AJ29" s="108"/>
      <c r="AK29" s="108"/>
      <c r="AL29" s="108"/>
      <c r="AM29" s="108"/>
      <c r="AN29" s="108"/>
      <c r="AO29" s="108"/>
      <c r="AP29" s="108"/>
      <c r="AQ29" s="97"/>
      <c r="AR29" s="109"/>
      <c r="AS29" s="97"/>
      <c r="AT29" s="97"/>
      <c r="AU29" s="97"/>
      <c r="AV29" s="108"/>
      <c r="AW29" s="110"/>
      <c r="AX29" s="110"/>
      <c r="AY29" s="110"/>
      <c r="AZ29" s="97"/>
      <c r="BA29" s="97"/>
      <c r="BB29" s="97"/>
      <c r="BC29" s="97"/>
      <c r="BD29" s="97"/>
      <c r="BE29" s="111"/>
      <c r="BF29" s="111"/>
      <c r="BG29" s="187" t="s">
        <v>215</v>
      </c>
      <c r="BH29" s="187" t="s">
        <v>215</v>
      </c>
      <c r="BI29" s="187" t="s">
        <v>215</v>
      </c>
      <c r="BJ29" s="112"/>
    </row>
    <row r="30" spans="1:72" s="99" customFormat="1">
      <c r="A30" s="97">
        <v>17</v>
      </c>
      <c r="B30" s="98" t="s">
        <v>12</v>
      </c>
      <c r="C30" s="98" t="s">
        <v>12</v>
      </c>
      <c r="D30" s="99" t="s">
        <v>117</v>
      </c>
      <c r="E30" s="99" t="s">
        <v>300</v>
      </c>
      <c r="F30" s="174" t="s">
        <v>289</v>
      </c>
      <c r="G30" s="293" t="s">
        <v>285</v>
      </c>
      <c r="H30" s="99" t="s">
        <v>118</v>
      </c>
      <c r="I30" s="118">
        <v>165.95840000000001</v>
      </c>
      <c r="J30" s="118">
        <v>21.531099999999999</v>
      </c>
      <c r="K30" s="100">
        <v>1.6876630896706418E-2</v>
      </c>
      <c r="L30" s="100">
        <v>11.516605389516277</v>
      </c>
      <c r="M30" s="101">
        <v>5.4048672894257653E-2</v>
      </c>
      <c r="N30" s="100">
        <v>81.750065763437988</v>
      </c>
      <c r="O30" s="100">
        <f>Y30+X30</f>
        <v>6.6603217594518762</v>
      </c>
      <c r="P30" s="102">
        <v>6.8218281515940464E-4</v>
      </c>
      <c r="Q30" s="102">
        <v>0</v>
      </c>
      <c r="R30" s="102">
        <v>0</v>
      </c>
      <c r="S30" s="102">
        <v>1.3996009877505684E-3</v>
      </c>
      <c r="T30" s="102"/>
      <c r="U30" s="102"/>
      <c r="V30" s="103">
        <f>SUM(K30:S30)</f>
        <v>100.00000000000001</v>
      </c>
      <c r="W30" s="305">
        <f t="shared" si="0"/>
        <v>1.3996009877505684E-3</v>
      </c>
      <c r="X30" s="100">
        <v>0.55839114468953654</v>
      </c>
      <c r="Y30" s="100">
        <v>6.10193061476234</v>
      </c>
      <c r="Z30" s="104">
        <f t="shared" si="7"/>
        <v>146.40286928062</v>
      </c>
      <c r="AA30" s="104">
        <f t="shared" si="1"/>
        <v>13.397409922305716</v>
      </c>
      <c r="AB30" s="104">
        <f t="shared" si="2"/>
        <v>4843.9801915317139</v>
      </c>
      <c r="AC30" s="105">
        <v>-70</v>
      </c>
      <c r="AD30" s="106">
        <v>-14</v>
      </c>
      <c r="AE30" s="114"/>
      <c r="AF30" s="107">
        <v>-320</v>
      </c>
      <c r="AG30" s="107"/>
      <c r="AH30" s="97"/>
      <c r="AI30" s="108"/>
      <c r="AJ30" s="108"/>
      <c r="AK30" s="108"/>
      <c r="AL30" s="108"/>
      <c r="AM30" s="108"/>
      <c r="AN30" s="108"/>
      <c r="AO30" s="108"/>
      <c r="AP30" s="108"/>
      <c r="AQ30" s="97"/>
      <c r="AR30" s="109"/>
      <c r="AS30" s="97"/>
      <c r="AT30" s="97"/>
      <c r="AU30" s="97"/>
      <c r="AV30" s="108"/>
      <c r="AW30" s="110"/>
      <c r="AX30" s="110"/>
      <c r="AY30" s="110"/>
      <c r="AZ30" s="97"/>
      <c r="BA30" s="97"/>
      <c r="BB30" s="97"/>
      <c r="BC30" s="97"/>
      <c r="BD30" s="97"/>
      <c r="BE30" s="111"/>
      <c r="BF30" s="111"/>
      <c r="BG30" s="187" t="s">
        <v>215</v>
      </c>
      <c r="BH30" s="187" t="s">
        <v>215</v>
      </c>
      <c r="BI30" s="187" t="s">
        <v>215</v>
      </c>
      <c r="BJ30" s="112"/>
    </row>
    <row r="31" spans="1:72" s="99" customFormat="1">
      <c r="A31" s="97">
        <v>18</v>
      </c>
      <c r="B31" s="98" t="s">
        <v>18</v>
      </c>
      <c r="C31" s="98" t="s">
        <v>18</v>
      </c>
      <c r="D31" s="99" t="s">
        <v>119</v>
      </c>
      <c r="E31" s="99" t="s">
        <v>300</v>
      </c>
      <c r="F31" s="174" t="s">
        <v>289</v>
      </c>
      <c r="G31" s="293" t="s">
        <v>285</v>
      </c>
      <c r="H31" s="99" t="s">
        <v>118</v>
      </c>
      <c r="I31" s="118">
        <v>165.95840000000001</v>
      </c>
      <c r="J31" s="118">
        <v>21.531099999999999</v>
      </c>
      <c r="K31" s="100">
        <v>2.5937780619038099E-2</v>
      </c>
      <c r="L31" s="100">
        <v>11.947825337601254</v>
      </c>
      <c r="M31" s="101">
        <v>5.5642591349268973E-2</v>
      </c>
      <c r="N31" s="100">
        <v>81.951151371735051</v>
      </c>
      <c r="O31" s="100">
        <f>Y31+X31</f>
        <v>6.0176320030969359</v>
      </c>
      <c r="P31" s="102">
        <v>6.6305482525235565E-4</v>
      </c>
      <c r="Q31" s="102">
        <v>0</v>
      </c>
      <c r="R31" s="102">
        <v>0</v>
      </c>
      <c r="S31" s="102">
        <v>1.1478607732183785E-3</v>
      </c>
      <c r="T31" s="102"/>
      <c r="U31" s="102"/>
      <c r="V31" s="103">
        <f>SUM(K31:S31)</f>
        <v>100.00000000000001</v>
      </c>
      <c r="W31" s="305">
        <f t="shared" si="0"/>
        <v>1.1478607732183785E-3</v>
      </c>
      <c r="X31" s="100">
        <v>0.42596869314746211</v>
      </c>
      <c r="Y31" s="100">
        <v>5.5916633099494737</v>
      </c>
      <c r="Z31" s="104">
        <f t="shared" si="7"/>
        <v>192.38773339468202</v>
      </c>
      <c r="AA31" s="104">
        <f t="shared" si="1"/>
        <v>14.655952411497315</v>
      </c>
      <c r="AB31" s="104">
        <f t="shared" si="2"/>
        <v>3159.5282794389755</v>
      </c>
      <c r="AC31" s="105">
        <v>-70</v>
      </c>
      <c r="AD31" s="106"/>
      <c r="AE31" s="114"/>
      <c r="AF31" s="107">
        <v>-318</v>
      </c>
      <c r="AG31" s="107"/>
      <c r="AH31" s="97"/>
      <c r="AI31" s="108"/>
      <c r="AJ31" s="108"/>
      <c r="AK31" s="108"/>
      <c r="AL31" s="108"/>
      <c r="AM31" s="108"/>
      <c r="AN31" s="108"/>
      <c r="AO31" s="108"/>
      <c r="AP31" s="108"/>
      <c r="AQ31" s="97"/>
      <c r="AR31" s="109"/>
      <c r="AS31" s="97"/>
      <c r="AT31" s="97"/>
      <c r="AU31" s="97"/>
      <c r="AV31" s="108"/>
      <c r="AW31" s="110"/>
      <c r="AX31" s="110"/>
      <c r="AY31" s="110"/>
      <c r="AZ31" s="97"/>
      <c r="BA31" s="97"/>
      <c r="BB31" s="97"/>
      <c r="BC31" s="97"/>
      <c r="BD31" s="97"/>
      <c r="BE31" s="111"/>
      <c r="BF31" s="111"/>
      <c r="BG31" s="187" t="s">
        <v>215</v>
      </c>
      <c r="BH31" s="187" t="s">
        <v>215</v>
      </c>
      <c r="BI31" s="187" t="s">
        <v>215</v>
      </c>
      <c r="BJ31" s="112"/>
    </row>
    <row r="32" spans="1:72">
      <c r="B32" s="6"/>
      <c r="C32" s="6"/>
      <c r="G32" s="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X32" s="6"/>
      <c r="Y32" s="6"/>
      <c r="Z32" s="11"/>
      <c r="AA32" s="11"/>
      <c r="AB32" s="11"/>
      <c r="AC32" s="6"/>
      <c r="AD32" s="6"/>
      <c r="AE32" s="151"/>
      <c r="AN32" s="32"/>
    </row>
    <row r="33" spans="2:31">
      <c r="B33" s="6"/>
      <c r="C33" s="6"/>
      <c r="G33" s="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X33" s="6"/>
      <c r="Y33" s="6"/>
      <c r="Z33" s="11"/>
      <c r="AA33" s="11"/>
      <c r="AB33" s="11"/>
      <c r="AC33" s="6"/>
      <c r="AD33" s="6"/>
      <c r="AE33" s="151"/>
    </row>
    <row r="34" spans="2:31">
      <c r="B34" s="6"/>
      <c r="C34" s="6"/>
      <c r="G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X34" s="6"/>
      <c r="Y34" s="6"/>
      <c r="Z34" s="11"/>
      <c r="AA34" s="11"/>
      <c r="AB34" s="11"/>
      <c r="AC34" s="6"/>
      <c r="AD34" s="6"/>
    </row>
    <row r="35" spans="2:31">
      <c r="Z35" s="53"/>
      <c r="AA35" s="53"/>
      <c r="AB35" s="53"/>
    </row>
    <row r="36" spans="2:31">
      <c r="Z36" s="53"/>
      <c r="AA36" s="53"/>
      <c r="AB36" s="53"/>
    </row>
    <row r="37" spans="2:31">
      <c r="Z37" s="53"/>
      <c r="AA37" s="53"/>
      <c r="AB37" s="53"/>
    </row>
    <row r="38" spans="2:31">
      <c r="Z38" s="53"/>
      <c r="AA38" s="53"/>
      <c r="AB38" s="53"/>
    </row>
    <row r="39" spans="2:31">
      <c r="Z39" s="53"/>
      <c r="AA39" s="53"/>
      <c r="AB39" s="53"/>
    </row>
    <row r="40" spans="2:31">
      <c r="Z40" s="53"/>
      <c r="AA40" s="53"/>
      <c r="AB40" s="53"/>
    </row>
    <row r="41" spans="2:31">
      <c r="Z41" s="53"/>
      <c r="AA41" s="53"/>
      <c r="AB41" s="53"/>
    </row>
    <row r="42" spans="2:31">
      <c r="Z42" s="53"/>
      <c r="AA42" s="53"/>
      <c r="AB42" s="53"/>
    </row>
    <row r="43" spans="2:31">
      <c r="Z43" s="53"/>
      <c r="AA43" s="53"/>
      <c r="AB43" s="53"/>
    </row>
    <row r="44" spans="2:31">
      <c r="Z44" s="53"/>
      <c r="AA44" s="53"/>
      <c r="AB44" s="53"/>
    </row>
    <row r="45" spans="2:31">
      <c r="Z45" s="53"/>
      <c r="AA45" s="53"/>
      <c r="AB45" s="53"/>
    </row>
    <row r="46" spans="2:31">
      <c r="Z46" s="53"/>
      <c r="AA46" s="53"/>
      <c r="AB46" s="53"/>
    </row>
    <row r="47" spans="2:31">
      <c r="Z47" s="53"/>
      <c r="AA47" s="53"/>
      <c r="AB47" s="53"/>
    </row>
    <row r="48" spans="2:31">
      <c r="Z48" s="53"/>
      <c r="AA48" s="53"/>
      <c r="AB48" s="53"/>
    </row>
    <row r="49" spans="26:28">
      <c r="Z49" s="53"/>
      <c r="AA49" s="53"/>
      <c r="AB49" s="53"/>
    </row>
    <row r="50" spans="26:28">
      <c r="Z50" s="53"/>
      <c r="AA50" s="53"/>
      <c r="AB50" s="53"/>
    </row>
    <row r="51" spans="26:28">
      <c r="Z51" s="53"/>
      <c r="AA51" s="53"/>
      <c r="AB51" s="53"/>
    </row>
    <row r="52" spans="26:28">
      <c r="Z52" s="53"/>
      <c r="AA52" s="53"/>
      <c r="AB52" s="53"/>
    </row>
    <row r="53" spans="26:28">
      <c r="Z53" s="53"/>
      <c r="AA53" s="53"/>
      <c r="AB53" s="53"/>
    </row>
    <row r="54" spans="26:28">
      <c r="Z54" s="53"/>
      <c r="AA54" s="53"/>
      <c r="AB54" s="53"/>
    </row>
    <row r="55" spans="26:28">
      <c r="Z55" s="53"/>
      <c r="AA55" s="53"/>
      <c r="AB55" s="53"/>
    </row>
    <row r="56" spans="26:28">
      <c r="Z56" s="53"/>
      <c r="AA56" s="53"/>
      <c r="AB56" s="53"/>
    </row>
    <row r="57" spans="26:28">
      <c r="Z57" s="53"/>
      <c r="AA57" s="53"/>
      <c r="AB57" s="53"/>
    </row>
    <row r="58" spans="26:28">
      <c r="Z58" s="53"/>
      <c r="AA58" s="53"/>
      <c r="AB58" s="53"/>
    </row>
    <row r="59" spans="26:28">
      <c r="Z59" s="53"/>
      <c r="AA59" s="53"/>
      <c r="AB59" s="53"/>
    </row>
    <row r="60" spans="26:28">
      <c r="Z60" s="53"/>
      <c r="AA60" s="53"/>
      <c r="AB60" s="53"/>
    </row>
    <row r="61" spans="26:28">
      <c r="Z61" s="53"/>
      <c r="AA61" s="53"/>
      <c r="AB61" s="53"/>
    </row>
    <row r="62" spans="26:28">
      <c r="Z62" s="53"/>
      <c r="AA62" s="53"/>
      <c r="AB62" s="53"/>
    </row>
    <row r="63" spans="26:28">
      <c r="Z63" s="53"/>
      <c r="AA63" s="53"/>
      <c r="AB63" s="53"/>
    </row>
    <row r="64" spans="26:28">
      <c r="Z64" s="53"/>
      <c r="AA64" s="53"/>
      <c r="AB64" s="53"/>
    </row>
    <row r="65" spans="26:28">
      <c r="Z65" s="53"/>
      <c r="AA65" s="53"/>
      <c r="AB65" s="53"/>
    </row>
    <row r="66" spans="26:28">
      <c r="Z66" s="53"/>
      <c r="AA66" s="53"/>
      <c r="AB66" s="53"/>
    </row>
    <row r="67" spans="26:28">
      <c r="Z67" s="53"/>
      <c r="AA67" s="53"/>
      <c r="AB67" s="53"/>
    </row>
    <row r="68" spans="26:28">
      <c r="Z68" s="53"/>
      <c r="AA68" s="53"/>
      <c r="AB68" s="53"/>
    </row>
    <row r="69" spans="26:28">
      <c r="Z69" s="53"/>
      <c r="AA69" s="53"/>
      <c r="AB69" s="53"/>
    </row>
    <row r="70" spans="26:28">
      <c r="Z70" s="53"/>
      <c r="AA70" s="53"/>
      <c r="AB70" s="53"/>
    </row>
    <row r="71" spans="26:28">
      <c r="Z71" s="53"/>
      <c r="AA71" s="53"/>
      <c r="AB71" s="53"/>
    </row>
    <row r="72" spans="26:28">
      <c r="Z72" s="53"/>
      <c r="AA72" s="53"/>
      <c r="AB72" s="53"/>
    </row>
    <row r="73" spans="26:28">
      <c r="Z73" s="53"/>
      <c r="AA73" s="53"/>
      <c r="AB73" s="53"/>
    </row>
    <row r="74" spans="26:28">
      <c r="Z74" s="53"/>
      <c r="AA74" s="53"/>
      <c r="AB74" s="53"/>
    </row>
    <row r="75" spans="26:28">
      <c r="Z75" s="53"/>
      <c r="AA75" s="53"/>
      <c r="AB75" s="53"/>
    </row>
    <row r="76" spans="26:28">
      <c r="Z76" s="53"/>
      <c r="AA76" s="53"/>
      <c r="AB76" s="53"/>
    </row>
    <row r="77" spans="26:28">
      <c r="Z77" s="53"/>
      <c r="AA77" s="53"/>
      <c r="AB77" s="53"/>
    </row>
    <row r="78" spans="26:28">
      <c r="Z78" s="53"/>
      <c r="AA78" s="53"/>
      <c r="AB78" s="53"/>
    </row>
    <row r="79" spans="26:28">
      <c r="Z79" s="53"/>
      <c r="AA79" s="53"/>
      <c r="AB79" s="53"/>
    </row>
    <row r="80" spans="26:28">
      <c r="Z80" s="53"/>
      <c r="AA80" s="53"/>
      <c r="AB80" s="53"/>
    </row>
    <row r="81" spans="26:28">
      <c r="Z81" s="53"/>
      <c r="AA81" s="53"/>
      <c r="AB81" s="53"/>
    </row>
    <row r="82" spans="26:28">
      <c r="Z82" s="53"/>
      <c r="AA82" s="53"/>
      <c r="AB82" s="53"/>
    </row>
    <row r="83" spans="26:28">
      <c r="Z83" s="53"/>
      <c r="AA83" s="53"/>
      <c r="AB83" s="53"/>
    </row>
    <row r="84" spans="26:28">
      <c r="Z84" s="53"/>
      <c r="AA84" s="53"/>
      <c r="AB84" s="53"/>
    </row>
    <row r="85" spans="26:28">
      <c r="Z85" s="53"/>
      <c r="AA85" s="53"/>
      <c r="AB85" s="53"/>
    </row>
    <row r="86" spans="26:28">
      <c r="Z86" s="53"/>
      <c r="AA86" s="53"/>
      <c r="AB86" s="53"/>
    </row>
    <row r="87" spans="26:28">
      <c r="Z87" s="53"/>
      <c r="AA87" s="53"/>
      <c r="AB87" s="53"/>
    </row>
    <row r="88" spans="26:28">
      <c r="Z88" s="53"/>
      <c r="AA88" s="53"/>
      <c r="AB88" s="53"/>
    </row>
    <row r="89" spans="26:28">
      <c r="Z89" s="53"/>
      <c r="AA89" s="53"/>
      <c r="AB89" s="53"/>
    </row>
    <row r="90" spans="26:28">
      <c r="Z90" s="53"/>
      <c r="AA90" s="53"/>
      <c r="AB90" s="53"/>
    </row>
    <row r="91" spans="26:28">
      <c r="Z91" s="53"/>
      <c r="AA91" s="53"/>
      <c r="AB91" s="53"/>
    </row>
    <row r="92" spans="26:28">
      <c r="Z92" s="53"/>
      <c r="AA92" s="53"/>
      <c r="AB92" s="53"/>
    </row>
    <row r="93" spans="26:28">
      <c r="Z93" s="53"/>
      <c r="AA93" s="53"/>
      <c r="AB93" s="53"/>
    </row>
    <row r="94" spans="26:28">
      <c r="Z94" s="53"/>
      <c r="AA94" s="53"/>
      <c r="AB94" s="53"/>
    </row>
    <row r="95" spans="26:28">
      <c r="Z95" s="53"/>
      <c r="AA95" s="53"/>
      <c r="AB95" s="53"/>
    </row>
    <row r="96" spans="26:28">
      <c r="Z96" s="53"/>
      <c r="AA96" s="53"/>
      <c r="AB96" s="53"/>
    </row>
    <row r="97" spans="26:28">
      <c r="Z97" s="53"/>
      <c r="AA97" s="53"/>
      <c r="AB97" s="53"/>
    </row>
    <row r="98" spans="26:28">
      <c r="Z98" s="53"/>
      <c r="AA98" s="53"/>
      <c r="AB98" s="53"/>
    </row>
    <row r="99" spans="26:28">
      <c r="Z99" s="53"/>
      <c r="AA99" s="53"/>
      <c r="AB99" s="53"/>
    </row>
    <row r="100" spans="26:28">
      <c r="Z100" s="53"/>
      <c r="AA100" s="53"/>
      <c r="AB100" s="53"/>
    </row>
    <row r="101" spans="26:28">
      <c r="Z101" s="53"/>
      <c r="AA101" s="53"/>
      <c r="AB101" s="53"/>
    </row>
    <row r="102" spans="26:28">
      <c r="Z102" s="53"/>
      <c r="AA102" s="53"/>
      <c r="AB102" s="53"/>
    </row>
    <row r="103" spans="26:28">
      <c r="Z103" s="53"/>
      <c r="AA103" s="53"/>
      <c r="AB103" s="53"/>
    </row>
    <row r="104" spans="26:28">
      <c r="Z104" s="53"/>
      <c r="AA104" s="53"/>
      <c r="AB104" s="53"/>
    </row>
    <row r="105" spans="26:28">
      <c r="Z105" s="53"/>
      <c r="AA105" s="53"/>
      <c r="AB105" s="53"/>
    </row>
    <row r="106" spans="26:28">
      <c r="Z106" s="53"/>
      <c r="AA106" s="53"/>
      <c r="AB106" s="53"/>
    </row>
    <row r="107" spans="26:28">
      <c r="Z107" s="53"/>
      <c r="AA107" s="53"/>
      <c r="AB107" s="53"/>
    </row>
    <row r="108" spans="26:28">
      <c r="Z108" s="53"/>
      <c r="AA108" s="53"/>
      <c r="AB108" s="53"/>
    </row>
    <row r="109" spans="26:28">
      <c r="Z109" s="53"/>
      <c r="AA109" s="53"/>
      <c r="AB109" s="53"/>
    </row>
    <row r="110" spans="26:28">
      <c r="Z110" s="53"/>
      <c r="AA110" s="53"/>
      <c r="AB110" s="53"/>
    </row>
    <row r="111" spans="26:28">
      <c r="Z111" s="53"/>
      <c r="AA111" s="53"/>
      <c r="AB111" s="53"/>
    </row>
    <row r="112" spans="26:28">
      <c r="Z112" s="53"/>
      <c r="AA112" s="53"/>
      <c r="AB112" s="53"/>
    </row>
    <row r="113" spans="26:28">
      <c r="Z113" s="53"/>
      <c r="AA113" s="53"/>
      <c r="AB113" s="53"/>
    </row>
    <row r="114" spans="26:28">
      <c r="Z114" s="53"/>
      <c r="AA114" s="53"/>
      <c r="AB114" s="53"/>
    </row>
    <row r="115" spans="26:28">
      <c r="Z115" s="53"/>
      <c r="AA115" s="53"/>
      <c r="AB115" s="53"/>
    </row>
    <row r="116" spans="26:28">
      <c r="Z116" s="53"/>
      <c r="AA116" s="53"/>
      <c r="AB116" s="53"/>
    </row>
    <row r="117" spans="26:28">
      <c r="Z117" s="53"/>
      <c r="AA117" s="53"/>
      <c r="AB117" s="53"/>
    </row>
    <row r="118" spans="26:28">
      <c r="Z118" s="53"/>
      <c r="AA118" s="53"/>
      <c r="AB118" s="53"/>
    </row>
    <row r="119" spans="26:28">
      <c r="Z119" s="53"/>
      <c r="AA119" s="53"/>
      <c r="AB119" s="53"/>
    </row>
    <row r="120" spans="26:28">
      <c r="Z120" s="53"/>
      <c r="AA120" s="53"/>
      <c r="AB120" s="53"/>
    </row>
    <row r="121" spans="26:28">
      <c r="Z121" s="53"/>
      <c r="AA121" s="53"/>
      <c r="AB121" s="53"/>
    </row>
    <row r="122" spans="26:28">
      <c r="Z122" s="53"/>
      <c r="AA122" s="53"/>
      <c r="AB122" s="53"/>
    </row>
    <row r="123" spans="26:28">
      <c r="Z123" s="53"/>
      <c r="AA123" s="53"/>
      <c r="AB123" s="53"/>
    </row>
    <row r="124" spans="26:28">
      <c r="Z124" s="53"/>
      <c r="AA124" s="53"/>
      <c r="AB124" s="53"/>
    </row>
    <row r="125" spans="26:28">
      <c r="Z125" s="53"/>
      <c r="AA125" s="53"/>
      <c r="AB125" s="53"/>
    </row>
    <row r="126" spans="26:28">
      <c r="Z126" s="53"/>
      <c r="AA126" s="53"/>
      <c r="AB126" s="53"/>
    </row>
    <row r="127" spans="26:28">
      <c r="Z127" s="53"/>
      <c r="AA127" s="53"/>
      <c r="AB127" s="53"/>
    </row>
    <row r="128" spans="26:28">
      <c r="Z128" s="53"/>
      <c r="AA128" s="53"/>
      <c r="AB128" s="53"/>
    </row>
    <row r="129" spans="26:28">
      <c r="Z129" s="53"/>
      <c r="AA129" s="53"/>
      <c r="AB129" s="53"/>
    </row>
    <row r="130" spans="26:28">
      <c r="Z130" s="53"/>
      <c r="AA130" s="53"/>
      <c r="AB130" s="53"/>
    </row>
    <row r="131" spans="26:28">
      <c r="Z131" s="53"/>
      <c r="AA131" s="53"/>
      <c r="AB131" s="53"/>
    </row>
    <row r="132" spans="26:28">
      <c r="Z132" s="53"/>
      <c r="AA132" s="53"/>
      <c r="AB132" s="53"/>
    </row>
    <row r="133" spans="26:28">
      <c r="Z133" s="53"/>
      <c r="AA133" s="53"/>
      <c r="AB133" s="53"/>
    </row>
    <row r="134" spans="26:28">
      <c r="Z134" s="53"/>
      <c r="AA134" s="53"/>
      <c r="AB134" s="53"/>
    </row>
    <row r="135" spans="26:28">
      <c r="Z135" s="53"/>
      <c r="AA135" s="53"/>
      <c r="AB135" s="53"/>
    </row>
    <row r="136" spans="26:28">
      <c r="Z136" s="53"/>
      <c r="AA136" s="53"/>
      <c r="AB136" s="53"/>
    </row>
    <row r="137" spans="26:28">
      <c r="Z137" s="53"/>
      <c r="AA137" s="53"/>
      <c r="AB137" s="53"/>
    </row>
    <row r="138" spans="26:28">
      <c r="Z138" s="53"/>
      <c r="AA138" s="53"/>
      <c r="AB138" s="53"/>
    </row>
    <row r="139" spans="26:28">
      <c r="Z139" s="53"/>
      <c r="AA139" s="53"/>
      <c r="AB139" s="53"/>
    </row>
    <row r="140" spans="26:28">
      <c r="Z140" s="53"/>
      <c r="AA140" s="53"/>
      <c r="AB140" s="53"/>
    </row>
    <row r="141" spans="26:28">
      <c r="Z141" s="53"/>
      <c r="AA141" s="53"/>
      <c r="AB141" s="53"/>
    </row>
    <row r="142" spans="26:28">
      <c r="Z142" s="53"/>
      <c r="AA142" s="53"/>
      <c r="AB142" s="53"/>
    </row>
    <row r="143" spans="26:28">
      <c r="Z143" s="53"/>
      <c r="AA143" s="53"/>
      <c r="AB143" s="53"/>
    </row>
    <row r="144" spans="26:28">
      <c r="Z144" s="53"/>
      <c r="AA144" s="53"/>
      <c r="AB144" s="53"/>
    </row>
    <row r="145" spans="26:28">
      <c r="Z145" s="53"/>
      <c r="AA145" s="53"/>
      <c r="AB145" s="53"/>
    </row>
    <row r="146" spans="26:28">
      <c r="Z146" s="53"/>
      <c r="AA146" s="53"/>
      <c r="AB146" s="53"/>
    </row>
    <row r="147" spans="26:28">
      <c r="Z147" s="53"/>
      <c r="AA147" s="53"/>
      <c r="AB147" s="53"/>
    </row>
    <row r="148" spans="26:28">
      <c r="Z148" s="53"/>
      <c r="AA148" s="53"/>
      <c r="AB148" s="53"/>
    </row>
    <row r="149" spans="26:28">
      <c r="Z149" s="53"/>
      <c r="AA149" s="53"/>
      <c r="AB149" s="53"/>
    </row>
    <row r="150" spans="26:28">
      <c r="Z150" s="53"/>
      <c r="AA150" s="53"/>
      <c r="AB150" s="53"/>
    </row>
    <row r="151" spans="26:28">
      <c r="Z151" s="53"/>
      <c r="AA151" s="53"/>
      <c r="AB151" s="53"/>
    </row>
    <row r="152" spans="26:28">
      <c r="Z152" s="53"/>
      <c r="AA152" s="53"/>
      <c r="AB152" s="53"/>
    </row>
    <row r="153" spans="26:28">
      <c r="Z153" s="53"/>
      <c r="AA153" s="53"/>
      <c r="AB153" s="53"/>
    </row>
    <row r="154" spans="26:28">
      <c r="Z154" s="53"/>
      <c r="AA154" s="53"/>
      <c r="AB154" s="53"/>
    </row>
    <row r="155" spans="26:28">
      <c r="Z155" s="53"/>
      <c r="AA155" s="53"/>
      <c r="AB155" s="53"/>
    </row>
    <row r="156" spans="26:28">
      <c r="Z156" s="53"/>
      <c r="AA156" s="53"/>
      <c r="AB156" s="53"/>
    </row>
    <row r="157" spans="26:28">
      <c r="Z157" s="53"/>
      <c r="AA157" s="53"/>
      <c r="AB157" s="53"/>
    </row>
    <row r="158" spans="26:28">
      <c r="Z158" s="53"/>
      <c r="AA158" s="53"/>
      <c r="AB158" s="53"/>
    </row>
    <row r="159" spans="26:28">
      <c r="Z159" s="53"/>
      <c r="AA159" s="53"/>
      <c r="AB159" s="53"/>
    </row>
    <row r="160" spans="26:28">
      <c r="Z160" s="53"/>
      <c r="AA160" s="53"/>
      <c r="AB160" s="53"/>
    </row>
    <row r="161" spans="26:28">
      <c r="Z161" s="53"/>
      <c r="AA161" s="53"/>
      <c r="AB161" s="53"/>
    </row>
    <row r="162" spans="26:28">
      <c r="Z162" s="53"/>
      <c r="AA162" s="53"/>
      <c r="AB162" s="53"/>
    </row>
    <row r="163" spans="26:28">
      <c r="Z163" s="53"/>
      <c r="AA163" s="53"/>
      <c r="AB163" s="53"/>
    </row>
    <row r="164" spans="26:28">
      <c r="Z164" s="53"/>
      <c r="AA164" s="53"/>
      <c r="AB164" s="53"/>
    </row>
    <row r="165" spans="26:28">
      <c r="Z165" s="53"/>
      <c r="AA165" s="53"/>
      <c r="AB165" s="53"/>
    </row>
    <row r="166" spans="26:28">
      <c r="Z166" s="53"/>
      <c r="AA166" s="53"/>
      <c r="AB166" s="53"/>
    </row>
    <row r="167" spans="26:28">
      <c r="Z167" s="53"/>
      <c r="AA167" s="53"/>
      <c r="AB167" s="53"/>
    </row>
    <row r="168" spans="26:28">
      <c r="Z168" s="53"/>
      <c r="AA168" s="53"/>
      <c r="AB168" s="53"/>
    </row>
    <row r="169" spans="26:28">
      <c r="Z169" s="53"/>
      <c r="AA169" s="53"/>
      <c r="AB169" s="53"/>
    </row>
    <row r="170" spans="26:28">
      <c r="Z170" s="53"/>
      <c r="AA170" s="53"/>
      <c r="AB170" s="53"/>
    </row>
    <row r="171" spans="26:28">
      <c r="Z171" s="53"/>
      <c r="AA171" s="53"/>
      <c r="AB171" s="53"/>
    </row>
    <row r="172" spans="26:28">
      <c r="Z172" s="53"/>
      <c r="AA172" s="53"/>
      <c r="AB172" s="53"/>
    </row>
    <row r="173" spans="26:28">
      <c r="Z173" s="53"/>
      <c r="AA173" s="53"/>
      <c r="AB173" s="53"/>
    </row>
    <row r="174" spans="26:28">
      <c r="Z174" s="53"/>
      <c r="AA174" s="53"/>
      <c r="AB174" s="53"/>
    </row>
    <row r="175" spans="26:28">
      <c r="Z175" s="53"/>
      <c r="AA175" s="53"/>
      <c r="AB175" s="53"/>
    </row>
    <row r="176" spans="26:28">
      <c r="Z176" s="53"/>
      <c r="AA176" s="53"/>
      <c r="AB176" s="53"/>
    </row>
    <row r="177" spans="26:28">
      <c r="Z177" s="53"/>
      <c r="AA177" s="53"/>
      <c r="AB177" s="53"/>
    </row>
    <row r="178" spans="26:28">
      <c r="Z178" s="53"/>
      <c r="AA178" s="53"/>
      <c r="AB178" s="53"/>
    </row>
    <row r="179" spans="26:28">
      <c r="Z179" s="53"/>
      <c r="AA179" s="53"/>
      <c r="AB179" s="53"/>
    </row>
    <row r="180" spans="26:28">
      <c r="Z180" s="53"/>
      <c r="AA180" s="53"/>
      <c r="AB180" s="53"/>
    </row>
    <row r="181" spans="26:28">
      <c r="Z181" s="53"/>
      <c r="AA181" s="53"/>
      <c r="AB181" s="53"/>
    </row>
    <row r="182" spans="26:28">
      <c r="Z182" s="53"/>
      <c r="AA182" s="53"/>
      <c r="AB182" s="53"/>
    </row>
    <row r="183" spans="26:28">
      <c r="Z183" s="53"/>
      <c r="AA183" s="53"/>
      <c r="AB183" s="53"/>
    </row>
    <row r="184" spans="26:28">
      <c r="Z184" s="53"/>
      <c r="AA184" s="53"/>
      <c r="AB184" s="53"/>
    </row>
    <row r="185" spans="26:28">
      <c r="Z185" s="53"/>
      <c r="AA185" s="53"/>
      <c r="AB185" s="53"/>
    </row>
    <row r="186" spans="26:28">
      <c r="Z186" s="53"/>
      <c r="AA186" s="53"/>
      <c r="AB186" s="53"/>
    </row>
    <row r="187" spans="26:28">
      <c r="Z187" s="53"/>
      <c r="AA187" s="53"/>
      <c r="AB187" s="53"/>
    </row>
    <row r="188" spans="26:28">
      <c r="Z188" s="53"/>
      <c r="AA188" s="53"/>
      <c r="AB188" s="53"/>
    </row>
    <row r="189" spans="26:28">
      <c r="Z189" s="53"/>
      <c r="AA189" s="53"/>
      <c r="AB189" s="53"/>
    </row>
    <row r="190" spans="26:28">
      <c r="Z190" s="53"/>
      <c r="AA190" s="53"/>
      <c r="AB190" s="53"/>
    </row>
    <row r="191" spans="26:28">
      <c r="Z191" s="53"/>
      <c r="AA191" s="53"/>
      <c r="AB191" s="53"/>
    </row>
    <row r="192" spans="26:28">
      <c r="Z192" s="53"/>
      <c r="AA192" s="53"/>
      <c r="AB192" s="53"/>
    </row>
    <row r="193" spans="26:28">
      <c r="Z193" s="53"/>
      <c r="AA193" s="53"/>
      <c r="AB193" s="53"/>
    </row>
    <row r="194" spans="26:28">
      <c r="Z194" s="53"/>
      <c r="AA194" s="53"/>
      <c r="AB194" s="53"/>
    </row>
    <row r="195" spans="26:28">
      <c r="Z195" s="53"/>
      <c r="AA195" s="53"/>
      <c r="AB195" s="53"/>
    </row>
    <row r="196" spans="26:28">
      <c r="Z196" s="53"/>
      <c r="AA196" s="53"/>
      <c r="AB196" s="53"/>
    </row>
    <row r="197" spans="26:28">
      <c r="Z197" s="53"/>
      <c r="AA197" s="53"/>
      <c r="AB197" s="53"/>
    </row>
    <row r="198" spans="26:28">
      <c r="Z198" s="53"/>
      <c r="AA198" s="53"/>
      <c r="AB198" s="53"/>
    </row>
    <row r="199" spans="26:28">
      <c r="Z199" s="53"/>
      <c r="AA199" s="53"/>
      <c r="AB199" s="53"/>
    </row>
    <row r="200" spans="26:28">
      <c r="Z200" s="53"/>
      <c r="AA200" s="53"/>
      <c r="AB200" s="53"/>
    </row>
    <row r="201" spans="26:28">
      <c r="Z201" s="53"/>
      <c r="AA201" s="53"/>
      <c r="AB201" s="53"/>
    </row>
    <row r="202" spans="26:28">
      <c r="Z202" s="53"/>
      <c r="AA202" s="53"/>
      <c r="AB202" s="53"/>
    </row>
    <row r="203" spans="26:28">
      <c r="Z203" s="53"/>
      <c r="AA203" s="53"/>
      <c r="AB203" s="53"/>
    </row>
    <row r="204" spans="26:28">
      <c r="Z204" s="53"/>
      <c r="AA204" s="53"/>
      <c r="AB204" s="53"/>
    </row>
    <row r="205" spans="26:28">
      <c r="Z205" s="53"/>
      <c r="AA205" s="53"/>
      <c r="AB205" s="53"/>
    </row>
    <row r="206" spans="26:28">
      <c r="Z206" s="53"/>
      <c r="AA206" s="53"/>
      <c r="AB206" s="53"/>
    </row>
    <row r="207" spans="26:28">
      <c r="Z207" s="53"/>
      <c r="AA207" s="53"/>
      <c r="AB207" s="53"/>
    </row>
    <row r="208" spans="26:28">
      <c r="Z208" s="53"/>
      <c r="AA208" s="53"/>
      <c r="AB208" s="53"/>
    </row>
    <row r="209" spans="26:28">
      <c r="Z209" s="53"/>
      <c r="AA209" s="53"/>
      <c r="AB209" s="53"/>
    </row>
    <row r="210" spans="26:28">
      <c r="Z210" s="53"/>
      <c r="AA210" s="53"/>
      <c r="AB210" s="53"/>
    </row>
    <row r="211" spans="26:28">
      <c r="Z211" s="53"/>
      <c r="AA211" s="53"/>
      <c r="AB211" s="53"/>
    </row>
    <row r="212" spans="26:28">
      <c r="Z212" s="53"/>
      <c r="AA212" s="53"/>
      <c r="AB212" s="53"/>
    </row>
    <row r="213" spans="26:28">
      <c r="Z213" s="53"/>
      <c r="AA213" s="53"/>
      <c r="AB213" s="53"/>
    </row>
    <row r="214" spans="26:28">
      <c r="Z214" s="53"/>
      <c r="AA214" s="53"/>
      <c r="AB214" s="53"/>
    </row>
    <row r="215" spans="26:28">
      <c r="Z215" s="53"/>
      <c r="AA215" s="53"/>
      <c r="AB215" s="53"/>
    </row>
    <row r="216" spans="26:28">
      <c r="Z216" s="53"/>
      <c r="AA216" s="53"/>
      <c r="AB216" s="53"/>
    </row>
    <row r="217" spans="26:28">
      <c r="Z217" s="53"/>
      <c r="AA217" s="53"/>
      <c r="AB217" s="53"/>
    </row>
    <row r="218" spans="26:28">
      <c r="Z218" s="53"/>
      <c r="AA218" s="53"/>
      <c r="AB218" s="53"/>
    </row>
    <row r="219" spans="26:28">
      <c r="Z219" s="53"/>
      <c r="AA219" s="53"/>
      <c r="AB219" s="53"/>
    </row>
    <row r="220" spans="26:28">
      <c r="Z220" s="53"/>
      <c r="AA220" s="53"/>
      <c r="AB220" s="53"/>
    </row>
    <row r="221" spans="26:28">
      <c r="Z221" s="53"/>
      <c r="AA221" s="53"/>
      <c r="AB221" s="53"/>
    </row>
    <row r="222" spans="26:28">
      <c r="Z222" s="53"/>
      <c r="AA222" s="53"/>
      <c r="AB222" s="53"/>
    </row>
    <row r="223" spans="26:28">
      <c r="Z223" s="53"/>
      <c r="AA223" s="53"/>
      <c r="AB223" s="53"/>
    </row>
    <row r="224" spans="26:28">
      <c r="Z224" s="53"/>
      <c r="AA224" s="53"/>
      <c r="AB224" s="53"/>
    </row>
    <row r="225" spans="26:28">
      <c r="Z225" s="53"/>
      <c r="AA225" s="53"/>
      <c r="AB225" s="53"/>
    </row>
    <row r="226" spans="26:28">
      <c r="Z226" s="53"/>
      <c r="AA226" s="53"/>
      <c r="AB226" s="53"/>
    </row>
    <row r="227" spans="26:28">
      <c r="Z227" s="53"/>
      <c r="AA227" s="53"/>
      <c r="AB227" s="53"/>
    </row>
    <row r="228" spans="26:28">
      <c r="Z228" s="53"/>
      <c r="AA228" s="53"/>
      <c r="AB228" s="53"/>
    </row>
    <row r="229" spans="26:28">
      <c r="Z229" s="53"/>
      <c r="AA229" s="53"/>
      <c r="AB229" s="53"/>
    </row>
    <row r="230" spans="26:28">
      <c r="Z230" s="53"/>
      <c r="AA230" s="53"/>
      <c r="AB230" s="53"/>
    </row>
    <row r="231" spans="26:28">
      <c r="Z231" s="53"/>
      <c r="AA231" s="53"/>
      <c r="AB231" s="53"/>
    </row>
    <row r="232" spans="26:28">
      <c r="Z232" s="53"/>
      <c r="AA232" s="53"/>
      <c r="AB232" s="53"/>
    </row>
    <row r="233" spans="26:28">
      <c r="Z233" s="53"/>
      <c r="AA233" s="53"/>
      <c r="AB233" s="53"/>
    </row>
    <row r="234" spans="26:28">
      <c r="Z234" s="53"/>
      <c r="AA234" s="53"/>
      <c r="AB234" s="53"/>
    </row>
    <row r="235" spans="26:28">
      <c r="Z235" s="53"/>
      <c r="AA235" s="53"/>
      <c r="AB235" s="53"/>
    </row>
    <row r="236" spans="26:28">
      <c r="Z236" s="53"/>
      <c r="AA236" s="53"/>
      <c r="AB236" s="53"/>
    </row>
    <row r="237" spans="26:28">
      <c r="Z237" s="53"/>
      <c r="AA237" s="53"/>
      <c r="AB237" s="53"/>
    </row>
    <row r="238" spans="26:28">
      <c r="Z238" s="53"/>
      <c r="AA238" s="53"/>
      <c r="AB238" s="53"/>
    </row>
    <row r="239" spans="26:28">
      <c r="Z239" s="53"/>
      <c r="AA239" s="53"/>
      <c r="AB239" s="53"/>
    </row>
    <row r="240" spans="26:28">
      <c r="Z240" s="53"/>
      <c r="AA240" s="53"/>
      <c r="AB240" s="53"/>
    </row>
    <row r="241" spans="26:28">
      <c r="Z241" s="53"/>
      <c r="AA241" s="53"/>
      <c r="AB241" s="53"/>
    </row>
    <row r="242" spans="26:28">
      <c r="Z242" s="53"/>
      <c r="AA242" s="53"/>
      <c r="AB242" s="53"/>
    </row>
    <row r="243" spans="26:28">
      <c r="Z243" s="53"/>
      <c r="AA243" s="53"/>
      <c r="AB243" s="53"/>
    </row>
    <row r="244" spans="26:28">
      <c r="Z244" s="53"/>
      <c r="AA244" s="53"/>
      <c r="AB244" s="53"/>
    </row>
    <row r="245" spans="26:28">
      <c r="Z245" s="53"/>
      <c r="AA245" s="53"/>
      <c r="AB245" s="53"/>
    </row>
    <row r="246" spans="26:28">
      <c r="Z246" s="53"/>
      <c r="AA246" s="53"/>
      <c r="AB246" s="53"/>
    </row>
    <row r="247" spans="26:28">
      <c r="Z247" s="53"/>
      <c r="AA247" s="53"/>
      <c r="AB247" s="53"/>
    </row>
    <row r="248" spans="26:28">
      <c r="Z248" s="53"/>
      <c r="AA248" s="53"/>
      <c r="AB248" s="53"/>
    </row>
    <row r="249" spans="26:28">
      <c r="Z249" s="53"/>
      <c r="AA249" s="53"/>
      <c r="AB249" s="53"/>
    </row>
    <row r="250" spans="26:28">
      <c r="Z250" s="53"/>
      <c r="AA250" s="53"/>
      <c r="AB250" s="53"/>
    </row>
    <row r="251" spans="26:28">
      <c r="Z251" s="53"/>
      <c r="AA251" s="53"/>
      <c r="AB251" s="53"/>
    </row>
    <row r="252" spans="26:28">
      <c r="Z252" s="53"/>
      <c r="AA252" s="53"/>
      <c r="AB252" s="53"/>
    </row>
    <row r="253" spans="26:28">
      <c r="Z253" s="53"/>
      <c r="AA253" s="53"/>
      <c r="AB253" s="53"/>
    </row>
    <row r="254" spans="26:28">
      <c r="Z254" s="53"/>
      <c r="AA254" s="53"/>
      <c r="AB254" s="53"/>
    </row>
    <row r="255" spans="26:28">
      <c r="Z255" s="53"/>
      <c r="AA255" s="53"/>
      <c r="AB255" s="53"/>
    </row>
    <row r="256" spans="26:28">
      <c r="Z256" s="53"/>
      <c r="AA256" s="53"/>
      <c r="AB256" s="53"/>
    </row>
    <row r="257" spans="26:28">
      <c r="Z257" s="53"/>
      <c r="AA257" s="53"/>
      <c r="AB257" s="53"/>
    </row>
    <row r="258" spans="26:28">
      <c r="Z258" s="53"/>
      <c r="AA258" s="53"/>
      <c r="AB258" s="53"/>
    </row>
    <row r="259" spans="26:28">
      <c r="Z259" s="53"/>
      <c r="AA259" s="53"/>
      <c r="AB259" s="53"/>
    </row>
    <row r="260" spans="26:28">
      <c r="Z260" s="53"/>
      <c r="AA260" s="53"/>
      <c r="AB260" s="53"/>
    </row>
    <row r="261" spans="26:28">
      <c r="Z261" s="53"/>
      <c r="AA261" s="53"/>
      <c r="AB261" s="53"/>
    </row>
    <row r="262" spans="26:28">
      <c r="Z262" s="53"/>
      <c r="AA262" s="53"/>
      <c r="AB262" s="53"/>
    </row>
    <row r="263" spans="26:28">
      <c r="Z263" s="53"/>
      <c r="AA263" s="53"/>
      <c r="AB263" s="53"/>
    </row>
    <row r="264" spans="26:28">
      <c r="Z264" s="53"/>
      <c r="AA264" s="53"/>
      <c r="AB264" s="53"/>
    </row>
    <row r="265" spans="26:28">
      <c r="Z265" s="53"/>
      <c r="AA265" s="53"/>
      <c r="AB265" s="53"/>
    </row>
    <row r="266" spans="26:28">
      <c r="Z266" s="53"/>
      <c r="AA266" s="53"/>
      <c r="AB266" s="53"/>
    </row>
    <row r="267" spans="26:28">
      <c r="Z267" s="53"/>
      <c r="AA267" s="53"/>
      <c r="AB267" s="53"/>
    </row>
    <row r="268" spans="26:28">
      <c r="Z268" s="53"/>
      <c r="AA268" s="53"/>
      <c r="AB268" s="53"/>
    </row>
    <row r="269" spans="26:28">
      <c r="Z269" s="53"/>
      <c r="AA269" s="53"/>
      <c r="AB269" s="53"/>
    </row>
    <row r="270" spans="26:28">
      <c r="Z270" s="53"/>
      <c r="AA270" s="53"/>
      <c r="AB270" s="53"/>
    </row>
    <row r="271" spans="26:28">
      <c r="Z271" s="53"/>
      <c r="AA271" s="53"/>
      <c r="AB271" s="53"/>
    </row>
    <row r="272" spans="26:28">
      <c r="Z272" s="53"/>
      <c r="AA272" s="53"/>
      <c r="AB272" s="53"/>
    </row>
    <row r="273" spans="26:28">
      <c r="Z273" s="53"/>
      <c r="AA273" s="53"/>
      <c r="AB273" s="53"/>
    </row>
    <row r="274" spans="26:28">
      <c r="Z274" s="53"/>
      <c r="AA274" s="53"/>
      <c r="AB274" s="53"/>
    </row>
    <row r="275" spans="26:28">
      <c r="Z275" s="53"/>
      <c r="AA275" s="53"/>
      <c r="AB275" s="53"/>
    </row>
    <row r="276" spans="26:28">
      <c r="Z276" s="53"/>
      <c r="AA276" s="53"/>
      <c r="AB276" s="53"/>
    </row>
    <row r="277" spans="26:28">
      <c r="Z277" s="53"/>
      <c r="AA277" s="53"/>
      <c r="AB277" s="53"/>
    </row>
    <row r="278" spans="26:28">
      <c r="Z278" s="53"/>
      <c r="AA278" s="53"/>
      <c r="AB278" s="53"/>
    </row>
    <row r="279" spans="26:28">
      <c r="Z279" s="53"/>
      <c r="AA279" s="53"/>
      <c r="AB279" s="53"/>
    </row>
    <row r="280" spans="26:28">
      <c r="Z280" s="53"/>
      <c r="AA280" s="53"/>
      <c r="AB280" s="53"/>
    </row>
    <row r="281" spans="26:28">
      <c r="Z281" s="53"/>
      <c r="AA281" s="53"/>
      <c r="AB281" s="53"/>
    </row>
    <row r="282" spans="26:28">
      <c r="Z282" s="53"/>
      <c r="AA282" s="53"/>
      <c r="AB282" s="53"/>
    </row>
    <row r="283" spans="26:28">
      <c r="Z283" s="53"/>
      <c r="AA283" s="53"/>
      <c r="AB283" s="53"/>
    </row>
    <row r="284" spans="26:28">
      <c r="Z284" s="53"/>
      <c r="AA284" s="53"/>
      <c r="AB284" s="53"/>
    </row>
    <row r="285" spans="26:28">
      <c r="Z285" s="53"/>
      <c r="AA285" s="53"/>
      <c r="AB285" s="53"/>
    </row>
    <row r="286" spans="26:28">
      <c r="Z286" s="53"/>
      <c r="AA286" s="53"/>
      <c r="AB286" s="53"/>
    </row>
    <row r="287" spans="26:28">
      <c r="Z287" s="53"/>
      <c r="AA287" s="53"/>
      <c r="AB287" s="53"/>
    </row>
    <row r="288" spans="26:28">
      <c r="Z288" s="53"/>
      <c r="AA288" s="53"/>
      <c r="AB288" s="53"/>
    </row>
    <row r="289" spans="26:28">
      <c r="Z289" s="53"/>
      <c r="AA289" s="53"/>
      <c r="AB289" s="53"/>
    </row>
    <row r="290" spans="26:28">
      <c r="Z290" s="53"/>
      <c r="AA290" s="53"/>
      <c r="AB290" s="53"/>
    </row>
    <row r="291" spans="26:28">
      <c r="Z291" s="53"/>
      <c r="AA291" s="53"/>
      <c r="AB291" s="53"/>
    </row>
    <row r="292" spans="26:28">
      <c r="Z292" s="53"/>
      <c r="AA292" s="53"/>
      <c r="AB292" s="53"/>
    </row>
    <row r="293" spans="26:28">
      <c r="Z293" s="53"/>
      <c r="AA293" s="53"/>
      <c r="AB293" s="53"/>
    </row>
    <row r="294" spans="26:28">
      <c r="Z294" s="53"/>
      <c r="AA294" s="53"/>
      <c r="AB294" s="53"/>
    </row>
    <row r="295" spans="26:28">
      <c r="Z295" s="53"/>
      <c r="AA295" s="53"/>
      <c r="AB295" s="53"/>
    </row>
    <row r="296" spans="26:28">
      <c r="Z296" s="53"/>
      <c r="AA296" s="53"/>
      <c r="AB296" s="53"/>
    </row>
    <row r="297" spans="26:28">
      <c r="Z297" s="53"/>
      <c r="AA297" s="53"/>
      <c r="AB297" s="53"/>
    </row>
    <row r="298" spans="26:28">
      <c r="Z298" s="53"/>
      <c r="AA298" s="53"/>
      <c r="AB298" s="53"/>
    </row>
    <row r="299" spans="26:28">
      <c r="Z299" s="53"/>
      <c r="AA299" s="53"/>
      <c r="AB299" s="53"/>
    </row>
    <row r="300" spans="26:28">
      <c r="Z300" s="53"/>
      <c r="AA300" s="53"/>
      <c r="AB300" s="53"/>
    </row>
    <row r="301" spans="26:28">
      <c r="Z301" s="53"/>
      <c r="AA301" s="53"/>
      <c r="AB301" s="53"/>
    </row>
    <row r="302" spans="26:28">
      <c r="Z302" s="53"/>
      <c r="AA302" s="53"/>
      <c r="AB302" s="53"/>
    </row>
    <row r="303" spans="26:28">
      <c r="Z303" s="53"/>
      <c r="AA303" s="53"/>
      <c r="AB303" s="53"/>
    </row>
    <row r="304" spans="26:28">
      <c r="Z304" s="53"/>
      <c r="AA304" s="53"/>
      <c r="AB304" s="53"/>
    </row>
    <row r="305" spans="26:28">
      <c r="Z305" s="53"/>
      <c r="AA305" s="53"/>
      <c r="AB305" s="53"/>
    </row>
    <row r="306" spans="26:28">
      <c r="Z306" s="53"/>
      <c r="AA306" s="53"/>
      <c r="AB306" s="53"/>
    </row>
    <row r="307" spans="26:28">
      <c r="Z307" s="53"/>
      <c r="AA307" s="53"/>
      <c r="AB307" s="53"/>
    </row>
    <row r="308" spans="26:28">
      <c r="Z308" s="53"/>
      <c r="AA308" s="53"/>
      <c r="AB308" s="53"/>
    </row>
    <row r="309" spans="26:28">
      <c r="Z309" s="53"/>
      <c r="AA309" s="53"/>
      <c r="AB309" s="53"/>
    </row>
    <row r="310" spans="26:28">
      <c r="Z310" s="53"/>
      <c r="AA310" s="53"/>
      <c r="AB310" s="53"/>
    </row>
    <row r="311" spans="26:28">
      <c r="Z311" s="53"/>
      <c r="AA311" s="53"/>
      <c r="AB311" s="53"/>
    </row>
    <row r="312" spans="26:28">
      <c r="Z312" s="53"/>
      <c r="AA312" s="53"/>
      <c r="AB312" s="53"/>
    </row>
    <row r="313" spans="26:28">
      <c r="Z313" s="53"/>
      <c r="AA313" s="53"/>
      <c r="AB313" s="53"/>
    </row>
    <row r="314" spans="26:28">
      <c r="Z314" s="53"/>
      <c r="AA314" s="53"/>
      <c r="AB314" s="53"/>
    </row>
    <row r="315" spans="26:28">
      <c r="Z315" s="53"/>
      <c r="AA315" s="53"/>
      <c r="AB315" s="53"/>
    </row>
    <row r="316" spans="26:28">
      <c r="Z316" s="53"/>
      <c r="AA316" s="53"/>
      <c r="AB316" s="53"/>
    </row>
    <row r="317" spans="26:28">
      <c r="Z317" s="53"/>
      <c r="AA317" s="53"/>
      <c r="AB317" s="53"/>
    </row>
    <row r="318" spans="26:28">
      <c r="Z318" s="53"/>
      <c r="AA318" s="53"/>
      <c r="AB318" s="53"/>
    </row>
    <row r="319" spans="26:28">
      <c r="Z319" s="53"/>
      <c r="AA319" s="53"/>
      <c r="AB319" s="53"/>
    </row>
    <row r="320" spans="26:28">
      <c r="Z320" s="53"/>
      <c r="AA320" s="53"/>
      <c r="AB320" s="53"/>
    </row>
    <row r="321" spans="26:28">
      <c r="Z321" s="53"/>
      <c r="AA321" s="53"/>
      <c r="AB321" s="53"/>
    </row>
    <row r="322" spans="26:28">
      <c r="Z322" s="53"/>
      <c r="AA322" s="53"/>
      <c r="AB322" s="53"/>
    </row>
    <row r="323" spans="26:28">
      <c r="Z323" s="53"/>
      <c r="AA323" s="53"/>
      <c r="AB323" s="53"/>
    </row>
    <row r="324" spans="26:28">
      <c r="Z324" s="53"/>
      <c r="AA324" s="53"/>
      <c r="AB324" s="53"/>
    </row>
    <row r="325" spans="26:28">
      <c r="Z325" s="53"/>
      <c r="AA325" s="53"/>
      <c r="AB325" s="53"/>
    </row>
    <row r="326" spans="26:28">
      <c r="Z326" s="53"/>
      <c r="AA326" s="53"/>
      <c r="AB326" s="53"/>
    </row>
    <row r="327" spans="26:28">
      <c r="Z327" s="53"/>
      <c r="AA327" s="53"/>
      <c r="AB327" s="53"/>
    </row>
    <row r="328" spans="26:28">
      <c r="Z328" s="53"/>
      <c r="AA328" s="53"/>
      <c r="AB328" s="53"/>
    </row>
    <row r="329" spans="26:28">
      <c r="Z329" s="53"/>
      <c r="AA329" s="53"/>
      <c r="AB329" s="53"/>
    </row>
    <row r="330" spans="26:28">
      <c r="Z330" s="53"/>
      <c r="AA330" s="53"/>
      <c r="AB330" s="53"/>
    </row>
    <row r="331" spans="26:28">
      <c r="Z331" s="53"/>
      <c r="AA331" s="53"/>
      <c r="AB331" s="53"/>
    </row>
    <row r="332" spans="26:28">
      <c r="Z332" s="53"/>
      <c r="AA332" s="53"/>
      <c r="AB332" s="53"/>
    </row>
    <row r="333" spans="26:28">
      <c r="Z333" s="53"/>
      <c r="AA333" s="53"/>
      <c r="AB333" s="53"/>
    </row>
    <row r="334" spans="26:28">
      <c r="Z334" s="53"/>
      <c r="AA334" s="53"/>
      <c r="AB334" s="53"/>
    </row>
    <row r="335" spans="26:28">
      <c r="Z335" s="53"/>
      <c r="AA335" s="53"/>
      <c r="AB335" s="53"/>
    </row>
    <row r="336" spans="26:28">
      <c r="Z336" s="53"/>
      <c r="AA336" s="53"/>
      <c r="AB336" s="53"/>
    </row>
    <row r="337" spans="26:28">
      <c r="Z337" s="53"/>
      <c r="AA337" s="53"/>
      <c r="AB337" s="53"/>
    </row>
    <row r="338" spans="26:28">
      <c r="Z338" s="53"/>
      <c r="AA338" s="53"/>
      <c r="AB338" s="53"/>
    </row>
    <row r="339" spans="26:28">
      <c r="Z339" s="53"/>
      <c r="AA339" s="53"/>
      <c r="AB339" s="53"/>
    </row>
    <row r="340" spans="26:28">
      <c r="Z340" s="53"/>
      <c r="AA340" s="53"/>
      <c r="AB340" s="53"/>
    </row>
    <row r="341" spans="26:28">
      <c r="Z341" s="53"/>
      <c r="AA341" s="53"/>
      <c r="AB341" s="53"/>
    </row>
    <row r="342" spans="26:28">
      <c r="Z342" s="53"/>
      <c r="AA342" s="53"/>
      <c r="AB342" s="53"/>
    </row>
    <row r="343" spans="26:28">
      <c r="Z343" s="53"/>
      <c r="AA343" s="53"/>
      <c r="AB343" s="53"/>
    </row>
    <row r="344" spans="26:28">
      <c r="Z344" s="53"/>
      <c r="AA344" s="53"/>
      <c r="AB344" s="53"/>
    </row>
    <row r="345" spans="26:28">
      <c r="Z345" s="53"/>
      <c r="AA345" s="53"/>
      <c r="AB345" s="53"/>
    </row>
    <row r="346" spans="26:28">
      <c r="Z346" s="53"/>
      <c r="AA346" s="53"/>
      <c r="AB346" s="53"/>
    </row>
    <row r="347" spans="26:28">
      <c r="Z347" s="53"/>
      <c r="AA347" s="53"/>
      <c r="AB347" s="53"/>
    </row>
    <row r="348" spans="26:28">
      <c r="Z348" s="53"/>
      <c r="AA348" s="53"/>
      <c r="AB348" s="53"/>
    </row>
    <row r="349" spans="26:28">
      <c r="Z349" s="53"/>
      <c r="AA349" s="53"/>
      <c r="AB349" s="53"/>
    </row>
    <row r="350" spans="26:28">
      <c r="Z350" s="53"/>
      <c r="AA350" s="53"/>
      <c r="AB350" s="53"/>
    </row>
    <row r="351" spans="26:28">
      <c r="Z351" s="53"/>
      <c r="AA351" s="53"/>
      <c r="AB351" s="53"/>
    </row>
    <row r="352" spans="26:28">
      <c r="Z352" s="53"/>
      <c r="AA352" s="53"/>
      <c r="AB352" s="53"/>
    </row>
    <row r="353" spans="26:28">
      <c r="Z353" s="53"/>
      <c r="AA353" s="53"/>
      <c r="AB353" s="53"/>
    </row>
    <row r="354" spans="26:28">
      <c r="Z354" s="53"/>
      <c r="AA354" s="53"/>
      <c r="AB354" s="53"/>
    </row>
    <row r="355" spans="26:28">
      <c r="Z355" s="53"/>
      <c r="AA355" s="53"/>
      <c r="AB355" s="53"/>
    </row>
    <row r="356" spans="26:28">
      <c r="Z356" s="53"/>
      <c r="AA356" s="53"/>
      <c r="AB356" s="53"/>
    </row>
    <row r="357" spans="26:28">
      <c r="Z357" s="53"/>
      <c r="AA357" s="53"/>
      <c r="AB357" s="53"/>
    </row>
    <row r="358" spans="26:28">
      <c r="Z358" s="53"/>
      <c r="AA358" s="53"/>
      <c r="AB358" s="53"/>
    </row>
    <row r="359" spans="26:28">
      <c r="Z359" s="53"/>
      <c r="AA359" s="53"/>
      <c r="AB359" s="53"/>
    </row>
    <row r="360" spans="26:28">
      <c r="Z360" s="53"/>
      <c r="AA360" s="53"/>
      <c r="AB360" s="53"/>
    </row>
    <row r="361" spans="26:28">
      <c r="Z361" s="53"/>
      <c r="AA361" s="53"/>
      <c r="AB361" s="53"/>
    </row>
    <row r="362" spans="26:28">
      <c r="Z362" s="53"/>
      <c r="AA362" s="53"/>
      <c r="AB362" s="53"/>
    </row>
    <row r="363" spans="26:28">
      <c r="Z363" s="53"/>
      <c r="AA363" s="53"/>
      <c r="AB363" s="53"/>
    </row>
    <row r="364" spans="26:28">
      <c r="Z364" s="53"/>
      <c r="AA364" s="53"/>
      <c r="AB364" s="53"/>
    </row>
    <row r="365" spans="26:28">
      <c r="Z365" s="53"/>
      <c r="AA365" s="53"/>
      <c r="AB365" s="53"/>
    </row>
    <row r="366" spans="26:28">
      <c r="Z366" s="53"/>
      <c r="AA366" s="53"/>
      <c r="AB366" s="53"/>
    </row>
    <row r="367" spans="26:28">
      <c r="Z367" s="53"/>
      <c r="AA367" s="53"/>
      <c r="AB367" s="53"/>
    </row>
    <row r="368" spans="26:28">
      <c r="Z368" s="53"/>
      <c r="AA368" s="53"/>
      <c r="AB368" s="53"/>
    </row>
    <row r="369" spans="26:28">
      <c r="Z369" s="53"/>
      <c r="AA369" s="53"/>
      <c r="AB369" s="53"/>
    </row>
    <row r="370" spans="26:28">
      <c r="Z370" s="53"/>
      <c r="AA370" s="53"/>
      <c r="AB370" s="53"/>
    </row>
    <row r="371" spans="26:28">
      <c r="Z371" s="53"/>
      <c r="AA371" s="53"/>
      <c r="AB371" s="53"/>
    </row>
    <row r="372" spans="26:28">
      <c r="Z372" s="53"/>
      <c r="AA372" s="53"/>
      <c r="AB372" s="53"/>
    </row>
    <row r="373" spans="26:28">
      <c r="Z373" s="53"/>
      <c r="AA373" s="53"/>
      <c r="AB373" s="53"/>
    </row>
    <row r="374" spans="26:28">
      <c r="Z374" s="53"/>
      <c r="AA374" s="53"/>
      <c r="AB374" s="53"/>
    </row>
    <row r="375" spans="26:28">
      <c r="Z375" s="53"/>
      <c r="AA375" s="53"/>
      <c r="AB375" s="53"/>
    </row>
    <row r="376" spans="26:28">
      <c r="Z376" s="53"/>
      <c r="AA376" s="53"/>
      <c r="AB376" s="53"/>
    </row>
    <row r="377" spans="26:28">
      <c r="Z377" s="53"/>
      <c r="AA377" s="53"/>
      <c r="AB377" s="53"/>
    </row>
    <row r="378" spans="26:28">
      <c r="Z378" s="53"/>
      <c r="AA378" s="53"/>
      <c r="AB378" s="53"/>
    </row>
    <row r="379" spans="26:28">
      <c r="Z379" s="53"/>
      <c r="AA379" s="53"/>
      <c r="AB379" s="53"/>
    </row>
    <row r="380" spans="26:28">
      <c r="Z380" s="53"/>
      <c r="AA380" s="53"/>
      <c r="AB380" s="53"/>
    </row>
    <row r="381" spans="26:28">
      <c r="Z381" s="53"/>
      <c r="AA381" s="53"/>
      <c r="AB381" s="53"/>
    </row>
    <row r="382" spans="26:28">
      <c r="Z382" s="53"/>
      <c r="AA382" s="53"/>
      <c r="AB382" s="53"/>
    </row>
    <row r="383" spans="26:28">
      <c r="Z383" s="53"/>
      <c r="AA383" s="53"/>
      <c r="AB383" s="53"/>
    </row>
    <row r="384" spans="26:28">
      <c r="Z384" s="53"/>
      <c r="AA384" s="53"/>
      <c r="AB384" s="53"/>
    </row>
    <row r="385" spans="26:28">
      <c r="Z385" s="53"/>
      <c r="AA385" s="53"/>
      <c r="AB385" s="53"/>
    </row>
    <row r="386" spans="26:28">
      <c r="Z386" s="53"/>
      <c r="AA386" s="53"/>
      <c r="AB386" s="53"/>
    </row>
    <row r="387" spans="26:28">
      <c r="Z387" s="53"/>
      <c r="AA387" s="53"/>
      <c r="AB387" s="53"/>
    </row>
    <row r="388" spans="26:28">
      <c r="Z388" s="53"/>
      <c r="AA388" s="53"/>
      <c r="AB388" s="53"/>
    </row>
    <row r="389" spans="26:28">
      <c r="Z389" s="53"/>
      <c r="AA389" s="53"/>
      <c r="AB389" s="53"/>
    </row>
  </sheetData>
  <pageMargins left="0.7" right="0.7" top="0.75" bottom="0.75" header="0.3" footer="0.3"/>
  <pageSetup paperSize="9" orientation="portrait" r:id="rId1"/>
  <ignoredErrors>
    <ignoredError sqref="BG6:BI6 BG10:BI10 BG15:BI15 BG27:BH28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0C29-2D02-47D3-BDD9-33B368772691}">
  <dimension ref="A1:N19"/>
  <sheetViews>
    <sheetView workbookViewId="0">
      <selection activeCell="E23" sqref="E23"/>
    </sheetView>
  </sheetViews>
  <sheetFormatPr defaultRowHeight="14.4"/>
  <cols>
    <col min="1" max="1" width="23.88671875" customWidth="1"/>
    <col min="18" max="18" width="34.88671875" customWidth="1"/>
  </cols>
  <sheetData>
    <row r="1" spans="1:14" ht="15" thickBot="1">
      <c r="B1" s="2" t="s">
        <v>19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28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29</v>
      </c>
      <c r="M1" s="2" t="s">
        <v>30</v>
      </c>
      <c r="N1" s="3" t="s">
        <v>31</v>
      </c>
    </row>
    <row r="2" spans="1:14" ht="15" thickBot="1">
      <c r="A2" s="1" t="s">
        <v>20</v>
      </c>
      <c r="B2">
        <v>0</v>
      </c>
      <c r="C2">
        <v>33.259958560284609</v>
      </c>
      <c r="D2">
        <v>11.259390036252562</v>
      </c>
      <c r="E2">
        <v>0</v>
      </c>
      <c r="F2">
        <v>56.231762104868373</v>
      </c>
      <c r="G2">
        <v>0.67901500676878257</v>
      </c>
      <c r="H2">
        <v>9.3784034364150588E-4</v>
      </c>
      <c r="I2">
        <v>1.1629632668665943E-4</v>
      </c>
      <c r="J2">
        <v>0</v>
      </c>
      <c r="K2">
        <v>0</v>
      </c>
      <c r="L2">
        <v>0</v>
      </c>
      <c r="M2">
        <v>0</v>
      </c>
      <c r="N2">
        <f t="shared" ref="N2:N9" si="0">SUM(B2:M2)</f>
        <v>101.43117984484464</v>
      </c>
    </row>
    <row r="3" spans="1:14" ht="15" thickBot="1">
      <c r="A3" s="1" t="s">
        <v>26</v>
      </c>
      <c r="B3">
        <v>0</v>
      </c>
      <c r="C3">
        <v>12.864446340073087</v>
      </c>
      <c r="D3">
        <v>15.126229251465649</v>
      </c>
      <c r="E3">
        <v>0</v>
      </c>
      <c r="F3">
        <v>70.313126930134345</v>
      </c>
      <c r="G3">
        <v>2.6713534686712967</v>
      </c>
      <c r="H3">
        <v>9.1379844926947141E-4</v>
      </c>
      <c r="I3">
        <v>1.4041691985621421E-4</v>
      </c>
      <c r="J3">
        <v>1.3402275543282391E-4</v>
      </c>
      <c r="K3">
        <v>9.8586678759522527E-5</v>
      </c>
      <c r="L3">
        <v>0</v>
      </c>
      <c r="M3">
        <v>0</v>
      </c>
      <c r="N3">
        <f t="shared" si="0"/>
        <v>100.97644281514771</v>
      </c>
    </row>
    <row r="4" spans="1:14" ht="15" thickBot="1">
      <c r="A4" s="1" t="s">
        <v>24</v>
      </c>
      <c r="B4">
        <v>0</v>
      </c>
      <c r="C4">
        <v>28.06003202140608</v>
      </c>
      <c r="D4">
        <v>9.6927631380501289</v>
      </c>
      <c r="E4">
        <v>0</v>
      </c>
      <c r="F4">
        <v>60.265959492939942</v>
      </c>
      <c r="G4">
        <v>2.1261803572425952</v>
      </c>
      <c r="H4">
        <v>7.8903079017601991E-4</v>
      </c>
      <c r="I4">
        <v>1.16071952409344E-4</v>
      </c>
      <c r="J4">
        <v>1.3755732282271044E-4</v>
      </c>
      <c r="K4">
        <v>6.2207059135464479E-5</v>
      </c>
      <c r="L4">
        <v>0</v>
      </c>
      <c r="M4">
        <v>0</v>
      </c>
      <c r="N4">
        <f t="shared" si="0"/>
        <v>100.14603987676327</v>
      </c>
    </row>
    <row r="5" spans="1:14" ht="15" thickBot="1">
      <c r="A5" s="1" t="s">
        <v>27</v>
      </c>
      <c r="B5">
        <v>0</v>
      </c>
      <c r="C5">
        <v>14.328658710576827</v>
      </c>
      <c r="D5">
        <v>15.265460161736554</v>
      </c>
      <c r="E5">
        <v>0.13020366804687145</v>
      </c>
      <c r="F5">
        <v>57.987271588839754</v>
      </c>
      <c r="G5">
        <v>10.118011894491403</v>
      </c>
      <c r="H5">
        <v>2.7751172973309265E-3</v>
      </c>
      <c r="I5">
        <v>3.4076150399551695E-4</v>
      </c>
      <c r="J5">
        <v>1.8437644339535945E-4</v>
      </c>
      <c r="K5">
        <v>6.0334667321380082E-5</v>
      </c>
      <c r="L5">
        <v>0</v>
      </c>
      <c r="M5">
        <v>0</v>
      </c>
      <c r="N5">
        <f t="shared" si="0"/>
        <v>97.83296661360346</v>
      </c>
    </row>
    <row r="6" spans="1:14" ht="15" thickBot="1">
      <c r="A6" s="1" t="s">
        <v>25</v>
      </c>
      <c r="B6">
        <v>0</v>
      </c>
      <c r="C6">
        <v>13.031640880464359</v>
      </c>
      <c r="D6">
        <v>18.798781489731198</v>
      </c>
      <c r="E6">
        <v>0</v>
      </c>
      <c r="F6">
        <v>67.681455455493804</v>
      </c>
      <c r="G6">
        <v>2.5973339495187076</v>
      </c>
      <c r="H6">
        <v>3.2185266577844647E-3</v>
      </c>
      <c r="I6">
        <v>5.2197320702840658E-4</v>
      </c>
      <c r="J6">
        <v>1.8012682994861826E-4</v>
      </c>
      <c r="K6">
        <v>2.5291122593589709E-4</v>
      </c>
      <c r="L6">
        <v>0</v>
      </c>
      <c r="M6">
        <v>0</v>
      </c>
      <c r="N6">
        <f t="shared" si="0"/>
        <v>102.11338531312879</v>
      </c>
    </row>
    <row r="7" spans="1:14" ht="15" thickBot="1">
      <c r="A7" s="1" t="s">
        <v>23</v>
      </c>
      <c r="B7">
        <v>0</v>
      </c>
      <c r="C7">
        <v>20.538503570730473</v>
      </c>
      <c r="D7">
        <v>17.815094597717454</v>
      </c>
      <c r="E7">
        <v>0</v>
      </c>
      <c r="F7">
        <v>62.350628965285146</v>
      </c>
      <c r="G7">
        <v>1.2004906905140316</v>
      </c>
      <c r="H7">
        <v>3.1228595338764157E-3</v>
      </c>
      <c r="I7">
        <v>4.8610796337294197E-4</v>
      </c>
      <c r="J7">
        <v>0</v>
      </c>
      <c r="K7">
        <v>0</v>
      </c>
      <c r="L7">
        <v>0</v>
      </c>
      <c r="M7">
        <v>0</v>
      </c>
      <c r="N7">
        <f t="shared" si="0"/>
        <v>101.90832679174434</v>
      </c>
    </row>
    <row r="8" spans="1:14" ht="15" thickBot="1">
      <c r="A8" s="1" t="s">
        <v>21</v>
      </c>
      <c r="B8">
        <v>0</v>
      </c>
      <c r="C8">
        <v>0.14100670265538673</v>
      </c>
      <c r="D8">
        <v>24.294962418321433</v>
      </c>
      <c r="E8">
        <v>0</v>
      </c>
      <c r="F8">
        <v>77.320982393591052</v>
      </c>
      <c r="G8">
        <v>1.4758472817270205</v>
      </c>
      <c r="H8">
        <v>3.8204979263834781E-3</v>
      </c>
      <c r="I8">
        <v>6.3402586932455004E-4</v>
      </c>
      <c r="J8">
        <v>5.2482166928673971E-4</v>
      </c>
      <c r="K8">
        <v>1.9601858659749029E-4</v>
      </c>
      <c r="L8">
        <v>0</v>
      </c>
      <c r="M8">
        <v>0</v>
      </c>
      <c r="N8">
        <f t="shared" si="0"/>
        <v>103.2379741603465</v>
      </c>
    </row>
    <row r="9" spans="1:14">
      <c r="A9" s="1" t="s">
        <v>22</v>
      </c>
      <c r="B9">
        <v>0</v>
      </c>
      <c r="C9">
        <v>0</v>
      </c>
      <c r="D9">
        <v>13.753036912996363</v>
      </c>
      <c r="E9">
        <v>0</v>
      </c>
      <c r="F9">
        <v>83.435482975182822</v>
      </c>
      <c r="G9">
        <v>5.8087035524354418</v>
      </c>
      <c r="H9">
        <v>1.8860442646263691E-3</v>
      </c>
      <c r="I9">
        <v>2.2460507134607782E-3</v>
      </c>
      <c r="J9">
        <v>1.765341146451107E-3</v>
      </c>
      <c r="K9">
        <v>0</v>
      </c>
      <c r="L9">
        <v>0</v>
      </c>
      <c r="M9">
        <v>0</v>
      </c>
      <c r="N9">
        <f t="shared" si="0"/>
        <v>103.00312087673917</v>
      </c>
    </row>
    <row r="11" spans="1:14" ht="15" thickBot="1">
      <c r="A11" s="308" t="s">
        <v>32</v>
      </c>
      <c r="B11" s="308"/>
      <c r="C11" s="308"/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</row>
    <row r="12" spans="1:14" ht="15" thickBot="1">
      <c r="A12" s="1" t="s">
        <v>20</v>
      </c>
      <c r="B12">
        <f t="shared" ref="B12:M12" si="1">B2*100/$N$2</f>
        <v>0</v>
      </c>
      <c r="C12">
        <f t="shared" si="1"/>
        <v>32.790665169389811</v>
      </c>
      <c r="D12">
        <f t="shared" si="1"/>
        <v>11.100521608321639</v>
      </c>
      <c r="E12">
        <f t="shared" si="1"/>
        <v>0</v>
      </c>
      <c r="F12">
        <f t="shared" si="1"/>
        <v>55.438339759908082</v>
      </c>
      <c r="G12">
        <f t="shared" si="1"/>
        <v>0.66943419943201454</v>
      </c>
      <c r="H12">
        <f t="shared" si="1"/>
        <v>9.2460754678796411E-4</v>
      </c>
      <c r="I12">
        <f t="shared" si="1"/>
        <v>1.1465540168669381E-4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>SUM(B12:M12)</f>
        <v>100.00000000000003</v>
      </c>
    </row>
    <row r="13" spans="1:14" ht="15" thickBot="1">
      <c r="A13" s="1" t="s">
        <v>26</v>
      </c>
      <c r="B13">
        <f t="shared" ref="B13:M13" si="2">B3*100/$N$3</f>
        <v>0</v>
      </c>
      <c r="C13">
        <f t="shared" si="2"/>
        <v>12.740047065852137</v>
      </c>
      <c r="D13">
        <f t="shared" si="2"/>
        <v>14.979958522758071</v>
      </c>
      <c r="E13">
        <f t="shared" si="2"/>
        <v>0</v>
      </c>
      <c r="F13">
        <f t="shared" si="2"/>
        <v>69.633198565781242</v>
      </c>
      <c r="G13">
        <f t="shared" si="2"/>
        <v>2.6455214644088856</v>
      </c>
      <c r="H13">
        <f t="shared" si="2"/>
        <v>9.0496201271648524E-4</v>
      </c>
      <c r="I13">
        <f t="shared" si="2"/>
        <v>1.3905908738859828E-4</v>
      </c>
      <c r="J13">
        <f t="shared" si="2"/>
        <v>1.3272675457400728E-4</v>
      </c>
      <c r="K13">
        <f t="shared" si="2"/>
        <v>9.763334497730328E-5</v>
      </c>
      <c r="L13">
        <f t="shared" si="2"/>
        <v>0</v>
      </c>
      <c r="M13">
        <f t="shared" si="2"/>
        <v>0</v>
      </c>
      <c r="N13">
        <f t="shared" ref="N13:N19" si="3">SUM(B13:M13)</f>
        <v>99.999999999999986</v>
      </c>
    </row>
    <row r="14" spans="1:14" ht="15" thickBot="1">
      <c r="A14" s="1" t="s">
        <v>24</v>
      </c>
      <c r="B14">
        <f t="shared" ref="B14:M14" si="4">B4*100/$N$4</f>
        <v>0</v>
      </c>
      <c r="C14">
        <f t="shared" si="4"/>
        <v>28.019112943393388</v>
      </c>
      <c r="D14">
        <f t="shared" si="4"/>
        <v>9.6786284809441838</v>
      </c>
      <c r="E14">
        <f t="shared" si="4"/>
        <v>0</v>
      </c>
      <c r="F14">
        <f t="shared" si="4"/>
        <v>60.178075505633011</v>
      </c>
      <c r="G14">
        <f t="shared" si="4"/>
        <v>2.1230798140984999</v>
      </c>
      <c r="H14">
        <f t="shared" si="4"/>
        <v>7.878801709453291E-4</v>
      </c>
      <c r="I14">
        <f t="shared" si="4"/>
        <v>1.1590268826623467E-4</v>
      </c>
      <c r="J14">
        <f t="shared" si="4"/>
        <v>1.3735672722754128E-4</v>
      </c>
      <c r="K14">
        <f t="shared" si="4"/>
        <v>6.2116344502503171E-5</v>
      </c>
      <c r="L14">
        <f t="shared" si="4"/>
        <v>0</v>
      </c>
      <c r="M14">
        <f t="shared" si="4"/>
        <v>0</v>
      </c>
      <c r="N14">
        <f t="shared" si="3"/>
        <v>100.00000000000003</v>
      </c>
    </row>
    <row r="15" spans="1:14" ht="15" thickBot="1">
      <c r="A15" s="1" t="s">
        <v>27</v>
      </c>
      <c r="B15">
        <f t="shared" ref="B15:M15" si="5">B5*100/$N$5</f>
        <v>0</v>
      </c>
      <c r="C15">
        <f t="shared" si="5"/>
        <v>14.646043359973566</v>
      </c>
      <c r="D15">
        <f t="shared" si="5"/>
        <v>15.603595280953</v>
      </c>
      <c r="E15">
        <f t="shared" si="5"/>
        <v>0.13308772344716666</v>
      </c>
      <c r="F15">
        <f t="shared" si="5"/>
        <v>59.271709318458669</v>
      </c>
      <c r="G15">
        <f t="shared" si="5"/>
        <v>10.342129289049399</v>
      </c>
      <c r="H15">
        <f t="shared" si="5"/>
        <v>2.8365870865302498E-3</v>
      </c>
      <c r="I15">
        <f t="shared" si="5"/>
        <v>3.483094868638429E-4</v>
      </c>
      <c r="J15">
        <f t="shared" si="5"/>
        <v>1.8846044414002499E-4</v>
      </c>
      <c r="K15">
        <f t="shared" si="5"/>
        <v>6.1671100662494561E-5</v>
      </c>
      <c r="L15">
        <f t="shared" si="5"/>
        <v>0</v>
      </c>
      <c r="M15">
        <f t="shared" si="5"/>
        <v>0</v>
      </c>
      <c r="N15">
        <f t="shared" si="3"/>
        <v>100</v>
      </c>
    </row>
    <row r="16" spans="1:14" ht="15" thickBot="1">
      <c r="A16" s="1" t="s">
        <v>25</v>
      </c>
      <c r="B16">
        <f t="shared" ref="B16:M16" si="6">B6*100/$N$6</f>
        <v>0</v>
      </c>
      <c r="C16">
        <f t="shared" si="6"/>
        <v>12.761932082168341</v>
      </c>
      <c r="D16">
        <f t="shared" si="6"/>
        <v>18.409713312397866</v>
      </c>
      <c r="E16">
        <f t="shared" si="6"/>
        <v>0</v>
      </c>
      <c r="F16">
        <f t="shared" si="6"/>
        <v>66.28068910647697</v>
      </c>
      <c r="G16">
        <f t="shared" si="6"/>
        <v>2.5435783384852355</v>
      </c>
      <c r="H16">
        <f t="shared" si="6"/>
        <v>3.1519145584243563E-3</v>
      </c>
      <c r="I16">
        <f t="shared" si="6"/>
        <v>5.1117021086685699E-4</v>
      </c>
      <c r="J16">
        <f t="shared" si="6"/>
        <v>1.763988427141679E-4</v>
      </c>
      <c r="K16">
        <f t="shared" si="6"/>
        <v>2.476768595618973E-4</v>
      </c>
      <c r="L16">
        <f t="shared" si="6"/>
        <v>0</v>
      </c>
      <c r="M16">
        <f t="shared" si="6"/>
        <v>0</v>
      </c>
      <c r="N16">
        <f t="shared" si="3"/>
        <v>99.999999999999972</v>
      </c>
    </row>
    <row r="17" spans="1:14" ht="15" thickBot="1">
      <c r="A17" s="1" t="s">
        <v>23</v>
      </c>
      <c r="B17">
        <f t="shared" ref="B17:M17" si="7">B7*100/$N$7</f>
        <v>0</v>
      </c>
      <c r="C17">
        <f t="shared" si="7"/>
        <v>20.153901273153185</v>
      </c>
      <c r="D17">
        <f t="shared" si="7"/>
        <v>17.481490628458307</v>
      </c>
      <c r="E17">
        <f t="shared" si="7"/>
        <v>0</v>
      </c>
      <c r="F17">
        <f t="shared" si="7"/>
        <v>61.183056309718758</v>
      </c>
      <c r="G17">
        <f t="shared" si="7"/>
        <v>1.1780104023955813</v>
      </c>
      <c r="H17">
        <f t="shared" si="7"/>
        <v>3.064381127813199E-3</v>
      </c>
      <c r="I17">
        <f t="shared" si="7"/>
        <v>4.7700514636682455E-4</v>
      </c>
      <c r="J17">
        <f t="shared" si="7"/>
        <v>0</v>
      </c>
      <c r="K17">
        <f t="shared" si="7"/>
        <v>0</v>
      </c>
      <c r="L17">
        <f t="shared" si="7"/>
        <v>0</v>
      </c>
      <c r="M17">
        <f t="shared" si="7"/>
        <v>0</v>
      </c>
      <c r="N17">
        <f t="shared" si="3"/>
        <v>100.00000000000001</v>
      </c>
    </row>
    <row r="18" spans="1:14" ht="15" thickBot="1">
      <c r="A18" s="1" t="s">
        <v>21</v>
      </c>
      <c r="B18">
        <f t="shared" ref="B18:M18" si="8">B8*100/$N$8</f>
        <v>0</v>
      </c>
      <c r="C18">
        <f t="shared" si="8"/>
        <v>0.1365841433854357</v>
      </c>
      <c r="D18">
        <f t="shared" si="8"/>
        <v>23.532970901373112</v>
      </c>
      <c r="E18">
        <f t="shared" si="8"/>
        <v>0</v>
      </c>
      <c r="F18">
        <f t="shared" si="8"/>
        <v>74.895873366807976</v>
      </c>
      <c r="G18">
        <f t="shared" si="8"/>
        <v>1.4295585454193178</v>
      </c>
      <c r="H18">
        <f t="shared" si="8"/>
        <v>3.7006711507623943E-3</v>
      </c>
      <c r="I18">
        <f t="shared" si="8"/>
        <v>6.1414016933323168E-4</v>
      </c>
      <c r="J18">
        <f t="shared" si="8"/>
        <v>5.0836106922400525E-4</v>
      </c>
      <c r="K18">
        <f t="shared" si="8"/>
        <v>1.8987062482748779E-4</v>
      </c>
      <c r="L18">
        <f t="shared" si="8"/>
        <v>0</v>
      </c>
      <c r="M18">
        <f t="shared" si="8"/>
        <v>0</v>
      </c>
      <c r="N18">
        <f t="shared" si="3"/>
        <v>99.999999999999986</v>
      </c>
    </row>
    <row r="19" spans="1:14">
      <c r="A19" s="1" t="s">
        <v>22</v>
      </c>
      <c r="B19">
        <f t="shared" ref="B19:M19" si="9">B9*100/$N$9</f>
        <v>0</v>
      </c>
      <c r="C19">
        <f t="shared" si="9"/>
        <v>0</v>
      </c>
      <c r="D19">
        <f t="shared" si="9"/>
        <v>13.352058457970628</v>
      </c>
      <c r="E19">
        <f t="shared" si="9"/>
        <v>0</v>
      </c>
      <c r="F19">
        <f t="shared" si="9"/>
        <v>81.002868908241751</v>
      </c>
      <c r="G19">
        <f t="shared" si="9"/>
        <v>5.6393471411284199</v>
      </c>
      <c r="H19">
        <f t="shared" si="9"/>
        <v>1.831055455963653E-3</v>
      </c>
      <c r="I19">
        <f t="shared" si="9"/>
        <v>2.1805656899935699E-3</v>
      </c>
      <c r="J19">
        <f t="shared" si="9"/>
        <v>1.7138715132366128E-3</v>
      </c>
      <c r="K19">
        <f t="shared" si="9"/>
        <v>0</v>
      </c>
      <c r="L19">
        <f t="shared" si="9"/>
        <v>0</v>
      </c>
      <c r="M19">
        <f t="shared" si="9"/>
        <v>0</v>
      </c>
      <c r="N19">
        <f t="shared" si="3"/>
        <v>100</v>
      </c>
    </row>
  </sheetData>
  <mergeCells count="1">
    <mergeCell ref="A11:N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740E-E26D-47EE-B266-DF62E65CF983}">
  <dimension ref="A1:K14"/>
  <sheetViews>
    <sheetView tabSelected="1" topLeftCell="B1" workbookViewId="0">
      <selection activeCell="N19" sqref="N19"/>
    </sheetView>
  </sheetViews>
  <sheetFormatPr defaultRowHeight="14.4"/>
  <cols>
    <col min="1" max="1" width="23" hidden="1" customWidth="1"/>
    <col min="2" max="2" width="17.33203125" customWidth="1"/>
    <col min="3" max="3" width="6.21875" customWidth="1"/>
    <col min="4" max="4" width="17.5546875" hidden="1" customWidth="1"/>
    <col min="5" max="5" width="0" style="226" hidden="1" customWidth="1"/>
    <col min="6" max="6" width="0" style="227" hidden="1" customWidth="1"/>
    <col min="7" max="7" width="6.88671875" style="227" hidden="1" customWidth="1"/>
    <col min="8" max="8" width="7.44140625" customWidth="1"/>
    <col min="9" max="9" width="9.109375" customWidth="1"/>
    <col min="10" max="10" width="7.44140625" customWidth="1"/>
    <col min="11" max="11" width="8.44140625" customWidth="1"/>
    <col min="14" max="14" width="13" customWidth="1"/>
    <col min="15" max="15" width="10.6640625" customWidth="1"/>
    <col min="16" max="16" width="8.109375" customWidth="1"/>
    <col min="17" max="17" width="11.33203125" customWidth="1"/>
    <col min="18" max="18" width="9" customWidth="1"/>
    <col min="19" max="19" width="6.33203125" customWidth="1"/>
    <col min="20" max="20" width="6.6640625" customWidth="1"/>
  </cols>
  <sheetData>
    <row r="1" spans="1:11" s="76" customFormat="1">
      <c r="A1" s="211" t="s">
        <v>231</v>
      </c>
      <c r="B1" s="211" t="s">
        <v>133</v>
      </c>
      <c r="C1" s="211" t="s">
        <v>100</v>
      </c>
      <c r="D1" s="211" t="s">
        <v>232</v>
      </c>
      <c r="E1" s="212" t="s">
        <v>233</v>
      </c>
      <c r="F1" s="212" t="s">
        <v>234</v>
      </c>
      <c r="G1" s="212" t="s">
        <v>184</v>
      </c>
      <c r="H1" s="211" t="s">
        <v>235</v>
      </c>
      <c r="I1" s="211" t="s">
        <v>236</v>
      </c>
      <c r="J1" s="211" t="s">
        <v>150</v>
      </c>
      <c r="K1" s="211" t="s">
        <v>237</v>
      </c>
    </row>
    <row r="2" spans="1:11">
      <c r="A2" s="213" t="s">
        <v>238</v>
      </c>
      <c r="B2" s="214" t="s">
        <v>139</v>
      </c>
      <c r="C2" s="213" t="s">
        <v>113</v>
      </c>
      <c r="D2" s="215" t="s">
        <v>239</v>
      </c>
      <c r="E2" s="216">
        <v>388554</v>
      </c>
      <c r="F2" s="216">
        <v>296066</v>
      </c>
      <c r="G2" s="217" t="s">
        <v>183</v>
      </c>
      <c r="H2" s="218">
        <v>42.5</v>
      </c>
      <c r="I2" s="219">
        <v>233</v>
      </c>
      <c r="J2" s="220">
        <v>9.18</v>
      </c>
      <c r="K2" s="219">
        <v>-440</v>
      </c>
    </row>
    <row r="3" spans="1:11">
      <c r="A3" s="213" t="s">
        <v>240</v>
      </c>
      <c r="B3" s="221" t="s">
        <v>142</v>
      </c>
      <c r="C3" s="221" t="s">
        <v>118</v>
      </c>
      <c r="D3" s="215" t="s">
        <v>241</v>
      </c>
      <c r="E3" s="222">
        <v>395711</v>
      </c>
      <c r="F3" s="222">
        <v>296565</v>
      </c>
      <c r="G3" s="217" t="s">
        <v>183</v>
      </c>
      <c r="H3" s="218">
        <v>27</v>
      </c>
      <c r="I3" s="219">
        <v>346</v>
      </c>
      <c r="J3" s="220">
        <v>9.3800000000000008</v>
      </c>
      <c r="K3" s="219">
        <v>-395</v>
      </c>
    </row>
    <row r="4" spans="1:11">
      <c r="A4" s="213" t="s">
        <v>242</v>
      </c>
      <c r="B4" s="213" t="s">
        <v>228</v>
      </c>
      <c r="C4" s="213" t="s">
        <v>243</v>
      </c>
      <c r="D4" s="215" t="s">
        <v>244</v>
      </c>
      <c r="E4" s="222">
        <v>401739</v>
      </c>
      <c r="F4" s="222">
        <v>290619</v>
      </c>
      <c r="G4" s="217" t="s">
        <v>183</v>
      </c>
      <c r="H4" s="218">
        <v>25.3</v>
      </c>
      <c r="I4" s="219">
        <v>399</v>
      </c>
      <c r="J4" s="220">
        <v>7.92</v>
      </c>
      <c r="K4" s="219">
        <v>-336</v>
      </c>
    </row>
    <row r="5" spans="1:11">
      <c r="A5" s="213" t="s">
        <v>245</v>
      </c>
      <c r="B5" s="221" t="s">
        <v>138</v>
      </c>
      <c r="C5" s="213" t="s">
        <v>112</v>
      </c>
      <c r="D5" s="215" t="s">
        <v>246</v>
      </c>
      <c r="E5" s="222">
        <v>407110</v>
      </c>
      <c r="F5" s="222">
        <v>293287</v>
      </c>
      <c r="G5" s="217" t="s">
        <v>183</v>
      </c>
      <c r="H5" s="218">
        <v>24.7</v>
      </c>
      <c r="I5" s="219">
        <v>652</v>
      </c>
      <c r="J5" s="220">
        <v>7.82</v>
      </c>
      <c r="K5" s="219">
        <v>-322</v>
      </c>
    </row>
    <row r="6" spans="1:11">
      <c r="A6" s="213" t="s">
        <v>247</v>
      </c>
      <c r="B6" s="213" t="s">
        <v>229</v>
      </c>
      <c r="C6" s="213" t="s">
        <v>248</v>
      </c>
      <c r="D6" s="215" t="s">
        <v>249</v>
      </c>
      <c r="E6" s="216">
        <v>398660</v>
      </c>
      <c r="F6" s="222">
        <v>294913</v>
      </c>
      <c r="G6" s="217" t="s">
        <v>183</v>
      </c>
      <c r="H6" s="218">
        <v>29.3</v>
      </c>
      <c r="I6" s="219">
        <v>257</v>
      </c>
      <c r="J6" s="220">
        <v>9.32</v>
      </c>
      <c r="K6" s="219">
        <v>-386</v>
      </c>
    </row>
    <row r="7" spans="1:11">
      <c r="A7" s="213" t="s">
        <v>250</v>
      </c>
      <c r="B7" s="221" t="s">
        <v>13</v>
      </c>
      <c r="C7" s="213" t="s">
        <v>120</v>
      </c>
      <c r="D7" s="215" t="s">
        <v>251</v>
      </c>
      <c r="E7" s="222">
        <v>412450</v>
      </c>
      <c r="F7" s="216">
        <v>284086</v>
      </c>
      <c r="G7" s="217" t="s">
        <v>183</v>
      </c>
      <c r="H7" s="218">
        <v>31.4</v>
      </c>
      <c r="I7" s="219">
        <v>450</v>
      </c>
      <c r="J7" s="220">
        <v>8.7100000000000009</v>
      </c>
      <c r="K7" s="219">
        <v>-375</v>
      </c>
    </row>
    <row r="8" spans="1:11">
      <c r="A8" s="213" t="s">
        <v>252</v>
      </c>
      <c r="B8" s="221" t="s">
        <v>141</v>
      </c>
      <c r="C8" s="213" t="s">
        <v>115</v>
      </c>
      <c r="D8" s="215" t="s">
        <v>253</v>
      </c>
      <c r="E8" s="216">
        <v>477596</v>
      </c>
      <c r="F8" s="222">
        <v>241430</v>
      </c>
      <c r="G8" s="223" t="s">
        <v>182</v>
      </c>
      <c r="H8" s="218">
        <v>26.1</v>
      </c>
      <c r="I8" s="219">
        <v>642</v>
      </c>
      <c r="J8" s="220">
        <v>11.42</v>
      </c>
      <c r="K8" s="219">
        <v>-740</v>
      </c>
    </row>
    <row r="9" spans="1:11">
      <c r="A9" s="213" t="s">
        <v>254</v>
      </c>
      <c r="B9" s="221" t="s">
        <v>143</v>
      </c>
      <c r="C9" s="213" t="s">
        <v>122</v>
      </c>
      <c r="D9" s="215" t="s">
        <v>255</v>
      </c>
      <c r="E9" s="222">
        <v>476419</v>
      </c>
      <c r="F9" s="216">
        <v>236423</v>
      </c>
      <c r="G9" s="223" t="s">
        <v>182</v>
      </c>
      <c r="H9" s="218">
        <v>25.1</v>
      </c>
      <c r="I9" s="219">
        <v>446</v>
      </c>
      <c r="J9" s="220">
        <v>11.29</v>
      </c>
      <c r="K9" s="219">
        <v>-523</v>
      </c>
    </row>
    <row r="10" spans="1:11">
      <c r="A10" s="213" t="s">
        <v>256</v>
      </c>
      <c r="B10" s="213" t="s">
        <v>230</v>
      </c>
      <c r="C10" s="213" t="s">
        <v>257</v>
      </c>
      <c r="D10" s="215" t="s">
        <v>258</v>
      </c>
      <c r="E10" s="222">
        <v>484358</v>
      </c>
      <c r="F10" s="222">
        <v>233406</v>
      </c>
      <c r="G10" s="223" t="s">
        <v>182</v>
      </c>
      <c r="H10" s="218">
        <v>24</v>
      </c>
      <c r="I10" s="219">
        <v>1464</v>
      </c>
      <c r="J10" s="220">
        <v>11.83</v>
      </c>
      <c r="K10" s="219">
        <v>-550</v>
      </c>
    </row>
    <row r="11" spans="1:11">
      <c r="A11" s="213" t="s">
        <v>259</v>
      </c>
      <c r="B11" s="221" t="s">
        <v>134</v>
      </c>
      <c r="C11" s="213" t="s">
        <v>102</v>
      </c>
      <c r="D11" s="215" t="s">
        <v>260</v>
      </c>
      <c r="E11" s="222">
        <v>486642</v>
      </c>
      <c r="F11" s="222">
        <v>210699</v>
      </c>
      <c r="G11" s="223" t="s">
        <v>182</v>
      </c>
      <c r="H11" s="218">
        <v>39.4</v>
      </c>
      <c r="I11" s="219">
        <v>447</v>
      </c>
      <c r="J11" s="220">
        <v>10.73</v>
      </c>
      <c r="K11" s="219">
        <v>-730</v>
      </c>
    </row>
    <row r="12" spans="1:11">
      <c r="A12" s="213" t="s">
        <v>261</v>
      </c>
      <c r="B12" s="221" t="s">
        <v>135</v>
      </c>
      <c r="C12" s="213" t="s">
        <v>105</v>
      </c>
      <c r="D12" s="215" t="s">
        <v>262</v>
      </c>
      <c r="E12" s="222">
        <v>488800</v>
      </c>
      <c r="F12" s="222">
        <v>211242</v>
      </c>
      <c r="G12" s="223" t="s">
        <v>182</v>
      </c>
      <c r="H12" s="218">
        <v>31.2</v>
      </c>
      <c r="I12" s="219">
        <v>367</v>
      </c>
      <c r="J12" s="220">
        <v>10.95</v>
      </c>
      <c r="K12" s="219">
        <v>-470</v>
      </c>
    </row>
    <row r="13" spans="1:11">
      <c r="A13" s="213" t="s">
        <v>263</v>
      </c>
      <c r="B13" s="214" t="s">
        <v>136</v>
      </c>
      <c r="C13" s="213" t="s">
        <v>108</v>
      </c>
      <c r="D13" s="215" t="s">
        <v>264</v>
      </c>
      <c r="E13" s="222">
        <v>464562</v>
      </c>
      <c r="F13" s="222">
        <v>219535</v>
      </c>
      <c r="G13" s="223" t="s">
        <v>182</v>
      </c>
      <c r="H13" s="218">
        <v>24</v>
      </c>
      <c r="I13" s="219">
        <v>394</v>
      </c>
      <c r="J13" s="220">
        <v>11.17</v>
      </c>
      <c r="K13" s="219">
        <v>-320</v>
      </c>
    </row>
    <row r="14" spans="1:11">
      <c r="E14" s="224"/>
      <c r="F14" s="225"/>
      <c r="G14" s="22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1944-360C-4ED7-AABA-60156ADB4B53}">
  <dimension ref="A1:Y14"/>
  <sheetViews>
    <sheetView workbookViewId="0">
      <selection activeCell="F26" sqref="F26"/>
    </sheetView>
  </sheetViews>
  <sheetFormatPr defaultRowHeight="14.4"/>
  <cols>
    <col min="1" max="1" width="14" customWidth="1"/>
    <col min="2" max="2" width="5.6640625" customWidth="1"/>
    <col min="3" max="3" width="5.5546875" customWidth="1"/>
    <col min="4" max="4" width="5.77734375" customWidth="1"/>
    <col min="5" max="6" width="6" customWidth="1"/>
    <col min="7" max="9" width="5.33203125" customWidth="1"/>
    <col min="10" max="10" width="6.21875" customWidth="1"/>
    <col min="11" max="12" width="5.21875" customWidth="1"/>
    <col min="13" max="13" width="5.5546875" customWidth="1"/>
    <col min="14" max="15" width="5.21875" customWidth="1"/>
    <col min="16" max="25" width="5.6640625" customWidth="1"/>
  </cols>
  <sheetData>
    <row r="1" spans="1:25">
      <c r="A1" s="242"/>
      <c r="B1" s="312" t="s">
        <v>265</v>
      </c>
      <c r="C1" s="313"/>
      <c r="D1" s="313"/>
      <c r="E1" s="314"/>
      <c r="F1" s="309" t="s">
        <v>216</v>
      </c>
      <c r="G1" s="310"/>
      <c r="H1" s="310"/>
      <c r="I1" s="310"/>
      <c r="J1" s="310"/>
      <c r="K1" s="310"/>
      <c r="L1" s="310"/>
      <c r="M1" s="310"/>
      <c r="N1" s="310"/>
      <c r="O1" s="311"/>
      <c r="P1" s="309" t="s">
        <v>217</v>
      </c>
      <c r="Q1" s="310"/>
      <c r="R1" s="310"/>
      <c r="S1" s="310"/>
      <c r="T1" s="310"/>
      <c r="U1" s="310"/>
      <c r="V1" s="310"/>
      <c r="W1" s="310"/>
      <c r="X1" s="310"/>
      <c r="Y1" s="310"/>
    </row>
    <row r="2" spans="1:25">
      <c r="A2" s="243" t="s">
        <v>133</v>
      </c>
      <c r="B2" s="238" t="s">
        <v>235</v>
      </c>
      <c r="C2" s="236" t="s">
        <v>266</v>
      </c>
      <c r="D2" s="236" t="s">
        <v>150</v>
      </c>
      <c r="E2" s="239" t="s">
        <v>237</v>
      </c>
      <c r="F2" s="228" t="s">
        <v>218</v>
      </c>
      <c r="G2" s="229" t="s">
        <v>219</v>
      </c>
      <c r="H2" s="229" t="s">
        <v>220</v>
      </c>
      <c r="I2" s="229" t="s">
        <v>221</v>
      </c>
      <c r="J2" s="230" t="s">
        <v>222</v>
      </c>
      <c r="K2" s="230" t="s">
        <v>223</v>
      </c>
      <c r="L2" s="229" t="s">
        <v>224</v>
      </c>
      <c r="M2" s="230" t="s">
        <v>225</v>
      </c>
      <c r="N2" s="230" t="s">
        <v>226</v>
      </c>
      <c r="O2" s="231" t="s">
        <v>227</v>
      </c>
      <c r="P2" s="232" t="s">
        <v>218</v>
      </c>
      <c r="Q2" s="233" t="s">
        <v>219</v>
      </c>
      <c r="R2" s="233" t="s">
        <v>220</v>
      </c>
      <c r="S2" s="233" t="s">
        <v>221</v>
      </c>
      <c r="T2" s="233" t="s">
        <v>222</v>
      </c>
      <c r="U2" s="233" t="s">
        <v>223</v>
      </c>
      <c r="V2" s="233" t="s">
        <v>224</v>
      </c>
      <c r="W2" s="233" t="s">
        <v>225</v>
      </c>
      <c r="X2" s="233" t="s">
        <v>226</v>
      </c>
      <c r="Y2" s="233" t="s">
        <v>227</v>
      </c>
    </row>
    <row r="3" spans="1:25" s="235" customFormat="1">
      <c r="A3" s="244" t="s">
        <v>139</v>
      </c>
      <c r="B3" s="195">
        <v>42.5</v>
      </c>
      <c r="C3" s="234">
        <v>233</v>
      </c>
      <c r="D3" s="196">
        <v>9.18</v>
      </c>
      <c r="E3" s="240">
        <v>-440</v>
      </c>
      <c r="F3" s="195">
        <v>49.3</v>
      </c>
      <c r="G3" s="196">
        <v>1.2</v>
      </c>
      <c r="H3" s="196">
        <v>1.6</v>
      </c>
      <c r="I3" s="196">
        <v>0.18</v>
      </c>
      <c r="J3" s="196">
        <v>53</v>
      </c>
      <c r="K3" s="196">
        <v>23</v>
      </c>
      <c r="L3" s="196">
        <v>8.9</v>
      </c>
      <c r="M3" s="196">
        <v>16.100000000000001</v>
      </c>
      <c r="N3" s="197">
        <v>0.5</v>
      </c>
      <c r="O3" s="198">
        <v>0</v>
      </c>
      <c r="P3" s="199">
        <v>2.1444106133101348</v>
      </c>
      <c r="Q3" s="200">
        <v>3.0690537084398974E-2</v>
      </c>
      <c r="R3" s="200">
        <v>7.9840319361277459E-2</v>
      </c>
      <c r="S3" s="200">
        <v>1.4808720691073633E-2</v>
      </c>
      <c r="T3" s="200">
        <v>0.86856768272697471</v>
      </c>
      <c r="U3" s="200">
        <v>0.76653891018163645</v>
      </c>
      <c r="V3" s="200">
        <v>0.25105782792665726</v>
      </c>
      <c r="W3" s="200">
        <v>0.33520716219029772</v>
      </c>
      <c r="X3" s="200">
        <v>8.0645161290322578E-3</v>
      </c>
      <c r="Y3" s="200">
        <v>0</v>
      </c>
    </row>
    <row r="4" spans="1:25" s="235" customFormat="1">
      <c r="A4" s="244" t="s">
        <v>142</v>
      </c>
      <c r="B4" s="195">
        <v>27</v>
      </c>
      <c r="C4" s="234">
        <v>346</v>
      </c>
      <c r="D4" s="196">
        <v>9.3800000000000008</v>
      </c>
      <c r="E4" s="240">
        <v>-395</v>
      </c>
      <c r="F4" s="195">
        <v>76.599999999999994</v>
      </c>
      <c r="G4" s="196">
        <v>1.9</v>
      </c>
      <c r="H4" s="196">
        <v>0.9</v>
      </c>
      <c r="I4" s="196">
        <v>0.36</v>
      </c>
      <c r="J4" s="196">
        <v>69</v>
      </c>
      <c r="K4" s="196">
        <v>42</v>
      </c>
      <c r="L4" s="196">
        <v>15.4</v>
      </c>
      <c r="M4" s="196">
        <v>19.7</v>
      </c>
      <c r="N4" s="197">
        <v>0.5</v>
      </c>
      <c r="O4" s="198">
        <v>0</v>
      </c>
      <c r="P4" s="199">
        <v>3.3318834275772073</v>
      </c>
      <c r="Q4" s="200">
        <v>4.859335038363171E-2</v>
      </c>
      <c r="R4" s="200">
        <v>4.4910179640718563E-2</v>
      </c>
      <c r="S4" s="200">
        <v>2.9617441382147267E-2</v>
      </c>
      <c r="T4" s="200">
        <v>1.1307767944936087</v>
      </c>
      <c r="U4" s="200">
        <v>1.3997667055490752</v>
      </c>
      <c r="V4" s="200">
        <v>0.43441466854724964</v>
      </c>
      <c r="W4" s="200">
        <v>0.41016031646887358</v>
      </c>
      <c r="X4" s="200">
        <v>8.0645161290322578E-3</v>
      </c>
      <c r="Y4" s="200">
        <v>0</v>
      </c>
    </row>
    <row r="5" spans="1:25" s="235" customFormat="1">
      <c r="A5" s="245" t="s">
        <v>228</v>
      </c>
      <c r="B5" s="195">
        <v>25.3</v>
      </c>
      <c r="C5" s="234">
        <v>399</v>
      </c>
      <c r="D5" s="196">
        <v>7.92</v>
      </c>
      <c r="E5" s="240">
        <v>-336</v>
      </c>
      <c r="F5" s="195">
        <v>75.099999999999994</v>
      </c>
      <c r="G5" s="196">
        <v>0.7</v>
      </c>
      <c r="H5" s="196">
        <v>14.2</v>
      </c>
      <c r="I5" s="196">
        <v>1.8</v>
      </c>
      <c r="J5" s="196">
        <v>217</v>
      </c>
      <c r="K5" s="197">
        <v>10</v>
      </c>
      <c r="L5" s="196">
        <v>13.8</v>
      </c>
      <c r="M5" s="196">
        <v>6.3</v>
      </c>
      <c r="N5" s="197">
        <v>0.5</v>
      </c>
      <c r="O5" s="198">
        <v>0</v>
      </c>
      <c r="P5" s="199">
        <v>3.2666376685515441</v>
      </c>
      <c r="Q5" s="200">
        <v>1.7902813299232736E-2</v>
      </c>
      <c r="R5" s="200">
        <v>0.70858283433133729</v>
      </c>
      <c r="S5" s="200">
        <v>0.14808720691073635</v>
      </c>
      <c r="T5" s="200">
        <v>3.5562110783349721</v>
      </c>
      <c r="U5" s="200">
        <v>0.3332777870354941</v>
      </c>
      <c r="V5" s="200">
        <v>0.38928067700987307</v>
      </c>
      <c r="W5" s="200">
        <v>0.13116801998750779</v>
      </c>
      <c r="X5" s="200">
        <v>8.0645161290322578E-3</v>
      </c>
      <c r="Y5" s="200">
        <v>0</v>
      </c>
    </row>
    <row r="6" spans="1:25" s="235" customFormat="1">
      <c r="A6" s="244" t="s">
        <v>138</v>
      </c>
      <c r="B6" s="195">
        <v>24.7</v>
      </c>
      <c r="C6" s="234">
        <v>652</v>
      </c>
      <c r="D6" s="196">
        <v>7.82</v>
      </c>
      <c r="E6" s="240">
        <v>-322</v>
      </c>
      <c r="F6" s="195">
        <v>69.099999999999994</v>
      </c>
      <c r="G6" s="196">
        <v>1.3</v>
      </c>
      <c r="H6" s="196">
        <v>4.8</v>
      </c>
      <c r="I6" s="196">
        <v>39.4</v>
      </c>
      <c r="J6" s="196">
        <v>281</v>
      </c>
      <c r="K6" s="197">
        <v>10</v>
      </c>
      <c r="L6" s="196">
        <v>62.2</v>
      </c>
      <c r="M6" s="196">
        <v>5.7</v>
      </c>
      <c r="N6" s="197">
        <v>0.5</v>
      </c>
      <c r="O6" s="198">
        <v>0</v>
      </c>
      <c r="P6" s="199">
        <v>3.0056546324488909</v>
      </c>
      <c r="Q6" s="200">
        <v>3.3248081841432228E-2</v>
      </c>
      <c r="R6" s="200">
        <v>0.23952095808383234</v>
      </c>
      <c r="S6" s="200">
        <v>3.2414644179350063</v>
      </c>
      <c r="T6" s="200">
        <v>4.6050475254015071</v>
      </c>
      <c r="U6" s="200">
        <v>0.3332777870354941</v>
      </c>
      <c r="V6" s="200">
        <v>1.7545839210155147</v>
      </c>
      <c r="W6" s="200">
        <v>0.11867582760774516</v>
      </c>
      <c r="X6" s="200">
        <v>8.0645161290322578E-3</v>
      </c>
      <c r="Y6" s="200">
        <v>0</v>
      </c>
    </row>
    <row r="7" spans="1:25" s="235" customFormat="1">
      <c r="A7" s="245" t="s">
        <v>229</v>
      </c>
      <c r="B7" s="195">
        <v>29.3</v>
      </c>
      <c r="C7" s="234">
        <v>257</v>
      </c>
      <c r="D7" s="196">
        <v>9.32</v>
      </c>
      <c r="E7" s="240">
        <v>-386</v>
      </c>
      <c r="F7" s="195">
        <v>56.6</v>
      </c>
      <c r="G7" s="196">
        <v>1.4</v>
      </c>
      <c r="H7" s="196">
        <v>1.5</v>
      </c>
      <c r="I7" s="196">
        <v>0.28000000000000003</v>
      </c>
      <c r="J7" s="196">
        <v>97</v>
      </c>
      <c r="K7" s="196">
        <v>16</v>
      </c>
      <c r="L7" s="196">
        <v>7.5</v>
      </c>
      <c r="M7" s="196">
        <v>6.7</v>
      </c>
      <c r="N7" s="197">
        <v>0.5</v>
      </c>
      <c r="O7" s="198">
        <v>0</v>
      </c>
      <c r="P7" s="199">
        <v>2.4619399739016967</v>
      </c>
      <c r="Q7" s="200">
        <v>3.5805626598465472E-2</v>
      </c>
      <c r="R7" s="200">
        <v>7.4850299401197612E-2</v>
      </c>
      <c r="S7" s="200">
        <v>2.3035787741670099E-2</v>
      </c>
      <c r="T7" s="200">
        <v>1.5896427400852178</v>
      </c>
      <c r="U7" s="200">
        <v>0.53324445925679054</v>
      </c>
      <c r="V7" s="200">
        <v>0.21156558533145273</v>
      </c>
      <c r="W7" s="200">
        <v>0.1394961482406829</v>
      </c>
      <c r="X7" s="200">
        <v>8.0645161290322578E-3</v>
      </c>
      <c r="Y7" s="200">
        <v>0</v>
      </c>
    </row>
    <row r="8" spans="1:25" s="235" customFormat="1">
      <c r="A8" s="244" t="s">
        <v>13</v>
      </c>
      <c r="B8" s="195">
        <v>31.4</v>
      </c>
      <c r="C8" s="234">
        <v>450</v>
      </c>
      <c r="D8" s="196">
        <v>8.7100000000000009</v>
      </c>
      <c r="E8" s="240">
        <v>-375</v>
      </c>
      <c r="F8" s="195">
        <v>102.5</v>
      </c>
      <c r="G8" s="196">
        <v>1.2</v>
      </c>
      <c r="H8" s="196">
        <v>2.7</v>
      </c>
      <c r="I8" s="196">
        <v>1.8</v>
      </c>
      <c r="J8" s="196">
        <v>205</v>
      </c>
      <c r="K8" s="196">
        <v>17</v>
      </c>
      <c r="L8" s="196">
        <v>20</v>
      </c>
      <c r="M8" s="196">
        <v>2.5</v>
      </c>
      <c r="N8" s="197">
        <v>0.5</v>
      </c>
      <c r="O8" s="198">
        <v>0</v>
      </c>
      <c r="P8" s="199">
        <v>4.4584602000869946</v>
      </c>
      <c r="Q8" s="200">
        <v>3.0690537084398974E-2</v>
      </c>
      <c r="R8" s="200">
        <v>0.1347305389221557</v>
      </c>
      <c r="S8" s="200">
        <v>0.14808720691073635</v>
      </c>
      <c r="T8" s="200">
        <v>3.3595542445099964</v>
      </c>
      <c r="U8" s="200">
        <v>0.56657223796033995</v>
      </c>
      <c r="V8" s="200">
        <v>0.56417489421720723</v>
      </c>
      <c r="W8" s="200">
        <v>5.2050801582344368E-2</v>
      </c>
      <c r="X8" s="200">
        <v>8.0645161290322578E-3</v>
      </c>
      <c r="Y8" s="200">
        <v>0</v>
      </c>
    </row>
    <row r="9" spans="1:25" s="235" customFormat="1">
      <c r="A9" s="244" t="s">
        <v>141</v>
      </c>
      <c r="B9" s="195">
        <v>26.1</v>
      </c>
      <c r="C9" s="234">
        <v>642</v>
      </c>
      <c r="D9" s="196">
        <v>11.42</v>
      </c>
      <c r="E9" s="240">
        <v>-740</v>
      </c>
      <c r="F9" s="195">
        <v>29.5</v>
      </c>
      <c r="G9" s="196">
        <v>3.2</v>
      </c>
      <c r="H9" s="196">
        <v>28.2</v>
      </c>
      <c r="I9" s="196">
        <v>0.2</v>
      </c>
      <c r="J9" s="197">
        <v>10</v>
      </c>
      <c r="K9" s="196">
        <v>11</v>
      </c>
      <c r="L9" s="196">
        <v>11.4</v>
      </c>
      <c r="M9" s="197">
        <v>0.5</v>
      </c>
      <c r="N9" s="197">
        <v>0.5</v>
      </c>
      <c r="O9" s="202">
        <v>35</v>
      </c>
      <c r="P9" s="199">
        <v>1.283166594171379</v>
      </c>
      <c r="Q9" s="200">
        <v>8.1841432225063945E-2</v>
      </c>
      <c r="R9" s="200">
        <v>1.4071856287425151</v>
      </c>
      <c r="S9" s="200">
        <v>1.6454134101192928E-2</v>
      </c>
      <c r="T9" s="200">
        <v>0.16388069485414616</v>
      </c>
      <c r="U9" s="200">
        <v>0.36660556573904352</v>
      </c>
      <c r="V9" s="200">
        <v>0.32157968970380818</v>
      </c>
      <c r="W9" s="200">
        <v>1.0410160316468874E-2</v>
      </c>
      <c r="X9" s="200">
        <v>8.0645161290322578E-3</v>
      </c>
      <c r="Y9" s="200">
        <v>2.0576131687242798</v>
      </c>
    </row>
    <row r="10" spans="1:25" s="235" customFormat="1">
      <c r="A10" s="244" t="s">
        <v>143</v>
      </c>
      <c r="B10" s="195">
        <v>25.1</v>
      </c>
      <c r="C10" s="234">
        <v>446</v>
      </c>
      <c r="D10" s="196">
        <v>11.29</v>
      </c>
      <c r="E10" s="240">
        <v>-523</v>
      </c>
      <c r="F10" s="195">
        <v>15.8</v>
      </c>
      <c r="G10" s="196">
        <v>0.7</v>
      </c>
      <c r="H10" s="196">
        <v>26.8</v>
      </c>
      <c r="I10" s="196">
        <v>0.19</v>
      </c>
      <c r="J10" s="197">
        <v>10</v>
      </c>
      <c r="K10" s="196">
        <v>12</v>
      </c>
      <c r="L10" s="196">
        <v>10.5</v>
      </c>
      <c r="M10" s="196">
        <v>0.7</v>
      </c>
      <c r="N10" s="197">
        <v>0.5</v>
      </c>
      <c r="O10" s="202">
        <v>22</v>
      </c>
      <c r="P10" s="199">
        <v>0.68725532840365389</v>
      </c>
      <c r="Q10" s="200">
        <v>1.7902813299232736E-2</v>
      </c>
      <c r="R10" s="200">
        <v>1.3373253493013972</v>
      </c>
      <c r="S10" s="200">
        <v>1.5631427396133279E-2</v>
      </c>
      <c r="T10" s="200">
        <v>0.16388069485414616</v>
      </c>
      <c r="U10" s="200">
        <v>0.39993334444259293</v>
      </c>
      <c r="V10" s="200">
        <v>0.29619181946403383</v>
      </c>
      <c r="W10" s="200">
        <v>1.4574224443056422E-2</v>
      </c>
      <c r="X10" s="200">
        <v>8.0645161290322578E-3</v>
      </c>
      <c r="Y10" s="200">
        <v>1.2933568489124043</v>
      </c>
    </row>
    <row r="11" spans="1:25" s="235" customFormat="1">
      <c r="A11" s="245" t="s">
        <v>230</v>
      </c>
      <c r="B11" s="195">
        <v>24</v>
      </c>
      <c r="C11" s="234">
        <v>1464</v>
      </c>
      <c r="D11" s="196">
        <v>11.83</v>
      </c>
      <c r="E11" s="240">
        <v>-550</v>
      </c>
      <c r="F11" s="195">
        <v>96.7</v>
      </c>
      <c r="G11" s="196">
        <v>3.6</v>
      </c>
      <c r="H11" s="196">
        <v>45.3</v>
      </c>
      <c r="I11" s="196">
        <v>0.18</v>
      </c>
      <c r="J11" s="197">
        <v>10</v>
      </c>
      <c r="K11" s="196">
        <v>17</v>
      </c>
      <c r="L11" s="196">
        <v>34.5</v>
      </c>
      <c r="M11" s="197">
        <v>0.5</v>
      </c>
      <c r="N11" s="197">
        <v>0.5</v>
      </c>
      <c r="O11" s="202">
        <v>81.8</v>
      </c>
      <c r="P11" s="199">
        <v>4.2061765985210968</v>
      </c>
      <c r="Q11" s="200">
        <v>9.2071611253196933E-2</v>
      </c>
      <c r="R11" s="200">
        <v>2.2604790419161676</v>
      </c>
      <c r="S11" s="200">
        <v>1.4808720691073633E-2</v>
      </c>
      <c r="T11" s="200">
        <v>0.16388069485414616</v>
      </c>
      <c r="U11" s="200">
        <v>0.56657223796033995</v>
      </c>
      <c r="V11" s="200">
        <v>0.97320169252468258</v>
      </c>
      <c r="W11" s="200">
        <v>1.0410160316468874E-2</v>
      </c>
      <c r="X11" s="200">
        <v>8.0645161290322578E-3</v>
      </c>
      <c r="Y11" s="200">
        <v>4.8089359200470305</v>
      </c>
    </row>
    <row r="12" spans="1:25" s="235" customFormat="1">
      <c r="A12" s="244" t="s">
        <v>134</v>
      </c>
      <c r="B12" s="195">
        <v>39.4</v>
      </c>
      <c r="C12" s="234">
        <v>447</v>
      </c>
      <c r="D12" s="196">
        <v>10.73</v>
      </c>
      <c r="E12" s="240">
        <v>-730</v>
      </c>
      <c r="F12" s="195">
        <v>27.8</v>
      </c>
      <c r="G12" s="196">
        <v>3.2</v>
      </c>
      <c r="H12" s="196">
        <v>19.2</v>
      </c>
      <c r="I12" s="196">
        <v>0.24</v>
      </c>
      <c r="J12" s="197">
        <v>10</v>
      </c>
      <c r="K12" s="197">
        <v>10</v>
      </c>
      <c r="L12" s="196">
        <v>23.2</v>
      </c>
      <c r="M12" s="197">
        <v>0.5</v>
      </c>
      <c r="N12" s="197">
        <v>0.5</v>
      </c>
      <c r="O12" s="202">
        <v>26</v>
      </c>
      <c r="P12" s="199">
        <v>1.2092214006089606</v>
      </c>
      <c r="Q12" s="200">
        <v>8.1841432225063945E-2</v>
      </c>
      <c r="R12" s="200">
        <v>0.95808383233532934</v>
      </c>
      <c r="S12" s="200">
        <v>1.974496092143151E-2</v>
      </c>
      <c r="T12" s="200">
        <v>0.16388069485414616</v>
      </c>
      <c r="U12" s="200">
        <v>0.3332777870354941</v>
      </c>
      <c r="V12" s="200">
        <v>0.65444287729196049</v>
      </c>
      <c r="W12" s="200">
        <v>1.0410160316468874E-2</v>
      </c>
      <c r="X12" s="200">
        <v>8.0645161290322578E-3</v>
      </c>
      <c r="Y12" s="200">
        <v>1.5285126396237505</v>
      </c>
    </row>
    <row r="13" spans="1:25" s="235" customFormat="1">
      <c r="A13" s="244" t="s">
        <v>135</v>
      </c>
      <c r="B13" s="195">
        <v>31.2</v>
      </c>
      <c r="C13" s="234">
        <v>367</v>
      </c>
      <c r="D13" s="196">
        <v>10.95</v>
      </c>
      <c r="E13" s="240">
        <v>-470</v>
      </c>
      <c r="F13" s="195">
        <v>13.4</v>
      </c>
      <c r="G13" s="196">
        <v>1.5</v>
      </c>
      <c r="H13" s="196">
        <v>22.5</v>
      </c>
      <c r="I13" s="196">
        <v>0.22</v>
      </c>
      <c r="J13" s="197">
        <v>10</v>
      </c>
      <c r="K13" s="196">
        <v>13</v>
      </c>
      <c r="L13" s="196">
        <v>10.9</v>
      </c>
      <c r="M13" s="197">
        <v>0.5</v>
      </c>
      <c r="N13" s="197">
        <v>0.5</v>
      </c>
      <c r="O13" s="202">
        <v>17</v>
      </c>
      <c r="P13" s="199">
        <v>0.58286211396259247</v>
      </c>
      <c r="Q13" s="200">
        <v>3.8363171355498722E-2</v>
      </c>
      <c r="R13" s="200">
        <v>1.1227544910179641</v>
      </c>
      <c r="S13" s="200">
        <v>1.8099547511312219E-2</v>
      </c>
      <c r="T13" s="200">
        <v>0.16388069485414616</v>
      </c>
      <c r="U13" s="200">
        <v>0.43326112314614235</v>
      </c>
      <c r="V13" s="200">
        <v>0.30747531734837796</v>
      </c>
      <c r="W13" s="200">
        <v>1.0410160316468874E-2</v>
      </c>
      <c r="X13" s="200">
        <v>8.0645161290322578E-3</v>
      </c>
      <c r="Y13" s="200">
        <v>0.99941211052322154</v>
      </c>
    </row>
    <row r="14" spans="1:25" s="235" customFormat="1">
      <c r="A14" s="246" t="s">
        <v>136</v>
      </c>
      <c r="B14" s="203">
        <v>24</v>
      </c>
      <c r="C14" s="237">
        <v>394</v>
      </c>
      <c r="D14" s="204">
        <v>11.17</v>
      </c>
      <c r="E14" s="241">
        <v>-320</v>
      </c>
      <c r="F14" s="203">
        <v>22.7</v>
      </c>
      <c r="G14" s="204">
        <v>3.8</v>
      </c>
      <c r="H14" s="204">
        <v>13.4</v>
      </c>
      <c r="I14" s="204">
        <v>0.3</v>
      </c>
      <c r="J14" s="205">
        <v>10</v>
      </c>
      <c r="K14" s="204">
        <v>20</v>
      </c>
      <c r="L14" s="204">
        <v>9.6999999999999993</v>
      </c>
      <c r="M14" s="205">
        <v>0.5</v>
      </c>
      <c r="N14" s="205">
        <v>0.5</v>
      </c>
      <c r="O14" s="206">
        <v>15</v>
      </c>
      <c r="P14" s="207">
        <v>0.98738581992170515</v>
      </c>
      <c r="Q14" s="208">
        <v>9.718670076726342E-2</v>
      </c>
      <c r="R14" s="208">
        <v>0.66866267465069862</v>
      </c>
      <c r="S14" s="208">
        <v>2.4681201151789386E-2</v>
      </c>
      <c r="T14" s="208">
        <v>0.16388069485414616</v>
      </c>
      <c r="U14" s="208">
        <v>0.6665555740709882</v>
      </c>
      <c r="V14" s="208">
        <v>0.27362482369534552</v>
      </c>
      <c r="W14" s="208">
        <v>1.0410160316468874E-2</v>
      </c>
      <c r="X14" s="208">
        <v>8.0645161290322578E-3</v>
      </c>
      <c r="Y14" s="208">
        <v>0.88183421516754845</v>
      </c>
    </row>
  </sheetData>
  <mergeCells count="3">
    <mergeCell ref="F1:O1"/>
    <mergeCell ref="P1:Y1"/>
    <mergeCell ref="B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BB15-637F-4787-8E4F-684C6B84532C}">
  <dimension ref="A1:U37"/>
  <sheetViews>
    <sheetView zoomScale="130" zoomScaleNormal="130" workbookViewId="0">
      <selection activeCell="S11" sqref="S11"/>
    </sheetView>
  </sheetViews>
  <sheetFormatPr defaultRowHeight="10.199999999999999"/>
  <cols>
    <col min="1" max="1" width="13.109375" style="55" customWidth="1"/>
    <col min="2" max="2" width="6.5546875" style="55" customWidth="1"/>
    <col min="3" max="3" width="4.5546875" style="55" customWidth="1"/>
    <col min="4" max="4" width="5.33203125" style="55" customWidth="1"/>
    <col min="5" max="5" width="5.21875" style="55" customWidth="1"/>
    <col min="6" max="6" width="3.6640625" style="55" customWidth="1"/>
    <col min="7" max="7" width="4.109375" style="55" customWidth="1"/>
    <col min="8" max="8" width="4" style="55" customWidth="1"/>
    <col min="9" max="9" width="4.109375" style="55" customWidth="1"/>
    <col min="10" max="10" width="3.21875" style="55" customWidth="1"/>
    <col min="11" max="11" width="5.44140625" style="55" customWidth="1"/>
    <col min="12" max="12" width="4.88671875" style="55" customWidth="1"/>
    <col min="13" max="13" width="5" style="55" customWidth="1"/>
    <col min="14" max="14" width="5.33203125" style="55" customWidth="1"/>
    <col min="15" max="17" width="5.109375" style="55" customWidth="1"/>
    <col min="18" max="18" width="5" style="55" customWidth="1"/>
    <col min="19" max="20" width="8.88671875" style="55"/>
    <col min="21" max="21" width="9" style="55" customWidth="1"/>
    <col min="22" max="16384" width="8.88671875" style="55"/>
  </cols>
  <sheetData>
    <row r="1" spans="1:21" s="126" customFormat="1" ht="21.6">
      <c r="A1" s="124" t="s">
        <v>133</v>
      </c>
      <c r="B1" s="93" t="s">
        <v>17</v>
      </c>
      <c r="C1" s="125" t="s">
        <v>172</v>
      </c>
      <c r="D1" s="125" t="s">
        <v>171</v>
      </c>
      <c r="E1" s="93" t="s">
        <v>196</v>
      </c>
      <c r="F1" s="93" t="s">
        <v>197</v>
      </c>
      <c r="G1" s="93" t="s">
        <v>198</v>
      </c>
      <c r="H1" s="93" t="s">
        <v>199</v>
      </c>
      <c r="I1" s="93" t="s">
        <v>200</v>
      </c>
      <c r="J1" s="93" t="s">
        <v>3</v>
      </c>
      <c r="K1" s="93" t="s">
        <v>201</v>
      </c>
      <c r="L1" s="93" t="s">
        <v>202</v>
      </c>
      <c r="M1" s="93" t="s">
        <v>146</v>
      </c>
      <c r="N1" s="152" t="s">
        <v>203</v>
      </c>
      <c r="O1" s="152" t="s">
        <v>204</v>
      </c>
      <c r="P1" s="152" t="s">
        <v>205</v>
      </c>
      <c r="Q1" s="152" t="s">
        <v>206</v>
      </c>
      <c r="R1" s="153" t="s">
        <v>207</v>
      </c>
      <c r="U1" s="285" t="s">
        <v>17</v>
      </c>
    </row>
    <row r="2" spans="1:21" s="138" customFormat="1">
      <c r="A2" s="94" t="s">
        <v>134</v>
      </c>
      <c r="B2" s="85">
        <v>2022</v>
      </c>
      <c r="C2" s="80" t="s">
        <v>102</v>
      </c>
      <c r="D2" s="80" t="s">
        <v>101</v>
      </c>
      <c r="E2" s="127">
        <v>22.3</v>
      </c>
      <c r="F2" s="87">
        <v>12.6</v>
      </c>
      <c r="G2" s="127">
        <v>3.5000000000000003E-2</v>
      </c>
      <c r="H2" s="87">
        <v>58.4</v>
      </c>
      <c r="I2" s="87">
        <v>5.9</v>
      </c>
      <c r="J2" s="87">
        <v>0.84</v>
      </c>
      <c r="K2" s="86">
        <f>J2+I2</f>
        <v>6.74</v>
      </c>
      <c r="L2" s="91">
        <v>8.0000000000000004E-4</v>
      </c>
      <c r="M2" s="91">
        <v>2E-3</v>
      </c>
      <c r="N2" s="87">
        <v>-22.2</v>
      </c>
      <c r="O2" s="87" t="s">
        <v>178</v>
      </c>
      <c r="P2" s="80">
        <v>0</v>
      </c>
      <c r="Q2" s="128" t="s">
        <v>178</v>
      </c>
      <c r="R2" s="129" t="s">
        <v>178</v>
      </c>
      <c r="S2" s="137"/>
      <c r="U2" s="286" t="s">
        <v>284</v>
      </c>
    </row>
    <row r="3" spans="1:21" s="138" customFormat="1">
      <c r="A3" s="94" t="s">
        <v>134</v>
      </c>
      <c r="B3" s="85">
        <v>2022</v>
      </c>
      <c r="C3" s="80" t="s">
        <v>102</v>
      </c>
      <c r="D3" s="80" t="s">
        <v>103</v>
      </c>
      <c r="E3" s="127">
        <v>25.1</v>
      </c>
      <c r="F3" s="87">
        <v>11</v>
      </c>
      <c r="G3" s="127">
        <v>2.7E-2</v>
      </c>
      <c r="H3" s="87">
        <v>56.9</v>
      </c>
      <c r="I3" s="87">
        <v>6.1</v>
      </c>
      <c r="J3" s="87">
        <v>0.81</v>
      </c>
      <c r="K3" s="86">
        <f>J3+I3</f>
        <v>6.91</v>
      </c>
      <c r="L3" s="91">
        <v>6.9999999999999999E-4</v>
      </c>
      <c r="M3" s="91">
        <v>1.4E-3</v>
      </c>
      <c r="N3" s="87">
        <v>-25.1</v>
      </c>
      <c r="O3" s="87" t="s">
        <v>178</v>
      </c>
      <c r="P3" s="80">
        <v>0.2</v>
      </c>
      <c r="Q3" s="128" t="s">
        <v>178</v>
      </c>
      <c r="R3" s="129" t="s">
        <v>178</v>
      </c>
      <c r="S3" s="137"/>
      <c r="U3" s="286" t="s">
        <v>284</v>
      </c>
    </row>
    <row r="4" spans="1:21" s="138" customFormat="1">
      <c r="A4" s="94" t="s">
        <v>135</v>
      </c>
      <c r="B4" s="85">
        <v>2022</v>
      </c>
      <c r="C4" s="80" t="s">
        <v>105</v>
      </c>
      <c r="D4" s="80" t="s">
        <v>104</v>
      </c>
      <c r="E4" s="127">
        <v>28.2</v>
      </c>
      <c r="F4" s="87">
        <v>0.12</v>
      </c>
      <c r="G4" s="127">
        <v>3.5000000000000003E-2</v>
      </c>
      <c r="H4" s="87">
        <v>64.8</v>
      </c>
      <c r="I4" s="87">
        <v>6</v>
      </c>
      <c r="J4" s="87">
        <v>0.9</v>
      </c>
      <c r="K4" s="86">
        <f>J4+I4</f>
        <v>6.9</v>
      </c>
      <c r="L4" s="91">
        <v>0</v>
      </c>
      <c r="M4" s="91">
        <v>0</v>
      </c>
      <c r="N4" s="87">
        <v>-38</v>
      </c>
      <c r="O4" s="87" t="s">
        <v>178</v>
      </c>
      <c r="P4" s="80">
        <v>0.1</v>
      </c>
      <c r="Q4" s="128" t="s">
        <v>178</v>
      </c>
      <c r="R4" s="129" t="s">
        <v>178</v>
      </c>
      <c r="S4" s="137"/>
      <c r="U4" s="286" t="s">
        <v>284</v>
      </c>
    </row>
    <row r="5" spans="1:21" s="138" customFormat="1">
      <c r="A5" s="94" t="s">
        <v>135</v>
      </c>
      <c r="B5" s="85">
        <v>2022</v>
      </c>
      <c r="C5" s="80" t="s">
        <v>105</v>
      </c>
      <c r="D5" s="80" t="s">
        <v>106</v>
      </c>
      <c r="E5" s="127">
        <v>17.100000000000001</v>
      </c>
      <c r="F5" s="87">
        <v>8.5</v>
      </c>
      <c r="G5" s="127">
        <v>1.6E-2</v>
      </c>
      <c r="H5" s="87">
        <v>64.099999999999994</v>
      </c>
      <c r="I5" s="87">
        <v>9.5</v>
      </c>
      <c r="J5" s="87">
        <v>0.82</v>
      </c>
      <c r="K5" s="86">
        <f>J5+I5</f>
        <v>10.32</v>
      </c>
      <c r="L5" s="91">
        <v>8.0000000000000004E-4</v>
      </c>
      <c r="M5" s="91">
        <v>1.5E-3</v>
      </c>
      <c r="N5" s="87">
        <v>-37.6</v>
      </c>
      <c r="O5" s="87" t="s">
        <v>178</v>
      </c>
      <c r="P5" s="80">
        <v>0</v>
      </c>
      <c r="Q5" s="128" t="s">
        <v>178</v>
      </c>
      <c r="R5" s="129" t="s">
        <v>178</v>
      </c>
      <c r="S5" s="137"/>
      <c r="U5" s="286" t="s">
        <v>284</v>
      </c>
    </row>
    <row r="6" spans="1:21" s="138" customFormat="1">
      <c r="A6" s="94" t="s">
        <v>135</v>
      </c>
      <c r="B6" s="88" t="s">
        <v>211</v>
      </c>
      <c r="C6" s="80" t="s">
        <v>105</v>
      </c>
      <c r="D6" s="80" t="s">
        <v>124</v>
      </c>
      <c r="E6" s="127">
        <v>32.790665169389811</v>
      </c>
      <c r="F6" s="87">
        <v>11.100521608321639</v>
      </c>
      <c r="G6" s="127">
        <v>0</v>
      </c>
      <c r="H6" s="87">
        <v>55.438339759908082</v>
      </c>
      <c r="I6" s="87" t="s">
        <v>178</v>
      </c>
      <c r="J6" s="87" t="s">
        <v>178</v>
      </c>
      <c r="K6" s="87">
        <v>0.66943419943201454</v>
      </c>
      <c r="L6" s="91">
        <v>9.2460754678796411E-4</v>
      </c>
      <c r="M6" s="91">
        <v>1.1465540168669381E-4</v>
      </c>
      <c r="N6" s="87">
        <v>-38.4</v>
      </c>
      <c r="O6" s="87" t="s">
        <v>178</v>
      </c>
      <c r="P6" s="80" t="s">
        <v>178</v>
      </c>
      <c r="Q6" s="128">
        <v>-298.33999999999997</v>
      </c>
      <c r="R6" s="129">
        <v>-723.38</v>
      </c>
      <c r="S6" s="137"/>
      <c r="U6" s="287" t="s">
        <v>286</v>
      </c>
    </row>
    <row r="7" spans="1:21" s="138" customFormat="1">
      <c r="A7" s="94" t="s">
        <v>135</v>
      </c>
      <c r="B7" s="88" t="s">
        <v>211</v>
      </c>
      <c r="C7" s="80" t="s">
        <v>105</v>
      </c>
      <c r="D7" s="80" t="s">
        <v>125</v>
      </c>
      <c r="E7" s="127">
        <v>12.740047065852137</v>
      </c>
      <c r="F7" s="87">
        <v>14.979958522758071</v>
      </c>
      <c r="G7" s="127">
        <v>0</v>
      </c>
      <c r="H7" s="87">
        <v>69.633198565781242</v>
      </c>
      <c r="I7" s="87" t="s">
        <v>178</v>
      </c>
      <c r="J7" s="87" t="s">
        <v>178</v>
      </c>
      <c r="K7" s="87">
        <v>2.6455214644088856</v>
      </c>
      <c r="L7" s="91">
        <v>9.0496201271648524E-4</v>
      </c>
      <c r="M7" s="91">
        <v>3.6941918693990882E-4</v>
      </c>
      <c r="N7" s="87" t="s">
        <v>178</v>
      </c>
      <c r="O7" s="87" t="s">
        <v>178</v>
      </c>
      <c r="P7" s="80" t="s">
        <v>178</v>
      </c>
      <c r="Q7" s="128" t="s">
        <v>178</v>
      </c>
      <c r="R7" s="129" t="s">
        <v>178</v>
      </c>
      <c r="S7" s="137"/>
      <c r="U7" s="287" t="s">
        <v>286</v>
      </c>
    </row>
    <row r="8" spans="1:21" s="138" customFormat="1">
      <c r="A8" s="94" t="s">
        <v>135</v>
      </c>
      <c r="B8" s="88" t="s">
        <v>211</v>
      </c>
      <c r="C8" s="80" t="s">
        <v>105</v>
      </c>
      <c r="D8" s="80" t="s">
        <v>126</v>
      </c>
      <c r="E8" s="127">
        <v>28.019112943393388</v>
      </c>
      <c r="F8" s="87">
        <v>9.6786284809441838</v>
      </c>
      <c r="G8" s="127">
        <v>0</v>
      </c>
      <c r="H8" s="87">
        <v>60.178075505633011</v>
      </c>
      <c r="I8" s="87" t="s">
        <v>178</v>
      </c>
      <c r="J8" s="87" t="s">
        <v>178</v>
      </c>
      <c r="K8" s="87">
        <v>2.1230798140984999</v>
      </c>
      <c r="L8" s="91">
        <v>7.878801709453291E-4</v>
      </c>
      <c r="M8" s="91">
        <v>3.1537575999627908E-4</v>
      </c>
      <c r="N8" s="87">
        <v>-38.299999999999997</v>
      </c>
      <c r="O8" s="87" t="s">
        <v>178</v>
      </c>
      <c r="P8" s="80" t="s">
        <v>178</v>
      </c>
      <c r="Q8" s="128">
        <v>-298.75</v>
      </c>
      <c r="R8" s="129">
        <v>-726.55</v>
      </c>
      <c r="S8" s="137"/>
      <c r="U8" s="287" t="s">
        <v>286</v>
      </c>
    </row>
    <row r="9" spans="1:21" s="138" customFormat="1">
      <c r="A9" s="94" t="s">
        <v>137</v>
      </c>
      <c r="B9" s="85">
        <v>2022</v>
      </c>
      <c r="C9" s="80" t="s">
        <v>111</v>
      </c>
      <c r="D9" s="80" t="s">
        <v>111</v>
      </c>
      <c r="E9" s="127">
        <v>0</v>
      </c>
      <c r="F9" s="87">
        <v>7.9</v>
      </c>
      <c r="G9" s="127">
        <v>2.5999999999999999E-2</v>
      </c>
      <c r="H9" s="87">
        <v>78.5</v>
      </c>
      <c r="I9" s="87">
        <v>12.5</v>
      </c>
      <c r="J9" s="87">
        <v>1</v>
      </c>
      <c r="K9" s="86">
        <f>J9+I9</f>
        <v>13.5</v>
      </c>
      <c r="L9" s="91">
        <v>1.1000000000000001E-3</v>
      </c>
      <c r="M9" s="91">
        <v>6.9999999999999999E-4</v>
      </c>
      <c r="N9" s="87">
        <v>-19.600000000000001</v>
      </c>
      <c r="O9" s="87" t="s">
        <v>178</v>
      </c>
      <c r="P9" s="80">
        <v>0</v>
      </c>
      <c r="Q9" s="128" t="s">
        <v>178</v>
      </c>
      <c r="R9" s="129" t="s">
        <v>178</v>
      </c>
      <c r="S9" s="137"/>
      <c r="U9" s="286" t="s">
        <v>284</v>
      </c>
    </row>
    <row r="10" spans="1:21" s="138" customFormat="1">
      <c r="A10" s="94" t="s">
        <v>137</v>
      </c>
      <c r="B10" s="88" t="s">
        <v>211</v>
      </c>
      <c r="C10" s="80" t="s">
        <v>111</v>
      </c>
      <c r="D10" s="80" t="s">
        <v>131</v>
      </c>
      <c r="E10" s="127">
        <v>0</v>
      </c>
      <c r="F10" s="87">
        <v>13.352058457970628</v>
      </c>
      <c r="G10" s="127">
        <v>0</v>
      </c>
      <c r="H10" s="87">
        <v>81.002868908241751</v>
      </c>
      <c r="I10" s="87" t="s">
        <v>178</v>
      </c>
      <c r="J10" s="87" t="s">
        <v>178</v>
      </c>
      <c r="K10" s="87">
        <v>5.6393471411284199</v>
      </c>
      <c r="L10" s="91">
        <v>1.831055455963653E-3</v>
      </c>
      <c r="M10" s="91">
        <v>3.8944372032301824E-3</v>
      </c>
      <c r="N10" s="87">
        <v>-20.100000000000001</v>
      </c>
      <c r="O10" s="87" t="s">
        <v>178</v>
      </c>
      <c r="P10" s="80" t="s">
        <v>178</v>
      </c>
      <c r="Q10" s="128">
        <v>-326.83</v>
      </c>
      <c r="R10" s="129" t="s">
        <v>178</v>
      </c>
      <c r="S10" s="137"/>
      <c r="U10" s="287" t="s">
        <v>286</v>
      </c>
    </row>
    <row r="11" spans="1:21" s="138" customFormat="1">
      <c r="A11" s="94" t="s">
        <v>137</v>
      </c>
      <c r="B11" s="80" t="s">
        <v>211</v>
      </c>
      <c r="C11" s="80" t="s">
        <v>111</v>
      </c>
      <c r="D11" s="80" t="s">
        <v>132</v>
      </c>
      <c r="E11" s="127" t="s">
        <v>178</v>
      </c>
      <c r="F11" s="87" t="s">
        <v>178</v>
      </c>
      <c r="G11" s="127" t="s">
        <v>178</v>
      </c>
      <c r="H11" s="87" t="s">
        <v>178</v>
      </c>
      <c r="I11" s="87" t="s">
        <v>178</v>
      </c>
      <c r="J11" s="87" t="s">
        <v>178</v>
      </c>
      <c r="K11" s="87" t="s">
        <v>178</v>
      </c>
      <c r="L11" s="91" t="s">
        <v>178</v>
      </c>
      <c r="M11" s="91">
        <v>0</v>
      </c>
      <c r="N11" s="87">
        <v>-20.68</v>
      </c>
      <c r="O11" s="87" t="s">
        <v>178</v>
      </c>
      <c r="P11" s="80" t="s">
        <v>178</v>
      </c>
      <c r="Q11" s="128">
        <v>-323.06</v>
      </c>
      <c r="R11" s="129" t="s">
        <v>178</v>
      </c>
      <c r="S11" s="137"/>
      <c r="U11" s="287" t="s">
        <v>286</v>
      </c>
    </row>
    <row r="12" spans="1:21" s="138" customFormat="1">
      <c r="A12" s="94" t="s">
        <v>136</v>
      </c>
      <c r="B12" s="85">
        <v>2022</v>
      </c>
      <c r="C12" s="80" t="s">
        <v>108</v>
      </c>
      <c r="D12" s="80" t="s">
        <v>107</v>
      </c>
      <c r="E12" s="127">
        <v>0.39</v>
      </c>
      <c r="F12" s="87">
        <v>6.4</v>
      </c>
      <c r="G12" s="127">
        <v>0.69</v>
      </c>
      <c r="H12" s="87">
        <v>81.599999999999994</v>
      </c>
      <c r="I12" s="87">
        <v>9.9</v>
      </c>
      <c r="J12" s="87">
        <v>1.1000000000000001</v>
      </c>
      <c r="K12" s="86">
        <f>J12+I12</f>
        <v>11</v>
      </c>
      <c r="L12" s="91">
        <v>4.0000000000000002E-4</v>
      </c>
      <c r="M12" s="91">
        <v>1.4000000000000002E-3</v>
      </c>
      <c r="N12" s="87">
        <v>-3.6</v>
      </c>
      <c r="O12" s="87">
        <v>-48.4</v>
      </c>
      <c r="P12" s="80">
        <v>-0.1</v>
      </c>
      <c r="Q12" s="128" t="s">
        <v>178</v>
      </c>
      <c r="R12" s="129" t="s">
        <v>178</v>
      </c>
      <c r="S12" s="137"/>
      <c r="U12" s="286" t="s">
        <v>284</v>
      </c>
    </row>
    <row r="13" spans="1:21" s="138" customFormat="1">
      <c r="A13" s="94" t="s">
        <v>136</v>
      </c>
      <c r="B13" s="85">
        <v>2022</v>
      </c>
      <c r="C13" s="80" t="s">
        <v>108</v>
      </c>
      <c r="D13" s="80" t="s">
        <v>109</v>
      </c>
      <c r="E13" s="127">
        <v>11.2</v>
      </c>
      <c r="F13" s="87">
        <v>11.8</v>
      </c>
      <c r="G13" s="127">
        <v>5.8999999999999997E-2</v>
      </c>
      <c r="H13" s="87">
        <v>66.5</v>
      </c>
      <c r="I13" s="87">
        <v>9.5</v>
      </c>
      <c r="J13" s="87">
        <v>0.89</v>
      </c>
      <c r="K13" s="86">
        <f>J13+I13</f>
        <v>10.39</v>
      </c>
      <c r="L13" s="91">
        <v>2.0999999999999999E-3</v>
      </c>
      <c r="M13" s="91">
        <v>2.4000000000000002E-3</v>
      </c>
      <c r="N13" s="87">
        <v>-15.9</v>
      </c>
      <c r="O13" s="87" t="s">
        <v>178</v>
      </c>
      <c r="P13" s="80">
        <v>0</v>
      </c>
      <c r="Q13" s="128" t="s">
        <v>178</v>
      </c>
      <c r="R13" s="129" t="s">
        <v>178</v>
      </c>
      <c r="S13" s="137"/>
      <c r="U13" s="286" t="s">
        <v>284</v>
      </c>
    </row>
    <row r="14" spans="1:21" s="138" customFormat="1">
      <c r="A14" s="94" t="s">
        <v>136</v>
      </c>
      <c r="B14" s="85">
        <v>2022</v>
      </c>
      <c r="C14" s="80" t="s">
        <v>108</v>
      </c>
      <c r="D14" s="80" t="s">
        <v>110</v>
      </c>
      <c r="E14" s="127">
        <v>0</v>
      </c>
      <c r="F14" s="87">
        <v>0.99</v>
      </c>
      <c r="G14" s="127">
        <v>2.1000000000000001E-2</v>
      </c>
      <c r="H14" s="87">
        <v>62.3</v>
      </c>
      <c r="I14" s="87">
        <v>35.9</v>
      </c>
      <c r="J14" s="87">
        <v>0.85</v>
      </c>
      <c r="K14" s="86">
        <f>J14+I14</f>
        <v>36.75</v>
      </c>
      <c r="L14" s="91">
        <v>1E-4</v>
      </c>
      <c r="M14" s="91">
        <v>7.9999999999999993E-4</v>
      </c>
      <c r="N14" s="87">
        <v>-31.6</v>
      </c>
      <c r="O14" s="87" t="s">
        <v>178</v>
      </c>
      <c r="P14" s="80">
        <v>0.1</v>
      </c>
      <c r="Q14" s="128" t="s">
        <v>178</v>
      </c>
      <c r="R14" s="129" t="s">
        <v>178</v>
      </c>
      <c r="S14" s="137"/>
      <c r="U14" s="286" t="s">
        <v>284</v>
      </c>
    </row>
    <row r="15" spans="1:21" s="138" customFormat="1">
      <c r="A15" s="94" t="s">
        <v>136</v>
      </c>
      <c r="B15" s="88" t="s">
        <v>211</v>
      </c>
      <c r="C15" s="80" t="s">
        <v>108</v>
      </c>
      <c r="D15" s="80" t="s">
        <v>128</v>
      </c>
      <c r="E15" s="127">
        <v>12.761932082168341</v>
      </c>
      <c r="F15" s="87">
        <v>18.409713312397866</v>
      </c>
      <c r="G15" s="127">
        <v>0</v>
      </c>
      <c r="H15" s="87">
        <v>66.28068910647697</v>
      </c>
      <c r="I15" s="87" t="s">
        <v>178</v>
      </c>
      <c r="J15" s="87" t="s">
        <v>178</v>
      </c>
      <c r="K15" s="87">
        <v>2.5435783384852355</v>
      </c>
      <c r="L15" s="91">
        <v>3.1519145584243563E-3</v>
      </c>
      <c r="M15" s="91">
        <v>9.3524591314292219E-4</v>
      </c>
      <c r="N15" s="87">
        <v>-20.79</v>
      </c>
      <c r="O15" s="87" t="s">
        <v>178</v>
      </c>
      <c r="P15" s="80" t="s">
        <v>178</v>
      </c>
      <c r="Q15" s="128">
        <v>-327.63</v>
      </c>
      <c r="R15" s="129">
        <v>-715.03</v>
      </c>
      <c r="S15" s="137"/>
      <c r="U15" s="287" t="s">
        <v>286</v>
      </c>
    </row>
    <row r="16" spans="1:21" s="137" customFormat="1">
      <c r="A16" s="94" t="s">
        <v>136</v>
      </c>
      <c r="B16" s="88" t="s">
        <v>211</v>
      </c>
      <c r="C16" s="80" t="s">
        <v>108</v>
      </c>
      <c r="D16" s="80" t="s">
        <v>129</v>
      </c>
      <c r="E16" s="127">
        <v>20.153901273153185</v>
      </c>
      <c r="F16" s="87">
        <v>17.481490628458307</v>
      </c>
      <c r="G16" s="127">
        <v>0</v>
      </c>
      <c r="H16" s="87">
        <v>61.183056309718758</v>
      </c>
      <c r="I16" s="87" t="s">
        <v>178</v>
      </c>
      <c r="J16" s="87" t="s">
        <v>178</v>
      </c>
      <c r="K16" s="87">
        <v>1.1780104023955813</v>
      </c>
      <c r="L16" s="91">
        <v>3.064381127813199E-3</v>
      </c>
      <c r="M16" s="91">
        <v>4.7700514636682455E-4</v>
      </c>
      <c r="N16" s="87">
        <v>-20.68</v>
      </c>
      <c r="O16" s="87" t="s">
        <v>178</v>
      </c>
      <c r="P16" s="80" t="s">
        <v>178</v>
      </c>
      <c r="Q16" s="128">
        <v>-320.98</v>
      </c>
      <c r="R16" s="129">
        <v>-724.88</v>
      </c>
      <c r="U16" s="287" t="s">
        <v>286</v>
      </c>
    </row>
    <row r="17" spans="1:21" s="137" customFormat="1">
      <c r="A17" s="94" t="s">
        <v>136</v>
      </c>
      <c r="B17" s="88" t="s">
        <v>211</v>
      </c>
      <c r="C17" s="80" t="s">
        <v>108</v>
      </c>
      <c r="D17" s="80" t="s">
        <v>130</v>
      </c>
      <c r="E17" s="127">
        <v>0.1365841433854357</v>
      </c>
      <c r="F17" s="87">
        <v>23.532970901373112</v>
      </c>
      <c r="G17" s="127">
        <v>0</v>
      </c>
      <c r="H17" s="87">
        <v>74.895873366807976</v>
      </c>
      <c r="I17" s="87" t="s">
        <v>178</v>
      </c>
      <c r="J17" s="87" t="s">
        <v>178</v>
      </c>
      <c r="K17" s="87">
        <v>1.4295585454193178</v>
      </c>
      <c r="L17" s="91">
        <v>3.7006711507623943E-3</v>
      </c>
      <c r="M17" s="91">
        <v>1.3123718633847249E-3</v>
      </c>
      <c r="N17" s="87">
        <v>-21.66</v>
      </c>
      <c r="O17" s="87" t="s">
        <v>178</v>
      </c>
      <c r="P17" s="80" t="s">
        <v>178</v>
      </c>
      <c r="Q17" s="128">
        <v>-329.89</v>
      </c>
      <c r="R17" s="129">
        <v>-722.4</v>
      </c>
      <c r="U17" s="287" t="s">
        <v>286</v>
      </c>
    </row>
    <row r="18" spans="1:21" s="137" customFormat="1">
      <c r="A18" s="94" t="s">
        <v>140</v>
      </c>
      <c r="B18" s="88" t="s">
        <v>211</v>
      </c>
      <c r="C18" s="80" t="s">
        <v>127</v>
      </c>
      <c r="D18" s="80" t="s">
        <v>127</v>
      </c>
      <c r="E18" s="127">
        <v>14.646043359973566</v>
      </c>
      <c r="F18" s="87">
        <v>15.603595280953</v>
      </c>
      <c r="G18" s="127">
        <v>0.13308772344716666</v>
      </c>
      <c r="H18" s="87">
        <v>59.271709318458669</v>
      </c>
      <c r="I18" s="87" t="s">
        <v>178</v>
      </c>
      <c r="J18" s="87" t="s">
        <v>178</v>
      </c>
      <c r="K18" s="87">
        <v>10.342129289049399</v>
      </c>
      <c r="L18" s="91">
        <v>2.8365870865302498E-3</v>
      </c>
      <c r="M18" s="91">
        <v>5.9844103166636236E-4</v>
      </c>
      <c r="N18" s="87">
        <v>-24.75</v>
      </c>
      <c r="O18" s="87">
        <v>-17.239999999999998</v>
      </c>
      <c r="P18" s="80" t="s">
        <v>178</v>
      </c>
      <c r="Q18" s="128">
        <v>-302.44</v>
      </c>
      <c r="R18" s="129">
        <v>-729.89</v>
      </c>
      <c r="U18" s="287" t="s">
        <v>286</v>
      </c>
    </row>
    <row r="19" spans="1:21" s="137" customFormat="1">
      <c r="A19" s="94" t="s">
        <v>143</v>
      </c>
      <c r="B19" s="88" t="s">
        <v>210</v>
      </c>
      <c r="C19" s="80" t="s">
        <v>122</v>
      </c>
      <c r="D19" s="80" t="s">
        <v>121</v>
      </c>
      <c r="E19" s="130">
        <v>0</v>
      </c>
      <c r="F19" s="89">
        <v>10.094092879637651</v>
      </c>
      <c r="G19" s="130">
        <v>2.8363548728216694E-2</v>
      </c>
      <c r="H19" s="89">
        <v>83.090122520257211</v>
      </c>
      <c r="I19" s="89">
        <v>5.9807195065727372</v>
      </c>
      <c r="J19" s="89">
        <v>0.80252642047814404</v>
      </c>
      <c r="K19" s="89">
        <f>I19+J19</f>
        <v>6.7832459270508814</v>
      </c>
      <c r="L19" s="90">
        <v>2.743914262156017E-3</v>
      </c>
      <c r="M19" s="90">
        <v>1.4312100638892078E-3</v>
      </c>
      <c r="N19" s="87">
        <v>-30</v>
      </c>
      <c r="O19" s="87">
        <v>-17</v>
      </c>
      <c r="P19" s="80" t="s">
        <v>178</v>
      </c>
      <c r="Q19" s="128">
        <v>-312</v>
      </c>
      <c r="R19" s="129" t="s">
        <v>178</v>
      </c>
      <c r="U19" s="288" t="s">
        <v>285</v>
      </c>
    </row>
    <row r="20" spans="1:21" s="137" customFormat="1">
      <c r="A20" s="94" t="s">
        <v>141</v>
      </c>
      <c r="B20" s="88" t="s">
        <v>210</v>
      </c>
      <c r="C20" s="80" t="s">
        <v>115</v>
      </c>
      <c r="D20" s="80" t="s">
        <v>114</v>
      </c>
      <c r="E20" s="130">
        <v>9.3550767405115458</v>
      </c>
      <c r="F20" s="89">
        <v>16.211748904483052</v>
      </c>
      <c r="G20" s="130">
        <v>3.8982948605027753E-2</v>
      </c>
      <c r="H20" s="89">
        <v>67.38674711666512</v>
      </c>
      <c r="I20" s="89">
        <v>6.4761539451215144</v>
      </c>
      <c r="J20" s="89">
        <v>0.53129034461372993</v>
      </c>
      <c r="K20" s="89">
        <f>I20+J20</f>
        <v>7.0074442897352442</v>
      </c>
      <c r="L20" s="90">
        <v>0</v>
      </c>
      <c r="M20" s="90">
        <v>0</v>
      </c>
      <c r="N20" s="87">
        <v>-22</v>
      </c>
      <c r="O20" s="87" t="s">
        <v>178</v>
      </c>
      <c r="P20" s="80" t="s">
        <v>178</v>
      </c>
      <c r="Q20" s="128">
        <v>-293</v>
      </c>
      <c r="R20" s="129">
        <v>-732</v>
      </c>
      <c r="U20" s="288" t="s">
        <v>285</v>
      </c>
    </row>
    <row r="21" spans="1:21" s="137" customFormat="1">
      <c r="A21" s="94" t="s">
        <v>141</v>
      </c>
      <c r="B21" s="88" t="s">
        <v>210</v>
      </c>
      <c r="C21" s="80" t="s">
        <v>115</v>
      </c>
      <c r="D21" s="80" t="s">
        <v>116</v>
      </c>
      <c r="E21" s="130">
        <v>10.302220757512869</v>
      </c>
      <c r="F21" s="89">
        <v>18.089642667417948</v>
      </c>
      <c r="G21" s="130">
        <v>2.4283788059721565E-2</v>
      </c>
      <c r="H21" s="89">
        <v>66.432298977743642</v>
      </c>
      <c r="I21" s="89">
        <v>4.577431728327622</v>
      </c>
      <c r="J21" s="89">
        <v>0.56948544197831497</v>
      </c>
      <c r="K21" s="89">
        <f>I21+J21</f>
        <v>5.1469171703059367</v>
      </c>
      <c r="L21" s="90">
        <v>4.0946514750699768E-3</v>
      </c>
      <c r="M21" s="90">
        <v>5.4198748481923073E-4</v>
      </c>
      <c r="N21" s="87">
        <v>-22</v>
      </c>
      <c r="O21" s="87" t="s">
        <v>178</v>
      </c>
      <c r="P21" s="80" t="s">
        <v>178</v>
      </c>
      <c r="Q21" s="128">
        <v>-294</v>
      </c>
      <c r="R21" s="129">
        <v>-735</v>
      </c>
      <c r="U21" s="288" t="s">
        <v>285</v>
      </c>
    </row>
    <row r="22" spans="1:21" s="137" customFormat="1">
      <c r="A22" s="94" t="s">
        <v>310</v>
      </c>
      <c r="B22" s="88" t="s">
        <v>210</v>
      </c>
      <c r="C22" s="80" t="s">
        <v>235</v>
      </c>
      <c r="D22" s="80" t="s">
        <v>306</v>
      </c>
      <c r="E22" s="130">
        <v>0</v>
      </c>
      <c r="F22" s="89">
        <v>5.059037938597033E-2</v>
      </c>
      <c r="G22" s="130">
        <v>4.0768437475134568E-2</v>
      </c>
      <c r="H22" s="89">
        <v>81.260785549079102</v>
      </c>
      <c r="I22" s="89">
        <v>18.138468031418324</v>
      </c>
      <c r="J22" s="89">
        <v>0.50801000702031718</v>
      </c>
      <c r="K22" s="89">
        <f>I22+J22</f>
        <v>18.646478038438641</v>
      </c>
      <c r="L22" s="90">
        <v>0</v>
      </c>
      <c r="M22" s="90">
        <v>1.3775956211407874E-3</v>
      </c>
      <c r="N22" s="87">
        <v>-52</v>
      </c>
      <c r="O22" s="87">
        <v>-24</v>
      </c>
      <c r="P22" s="80" t="s">
        <v>178</v>
      </c>
      <c r="Q22" s="128" t="s">
        <v>178</v>
      </c>
      <c r="R22" s="129" t="s">
        <v>178</v>
      </c>
      <c r="U22" s="288" t="s">
        <v>285</v>
      </c>
    </row>
    <row r="23" spans="1:21" s="123" customFormat="1">
      <c r="A23" s="94" t="s">
        <v>310</v>
      </c>
      <c r="B23" s="85">
        <v>2022</v>
      </c>
      <c r="C23" s="80" t="s">
        <v>235</v>
      </c>
      <c r="D23" s="80" t="s">
        <v>309</v>
      </c>
      <c r="E23" s="127">
        <v>0</v>
      </c>
      <c r="F23" s="87">
        <v>0.11</v>
      </c>
      <c r="G23" s="127">
        <v>0.08</v>
      </c>
      <c r="H23" s="87">
        <v>80.5</v>
      </c>
      <c r="I23" s="87">
        <v>18.3</v>
      </c>
      <c r="J23" s="87">
        <v>1</v>
      </c>
      <c r="K23" s="86">
        <f t="shared" ref="K23:K28" si="0">J23+I23</f>
        <v>19.3</v>
      </c>
      <c r="L23" s="91">
        <v>1E-4</v>
      </c>
      <c r="M23" s="91">
        <v>1.9E-3</v>
      </c>
      <c r="N23" s="87">
        <v>-8</v>
      </c>
      <c r="O23" s="87" t="s">
        <v>178</v>
      </c>
      <c r="P23" s="80">
        <v>0.1</v>
      </c>
      <c r="Q23" s="128" t="s">
        <v>178</v>
      </c>
      <c r="R23" s="129" t="s">
        <v>178</v>
      </c>
      <c r="U23" s="286" t="s">
        <v>284</v>
      </c>
    </row>
    <row r="24" spans="1:21" s="123" customFormat="1">
      <c r="A24" s="94" t="s">
        <v>310</v>
      </c>
      <c r="B24" s="88" t="s">
        <v>210</v>
      </c>
      <c r="C24" s="80" t="s">
        <v>235</v>
      </c>
      <c r="D24" s="80" t="s">
        <v>307</v>
      </c>
      <c r="E24" s="127">
        <v>0</v>
      </c>
      <c r="F24" s="87">
        <v>0.86</v>
      </c>
      <c r="G24" s="127">
        <v>5.3999999999999999E-2</v>
      </c>
      <c r="H24" s="87">
        <v>90.4</v>
      </c>
      <c r="I24" s="87">
        <v>7.5</v>
      </c>
      <c r="J24" s="87">
        <v>1.2</v>
      </c>
      <c r="K24" s="86">
        <f t="shared" si="0"/>
        <v>8.6999999999999993</v>
      </c>
      <c r="L24" s="91">
        <v>2.9999999999999997E-4</v>
      </c>
      <c r="M24" s="91">
        <v>4.8000000000000004E-3</v>
      </c>
      <c r="N24" s="87">
        <v>-87.6</v>
      </c>
      <c r="O24" s="87" t="s">
        <v>178</v>
      </c>
      <c r="P24" s="80">
        <v>0</v>
      </c>
      <c r="Q24" s="128" t="s">
        <v>178</v>
      </c>
      <c r="R24" s="129" t="s">
        <v>178</v>
      </c>
      <c r="U24" s="288" t="s">
        <v>285</v>
      </c>
    </row>
    <row r="25" spans="1:21" s="123" customFormat="1" ht="10.8" thickBot="1">
      <c r="A25" s="94" t="s">
        <v>310</v>
      </c>
      <c r="B25" s="88" t="s">
        <v>210</v>
      </c>
      <c r="C25" s="80" t="s">
        <v>235</v>
      </c>
      <c r="D25" s="80" t="s">
        <v>308</v>
      </c>
      <c r="E25" s="127">
        <v>0</v>
      </c>
      <c r="F25" s="87">
        <v>1.2</v>
      </c>
      <c r="G25" s="127">
        <v>5.6000000000000001E-2</v>
      </c>
      <c r="H25" s="87">
        <v>86.6</v>
      </c>
      <c r="I25" s="87">
        <v>11.1</v>
      </c>
      <c r="J25" s="87">
        <v>1.1000000000000001</v>
      </c>
      <c r="K25" s="86">
        <f t="shared" si="0"/>
        <v>12.2</v>
      </c>
      <c r="L25" s="91">
        <v>2.0000000000000001E-4</v>
      </c>
      <c r="M25" s="91">
        <v>3.8999999999999998E-3</v>
      </c>
      <c r="N25" s="87">
        <v>-89.3</v>
      </c>
      <c r="O25" s="87" t="s">
        <v>178</v>
      </c>
      <c r="P25" s="80">
        <v>0</v>
      </c>
      <c r="Q25" s="128" t="s">
        <v>178</v>
      </c>
      <c r="R25" s="129" t="s">
        <v>178</v>
      </c>
      <c r="U25" s="288" t="s">
        <v>285</v>
      </c>
    </row>
    <row r="26" spans="1:21" s="137" customFormat="1" ht="10.8" thickTop="1">
      <c r="A26" s="94" t="s">
        <v>13</v>
      </c>
      <c r="B26" s="88" t="s">
        <v>210</v>
      </c>
      <c r="C26" s="80" t="s">
        <v>120</v>
      </c>
      <c r="D26" s="80" t="s">
        <v>120</v>
      </c>
      <c r="E26" s="130">
        <v>2.6752127751765626E-2</v>
      </c>
      <c r="F26" s="89">
        <v>9.4965327290718538</v>
      </c>
      <c r="G26" s="130">
        <v>7.3919348847522631E-2</v>
      </c>
      <c r="H26" s="89">
        <v>83.63043435267258</v>
      </c>
      <c r="I26" s="89">
        <v>6.2180380956735952</v>
      </c>
      <c r="J26" s="89">
        <v>0.55334173227108119</v>
      </c>
      <c r="K26" s="89">
        <f>I26+J26</f>
        <v>6.771379827944676</v>
      </c>
      <c r="L26" s="90">
        <v>0</v>
      </c>
      <c r="M26" s="90">
        <v>9.8161371160608666E-4</v>
      </c>
      <c r="N26" s="87">
        <v>-58</v>
      </c>
      <c r="O26" s="87">
        <v>-13</v>
      </c>
      <c r="P26" s="80" t="s">
        <v>178</v>
      </c>
      <c r="Q26" s="128">
        <v>-231</v>
      </c>
      <c r="R26" s="129" t="s">
        <v>178</v>
      </c>
      <c r="U26" s="289" t="s">
        <v>285</v>
      </c>
    </row>
    <row r="27" spans="1:21" s="123" customFormat="1">
      <c r="A27" s="94" t="s">
        <v>139</v>
      </c>
      <c r="B27" s="85">
        <v>2022</v>
      </c>
      <c r="C27" s="80" t="s">
        <v>113</v>
      </c>
      <c r="D27" s="80" t="s">
        <v>113</v>
      </c>
      <c r="E27" s="127">
        <v>0</v>
      </c>
      <c r="F27" s="87">
        <v>1.8</v>
      </c>
      <c r="G27" s="127">
        <v>0.28999999999999998</v>
      </c>
      <c r="H27" s="87">
        <v>91</v>
      </c>
      <c r="I27" s="87">
        <v>5.9</v>
      </c>
      <c r="J27" s="87">
        <v>1.1000000000000001</v>
      </c>
      <c r="K27" s="86">
        <f t="shared" si="0"/>
        <v>7</v>
      </c>
      <c r="L27" s="91">
        <v>1.5E-3</v>
      </c>
      <c r="M27" s="91">
        <v>1.1999999999999999E-3</v>
      </c>
      <c r="N27" s="87">
        <v>-37.299999999999997</v>
      </c>
      <c r="O27" s="87">
        <v>-27</v>
      </c>
      <c r="P27" s="80">
        <v>-0.1</v>
      </c>
      <c r="Q27" s="128" t="s">
        <v>178</v>
      </c>
      <c r="R27" s="129" t="s">
        <v>178</v>
      </c>
      <c r="U27" s="286" t="s">
        <v>284</v>
      </c>
    </row>
    <row r="28" spans="1:21" s="123" customFormat="1">
      <c r="A28" s="94" t="s">
        <v>138</v>
      </c>
      <c r="B28" s="85">
        <v>2022</v>
      </c>
      <c r="C28" s="80" t="s">
        <v>112</v>
      </c>
      <c r="D28" s="80" t="s">
        <v>112</v>
      </c>
      <c r="E28" s="127">
        <v>0</v>
      </c>
      <c r="F28" s="87">
        <v>7.6999999999999999E-2</v>
      </c>
      <c r="G28" s="127">
        <v>0.23</v>
      </c>
      <c r="H28" s="87">
        <v>85.4</v>
      </c>
      <c r="I28" s="87">
        <v>13.3</v>
      </c>
      <c r="J28" s="87">
        <v>1</v>
      </c>
      <c r="K28" s="86">
        <f t="shared" si="0"/>
        <v>14.3</v>
      </c>
      <c r="L28" s="91">
        <v>0</v>
      </c>
      <c r="M28" s="91">
        <v>1.6999999999999999E-3</v>
      </c>
      <c r="N28" s="87">
        <v>-33</v>
      </c>
      <c r="O28" s="87">
        <v>-24.1</v>
      </c>
      <c r="P28" s="80">
        <v>-0.2</v>
      </c>
      <c r="Q28" s="128" t="s">
        <v>178</v>
      </c>
      <c r="R28" s="129" t="s">
        <v>178</v>
      </c>
      <c r="U28" s="286" t="s">
        <v>284</v>
      </c>
    </row>
    <row r="29" spans="1:21" s="123" customFormat="1">
      <c r="A29" s="94" t="s">
        <v>138</v>
      </c>
      <c r="B29" s="88" t="s">
        <v>210</v>
      </c>
      <c r="C29" s="80" t="s">
        <v>112</v>
      </c>
      <c r="D29" s="80" t="s">
        <v>123</v>
      </c>
      <c r="E29" s="130">
        <v>0</v>
      </c>
      <c r="F29" s="89">
        <v>0</v>
      </c>
      <c r="G29" s="130">
        <v>0.17755746231566283</v>
      </c>
      <c r="H29" s="89">
        <v>93.081076672948285</v>
      </c>
      <c r="I29" s="89">
        <v>6.0225406643592994</v>
      </c>
      <c r="J29" s="89">
        <v>0.7176521653050848</v>
      </c>
      <c r="K29" s="89">
        <f>I29+J29</f>
        <v>6.7401928296643838</v>
      </c>
      <c r="L29" s="90">
        <v>0</v>
      </c>
      <c r="M29" s="90">
        <v>1.1730350716626173E-3</v>
      </c>
      <c r="N29" s="87" t="s">
        <v>178</v>
      </c>
      <c r="O29" s="87">
        <v>-21</v>
      </c>
      <c r="P29" s="80" t="s">
        <v>178</v>
      </c>
      <c r="Q29" s="128" t="s">
        <v>178</v>
      </c>
      <c r="R29" s="129" t="s">
        <v>178</v>
      </c>
      <c r="U29" s="288" t="s">
        <v>285</v>
      </c>
    </row>
    <row r="30" spans="1:21" s="123" customFormat="1">
      <c r="A30" s="94" t="s">
        <v>142</v>
      </c>
      <c r="B30" s="88" t="s">
        <v>210</v>
      </c>
      <c r="C30" s="80" t="s">
        <v>118</v>
      </c>
      <c r="D30" s="80" t="s">
        <v>117</v>
      </c>
      <c r="E30" s="130">
        <v>1.6876630896706418E-2</v>
      </c>
      <c r="F30" s="89">
        <v>11.516605389516277</v>
      </c>
      <c r="G30" s="130">
        <v>5.4048672894257653E-2</v>
      </c>
      <c r="H30" s="89">
        <v>81.750065763437988</v>
      </c>
      <c r="I30" s="89">
        <v>6.10193061476234</v>
      </c>
      <c r="J30" s="89">
        <v>0.55839114468953654</v>
      </c>
      <c r="K30" s="89">
        <f>I30+J30</f>
        <v>6.6603217594518762</v>
      </c>
      <c r="L30" s="90">
        <v>6.8218281515940464E-4</v>
      </c>
      <c r="M30" s="90">
        <v>1.3996009877505684E-3</v>
      </c>
      <c r="N30" s="87">
        <v>-70</v>
      </c>
      <c r="O30" s="87">
        <v>-14</v>
      </c>
      <c r="P30" s="80" t="s">
        <v>178</v>
      </c>
      <c r="Q30" s="128">
        <v>-320</v>
      </c>
      <c r="R30" s="129" t="s">
        <v>178</v>
      </c>
      <c r="U30" s="288" t="s">
        <v>285</v>
      </c>
    </row>
    <row r="31" spans="1:21" s="123" customFormat="1">
      <c r="A31" s="95" t="s">
        <v>142</v>
      </c>
      <c r="B31" s="131" t="s">
        <v>210</v>
      </c>
      <c r="C31" s="82" t="s">
        <v>118</v>
      </c>
      <c r="D31" s="82" t="s">
        <v>119</v>
      </c>
      <c r="E31" s="133">
        <v>2.5937780619038099E-2</v>
      </c>
      <c r="F31" s="132">
        <v>11.947825337601254</v>
      </c>
      <c r="G31" s="133">
        <v>5.5642591349268973E-2</v>
      </c>
      <c r="H31" s="132">
        <v>81.951151371735051</v>
      </c>
      <c r="I31" s="132">
        <v>5.5916633099494737</v>
      </c>
      <c r="J31" s="132">
        <v>0.42596869314746211</v>
      </c>
      <c r="K31" s="132">
        <f>I31+J31</f>
        <v>6.0176320030969359</v>
      </c>
      <c r="L31" s="134">
        <v>6.6305482525235565E-4</v>
      </c>
      <c r="M31" s="134">
        <v>1.1478607732183785E-3</v>
      </c>
      <c r="N31" s="92">
        <v>-70</v>
      </c>
      <c r="O31" s="92" t="s">
        <v>178</v>
      </c>
      <c r="P31" s="82" t="s">
        <v>178</v>
      </c>
      <c r="Q31" s="135">
        <v>-318</v>
      </c>
      <c r="R31" s="136" t="s">
        <v>178</v>
      </c>
      <c r="U31" s="288" t="s">
        <v>285</v>
      </c>
    </row>
    <row r="32" spans="1:21" s="54" customFormat="1"/>
    <row r="33" spans="2:4">
      <c r="B33" s="56"/>
    </row>
    <row r="34" spans="2:4">
      <c r="D34" s="296"/>
    </row>
    <row r="35" spans="2:4">
      <c r="D35" s="295"/>
    </row>
    <row r="36" spans="2:4">
      <c r="D36" s="295"/>
    </row>
    <row r="37" spans="2:4">
      <c r="D37" s="29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8944-5C9E-43B7-9853-542609D16AD5}">
  <dimension ref="A1:N14"/>
  <sheetViews>
    <sheetView zoomScale="145" zoomScaleNormal="145" workbookViewId="0">
      <selection activeCell="J22" sqref="J22"/>
    </sheetView>
  </sheetViews>
  <sheetFormatPr defaultRowHeight="10.199999999999999"/>
  <cols>
    <col min="1" max="1" width="9.88671875" style="55" customWidth="1"/>
    <col min="2" max="2" width="5.6640625" style="55" customWidth="1"/>
    <col min="3" max="3" width="7.88671875" style="55" customWidth="1"/>
    <col min="4" max="4" width="6.44140625" style="55" customWidth="1"/>
    <col min="5" max="5" width="4.88671875" style="55" customWidth="1"/>
    <col min="6" max="6" width="5.109375" style="55" customWidth="1"/>
    <col min="7" max="7" width="5.77734375" style="55" customWidth="1"/>
    <col min="8" max="11" width="7.77734375" style="55" customWidth="1"/>
    <col min="12" max="14" width="5.21875" style="55" customWidth="1"/>
    <col min="15" max="16384" width="8.88671875" style="55"/>
  </cols>
  <sheetData>
    <row r="1" spans="1:14" s="272" customFormat="1">
      <c r="A1" s="317"/>
      <c r="B1" s="317"/>
      <c r="C1" s="316" t="s">
        <v>281</v>
      </c>
      <c r="D1" s="316"/>
      <c r="E1" s="316"/>
      <c r="F1" s="316"/>
      <c r="G1" s="316" t="s">
        <v>280</v>
      </c>
      <c r="H1" s="316"/>
      <c r="I1" s="316"/>
      <c r="J1" s="316"/>
      <c r="K1" s="316"/>
      <c r="L1" s="315" t="s">
        <v>279</v>
      </c>
      <c r="M1" s="316"/>
      <c r="N1" s="316"/>
    </row>
    <row r="2" spans="1:14" s="57" customFormat="1" ht="12">
      <c r="A2" s="194" t="s">
        <v>133</v>
      </c>
      <c r="B2" s="77" t="s">
        <v>36</v>
      </c>
      <c r="C2" s="194" t="s">
        <v>269</v>
      </c>
      <c r="D2" s="77" t="s">
        <v>270</v>
      </c>
      <c r="E2" s="77" t="s">
        <v>78</v>
      </c>
      <c r="F2" s="78" t="s">
        <v>145</v>
      </c>
      <c r="G2" s="194" t="s">
        <v>271</v>
      </c>
      <c r="H2" s="77" t="s">
        <v>272</v>
      </c>
      <c r="I2" s="77" t="s">
        <v>273</v>
      </c>
      <c r="J2" s="77" t="s">
        <v>274</v>
      </c>
      <c r="K2" s="78" t="s">
        <v>275</v>
      </c>
      <c r="L2" s="209" t="s">
        <v>208</v>
      </c>
      <c r="M2" s="209" t="s">
        <v>268</v>
      </c>
      <c r="N2" s="210" t="s">
        <v>267</v>
      </c>
    </row>
    <row r="3" spans="1:14">
      <c r="A3" s="254" t="s">
        <v>176</v>
      </c>
      <c r="B3" s="248" t="s">
        <v>112</v>
      </c>
      <c r="C3" s="259">
        <v>4.5606111105276976E-7</v>
      </c>
      <c r="D3" s="200">
        <v>2.7795074424381956</v>
      </c>
      <c r="E3" s="200">
        <v>0.32575793646626411</v>
      </c>
      <c r="F3" s="201">
        <v>0.2386531922322391</v>
      </c>
      <c r="G3" s="259">
        <v>3.7973383211394187E-11</v>
      </c>
      <c r="H3" s="249">
        <v>8.3263804545264942E-5</v>
      </c>
      <c r="I3" s="249">
        <v>2.995631645879875E-5</v>
      </c>
      <c r="J3" s="249" t="s">
        <v>178</v>
      </c>
      <c r="K3" s="264" t="s">
        <v>178</v>
      </c>
      <c r="L3" s="268">
        <v>11.41</v>
      </c>
      <c r="M3" s="268">
        <v>86.16</v>
      </c>
      <c r="N3" s="269">
        <v>2.4300000000000002</v>
      </c>
    </row>
    <row r="4" spans="1:14">
      <c r="A4" s="254" t="s">
        <v>177</v>
      </c>
      <c r="B4" s="248" t="s">
        <v>113</v>
      </c>
      <c r="C4" s="259">
        <v>1.7761406353373588E-7</v>
      </c>
      <c r="D4" s="200">
        <v>3.3169818691664954</v>
      </c>
      <c r="E4" s="200">
        <v>0.12686718823838278</v>
      </c>
      <c r="F4" s="201">
        <v>3.4283689486733757E-2</v>
      </c>
      <c r="G4" s="259">
        <v>2.0158661591627331E-11</v>
      </c>
      <c r="H4" s="249">
        <v>1.1349698999369162E-4</v>
      </c>
      <c r="I4" s="249">
        <v>3.421694614876252E-5</v>
      </c>
      <c r="J4" s="249" t="s">
        <v>178</v>
      </c>
      <c r="K4" s="264" t="s">
        <v>178</v>
      </c>
      <c r="L4" s="268">
        <v>9.56</v>
      </c>
      <c r="M4" s="268">
        <v>90.28</v>
      </c>
      <c r="N4" s="269">
        <v>0.17</v>
      </c>
    </row>
    <row r="5" spans="1:14">
      <c r="A5" s="254" t="s">
        <v>173</v>
      </c>
      <c r="B5" s="248" t="s">
        <v>124</v>
      </c>
      <c r="C5" s="259">
        <v>2.4014507958532922E-6</v>
      </c>
      <c r="D5" s="200">
        <v>0.49007278145582439</v>
      </c>
      <c r="E5" s="200">
        <v>1.715321997038066</v>
      </c>
      <c r="F5" s="201">
        <v>3.0372765393751595</v>
      </c>
      <c r="G5" s="259">
        <v>1.1225186892670285E-11</v>
      </c>
      <c r="H5" s="249">
        <v>4.6743355774989804E-6</v>
      </c>
      <c r="I5" s="249">
        <v>9.5380436424427896E-6</v>
      </c>
      <c r="J5" s="249">
        <v>2.5732772383180401E-5</v>
      </c>
      <c r="K5" s="264">
        <v>5.5384685196266799E-7</v>
      </c>
      <c r="L5" s="268">
        <v>64.88</v>
      </c>
      <c r="M5" s="268">
        <v>21.85</v>
      </c>
      <c r="N5" s="269">
        <v>13.28</v>
      </c>
    </row>
    <row r="6" spans="1:14">
      <c r="A6" s="254" t="s">
        <v>174</v>
      </c>
      <c r="B6" s="248" t="s">
        <v>128</v>
      </c>
      <c r="C6" s="259">
        <v>1.5347987924430067E-6</v>
      </c>
      <c r="D6" s="200">
        <v>0.36112358513562076</v>
      </c>
      <c r="E6" s="200">
        <v>1.0962848517450048</v>
      </c>
      <c r="F6" s="201">
        <v>1.8063042705530221</v>
      </c>
      <c r="G6" s="259">
        <v>5.4175019077308912E-12</v>
      </c>
      <c r="H6" s="249">
        <v>3.52977988672223E-6</v>
      </c>
      <c r="I6" s="249">
        <v>9.7744374281082006E-6</v>
      </c>
      <c r="J6" s="249">
        <v>2.5430047178209898E-5</v>
      </c>
      <c r="K6" s="264">
        <v>5.5150782569656002E-7</v>
      </c>
      <c r="L6" s="268">
        <v>88.05</v>
      </c>
      <c r="M6" s="268">
        <v>9.27</v>
      </c>
      <c r="N6" s="269">
        <v>2.67</v>
      </c>
    </row>
    <row r="7" spans="1:14">
      <c r="A7" s="254" t="s">
        <v>175</v>
      </c>
      <c r="B7" s="248" t="s">
        <v>131</v>
      </c>
      <c r="C7" s="259">
        <v>1.5798387070839238E-6</v>
      </c>
      <c r="D7" s="200">
        <v>0.34270587982982625</v>
      </c>
      <c r="E7" s="200">
        <v>1.12845621934566</v>
      </c>
      <c r="F7" s="201">
        <v>2.7818714400658999</v>
      </c>
      <c r="G7" s="259">
        <v>7.9358914406938454E-12</v>
      </c>
      <c r="H7" s="249">
        <v>5.0232288936267198E-6</v>
      </c>
      <c r="I7" s="249">
        <v>1.46575509475386E-5</v>
      </c>
      <c r="J7" s="249">
        <v>2.8704865778032001E-5</v>
      </c>
      <c r="K7" s="264">
        <v>5.5001275809423796E-7</v>
      </c>
      <c r="L7" s="268">
        <v>92.79</v>
      </c>
      <c r="M7" s="268">
        <v>4.72</v>
      </c>
      <c r="N7" s="269">
        <v>2.5</v>
      </c>
    </row>
    <row r="8" spans="1:14">
      <c r="A8" s="254"/>
      <c r="B8" s="248"/>
      <c r="C8" s="259"/>
      <c r="D8" s="200"/>
      <c r="E8" s="200"/>
      <c r="F8" s="201"/>
      <c r="G8" s="259"/>
      <c r="H8" s="249"/>
      <c r="I8" s="249"/>
      <c r="J8" s="249"/>
      <c r="K8" s="264"/>
      <c r="L8" s="268"/>
      <c r="M8" s="268"/>
      <c r="N8" s="269"/>
    </row>
    <row r="9" spans="1:14">
      <c r="A9" s="270" t="s">
        <v>208</v>
      </c>
      <c r="B9" s="251"/>
      <c r="C9" s="260">
        <v>1.3999999999999999E-6</v>
      </c>
      <c r="D9" s="252">
        <f>H9/I9</f>
        <v>0.31848295143742783</v>
      </c>
      <c r="E9" s="251">
        <v>1</v>
      </c>
      <c r="F9" s="261"/>
      <c r="G9" s="265" t="s">
        <v>282</v>
      </c>
      <c r="H9" s="253">
        <v>5.2399999999999998E-6</v>
      </c>
      <c r="I9" s="253">
        <v>1.6453E-5</v>
      </c>
      <c r="J9" s="253">
        <v>3.1569999999999998E-5</v>
      </c>
      <c r="K9" s="266">
        <v>6.5000000000000002E-7</v>
      </c>
      <c r="L9" s="79"/>
      <c r="M9" s="79"/>
      <c r="N9" s="81"/>
    </row>
    <row r="10" spans="1:14">
      <c r="A10" s="271" t="s">
        <v>209</v>
      </c>
      <c r="B10" s="255"/>
      <c r="C10" s="262" t="s">
        <v>282</v>
      </c>
      <c r="D10" s="256">
        <f>H10/I10</f>
        <v>0.29069767441860461</v>
      </c>
      <c r="E10" s="255">
        <v>1</v>
      </c>
      <c r="F10" s="263"/>
      <c r="G10" s="262" t="s">
        <v>282</v>
      </c>
      <c r="H10" s="257">
        <v>4.9999999999999998E-8</v>
      </c>
      <c r="I10" s="257">
        <v>1.72E-7</v>
      </c>
      <c r="J10" s="257">
        <v>1.0699999999999999E-6</v>
      </c>
      <c r="K10" s="267">
        <v>4.0000000000000001E-8</v>
      </c>
      <c r="L10" s="83"/>
      <c r="M10" s="83"/>
      <c r="N10" s="84"/>
    </row>
    <row r="11" spans="1:14">
      <c r="A11" s="55" t="s">
        <v>268</v>
      </c>
      <c r="D11" s="54">
        <v>1000</v>
      </c>
      <c r="E11" s="258">
        <v>0.02</v>
      </c>
    </row>
    <row r="12" spans="1:14">
      <c r="A12" s="55" t="s">
        <v>267</v>
      </c>
      <c r="D12" s="54">
        <v>1000</v>
      </c>
      <c r="E12" s="258">
        <v>8</v>
      </c>
    </row>
    <row r="13" spans="1:14">
      <c r="D13" s="54"/>
    </row>
    <row r="14" spans="1:14">
      <c r="D14" s="54"/>
    </row>
  </sheetData>
  <mergeCells count="4">
    <mergeCell ref="L1:N1"/>
    <mergeCell ref="G1:K1"/>
    <mergeCell ref="C1:F1"/>
    <mergeCell ref="A1: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67C-3853-4933-BF94-9D6E687413A6}">
  <dimension ref="A1:J34"/>
  <sheetViews>
    <sheetView zoomScale="130" zoomScaleNormal="130" workbookViewId="0">
      <selection activeCell="H19" sqref="H19"/>
    </sheetView>
  </sheetViews>
  <sheetFormatPr defaultRowHeight="14.4"/>
  <cols>
    <col min="1" max="1" width="13.77734375" style="11" customWidth="1"/>
    <col min="2" max="2" width="10.77734375" style="115" customWidth="1"/>
    <col min="3" max="3" width="7.88671875" style="53" customWidth="1"/>
    <col min="4" max="5" width="5.44140625" style="11" customWidth="1"/>
    <col min="6" max="7" width="10.33203125" style="11" customWidth="1"/>
    <col min="8" max="8" width="55.33203125" style="55" customWidth="1"/>
    <col min="10" max="10" width="29.109375" bestFit="1" customWidth="1"/>
  </cols>
  <sheetData>
    <row r="1" spans="1:8">
      <c r="A1" s="124" t="s">
        <v>133</v>
      </c>
      <c r="B1" s="125" t="s">
        <v>288</v>
      </c>
      <c r="C1" s="93" t="s">
        <v>17</v>
      </c>
      <c r="D1" s="125" t="s">
        <v>316</v>
      </c>
      <c r="E1" s="125" t="s">
        <v>317</v>
      </c>
      <c r="F1" s="125" t="s">
        <v>180</v>
      </c>
      <c r="G1" s="143" t="s">
        <v>181</v>
      </c>
      <c r="H1" s="149" t="s">
        <v>185</v>
      </c>
    </row>
    <row r="2" spans="1:8">
      <c r="A2" s="94" t="s">
        <v>134</v>
      </c>
      <c r="B2" s="80" t="s">
        <v>287</v>
      </c>
      <c r="C2" s="85">
        <v>2022</v>
      </c>
      <c r="D2" s="80" t="s">
        <v>102</v>
      </c>
      <c r="E2" s="80" t="s">
        <v>101</v>
      </c>
      <c r="F2" s="139">
        <v>166.84323000000001</v>
      </c>
      <c r="G2" s="140">
        <v>-22.298310000000001</v>
      </c>
      <c r="H2" s="55" t="s">
        <v>190</v>
      </c>
    </row>
    <row r="3" spans="1:8">
      <c r="A3" s="94" t="s">
        <v>134</v>
      </c>
      <c r="B3" s="80" t="s">
        <v>287</v>
      </c>
      <c r="C3" s="85">
        <v>2022</v>
      </c>
      <c r="D3" s="80" t="s">
        <v>102</v>
      </c>
      <c r="E3" s="80" t="s">
        <v>103</v>
      </c>
      <c r="F3" s="139">
        <v>166.84323000000001</v>
      </c>
      <c r="G3" s="140">
        <v>-22.298310000000001</v>
      </c>
      <c r="H3" s="55" t="s">
        <v>190</v>
      </c>
    </row>
    <row r="4" spans="1:8">
      <c r="A4" s="94" t="s">
        <v>135</v>
      </c>
      <c r="B4" s="80" t="s">
        <v>287</v>
      </c>
      <c r="C4" s="85">
        <v>2022</v>
      </c>
      <c r="D4" s="80" t="s">
        <v>105</v>
      </c>
      <c r="E4" s="80" t="s">
        <v>104</v>
      </c>
      <c r="F4" s="139">
        <v>166.86668</v>
      </c>
      <c r="G4" s="140">
        <v>22.298749999999998</v>
      </c>
      <c r="H4" s="55" t="s">
        <v>190</v>
      </c>
    </row>
    <row r="5" spans="1:8">
      <c r="A5" s="94" t="s">
        <v>135</v>
      </c>
      <c r="B5" s="80" t="s">
        <v>287</v>
      </c>
      <c r="C5" s="85">
        <v>2022</v>
      </c>
      <c r="D5" s="80" t="s">
        <v>105</v>
      </c>
      <c r="E5" s="80" t="s">
        <v>106</v>
      </c>
      <c r="F5" s="139">
        <v>166.86668</v>
      </c>
      <c r="G5" s="140">
        <v>22.298749999999998</v>
      </c>
      <c r="H5" s="55" t="s">
        <v>190</v>
      </c>
    </row>
    <row r="6" spans="1:8">
      <c r="A6" s="94" t="s">
        <v>135</v>
      </c>
      <c r="B6" s="80" t="s">
        <v>287</v>
      </c>
      <c r="C6" s="88" t="s">
        <v>211</v>
      </c>
      <c r="D6" s="80" t="s">
        <v>105</v>
      </c>
      <c r="E6" s="80" t="s">
        <v>124</v>
      </c>
      <c r="F6" s="139">
        <v>166.86668</v>
      </c>
      <c r="G6" s="140">
        <v>22.298749999999998</v>
      </c>
    </row>
    <row r="7" spans="1:8">
      <c r="A7" s="94" t="s">
        <v>135</v>
      </c>
      <c r="B7" s="80" t="s">
        <v>287</v>
      </c>
      <c r="C7" s="88" t="s">
        <v>211</v>
      </c>
      <c r="D7" s="80" t="s">
        <v>105</v>
      </c>
      <c r="E7" s="80" t="s">
        <v>125</v>
      </c>
      <c r="F7" s="139">
        <v>166.86668</v>
      </c>
      <c r="G7" s="140">
        <v>22.298749999999998</v>
      </c>
    </row>
    <row r="8" spans="1:8">
      <c r="A8" s="94" t="s">
        <v>135</v>
      </c>
      <c r="B8" s="80" t="s">
        <v>287</v>
      </c>
      <c r="C8" s="88" t="s">
        <v>211</v>
      </c>
      <c r="D8" s="80" t="s">
        <v>105</v>
      </c>
      <c r="E8" s="80" t="s">
        <v>126</v>
      </c>
      <c r="F8" s="139">
        <v>166.86668</v>
      </c>
      <c r="G8" s="140">
        <v>22.298749999999998</v>
      </c>
    </row>
    <row r="9" spans="1:8">
      <c r="A9" s="94" t="s">
        <v>137</v>
      </c>
      <c r="B9" s="80" t="s">
        <v>287</v>
      </c>
      <c r="C9" s="85">
        <v>2022</v>
      </c>
      <c r="D9" s="80" t="s">
        <v>111</v>
      </c>
      <c r="E9" s="80" t="s">
        <v>111</v>
      </c>
      <c r="F9" s="139">
        <v>166.59560999999999</v>
      </c>
      <c r="G9" s="140">
        <v>22.178470000000001</v>
      </c>
      <c r="H9" s="55" t="s">
        <v>188</v>
      </c>
    </row>
    <row r="10" spans="1:8">
      <c r="A10" s="94" t="s">
        <v>137</v>
      </c>
      <c r="B10" s="80" t="s">
        <v>287</v>
      </c>
      <c r="C10" s="88" t="s">
        <v>211</v>
      </c>
      <c r="D10" s="80" t="s">
        <v>111</v>
      </c>
      <c r="E10" s="80" t="s">
        <v>131</v>
      </c>
      <c r="F10" s="139">
        <v>166.59560999999999</v>
      </c>
      <c r="G10" s="140">
        <v>22.178470000000001</v>
      </c>
    </row>
    <row r="11" spans="1:8">
      <c r="A11" s="94" t="s">
        <v>137</v>
      </c>
      <c r="B11" s="80" t="s">
        <v>287</v>
      </c>
      <c r="C11" s="80" t="s">
        <v>211</v>
      </c>
      <c r="D11" s="80" t="s">
        <v>111</v>
      </c>
      <c r="E11" s="80" t="s">
        <v>132</v>
      </c>
      <c r="F11" s="139">
        <v>166.59560999999999</v>
      </c>
      <c r="G11" s="140">
        <v>22.178470000000001</v>
      </c>
    </row>
    <row r="12" spans="1:8">
      <c r="A12" s="94" t="s">
        <v>136</v>
      </c>
      <c r="B12" s="80" t="s">
        <v>287</v>
      </c>
      <c r="C12" s="85">
        <v>2022</v>
      </c>
      <c r="D12" s="80" t="s">
        <v>108</v>
      </c>
      <c r="E12" s="80" t="s">
        <v>107</v>
      </c>
      <c r="F12" s="139">
        <v>166.62628000000001</v>
      </c>
      <c r="G12" s="140">
        <v>22.225549999999998</v>
      </c>
      <c r="H12" s="55" t="s">
        <v>186</v>
      </c>
    </row>
    <row r="13" spans="1:8">
      <c r="A13" s="94" t="s">
        <v>136</v>
      </c>
      <c r="B13" s="80" t="s">
        <v>287</v>
      </c>
      <c r="C13" s="85">
        <v>2022</v>
      </c>
      <c r="D13" s="80" t="s">
        <v>108</v>
      </c>
      <c r="E13" s="80" t="s">
        <v>109</v>
      </c>
      <c r="F13" s="139">
        <v>166.62628000000001</v>
      </c>
      <c r="G13" s="140">
        <v>22.225549999999998</v>
      </c>
      <c r="H13" s="55" t="s">
        <v>186</v>
      </c>
    </row>
    <row r="14" spans="1:8">
      <c r="A14" s="94" t="s">
        <v>136</v>
      </c>
      <c r="B14" s="80" t="s">
        <v>287</v>
      </c>
      <c r="C14" s="85">
        <v>2022</v>
      </c>
      <c r="D14" s="80" t="s">
        <v>108</v>
      </c>
      <c r="E14" s="80" t="s">
        <v>110</v>
      </c>
      <c r="F14" s="139">
        <v>166.62628000000001</v>
      </c>
      <c r="G14" s="140">
        <v>22.225549999999998</v>
      </c>
      <c r="H14" s="55" t="s">
        <v>189</v>
      </c>
    </row>
    <row r="15" spans="1:8">
      <c r="A15" s="94" t="s">
        <v>136</v>
      </c>
      <c r="B15" s="80" t="s">
        <v>287</v>
      </c>
      <c r="C15" s="88" t="s">
        <v>211</v>
      </c>
      <c r="D15" s="80" t="s">
        <v>108</v>
      </c>
      <c r="E15" s="80" t="s">
        <v>128</v>
      </c>
      <c r="F15" s="139">
        <v>166.62628000000001</v>
      </c>
      <c r="G15" s="140">
        <v>22.225549999999998</v>
      </c>
    </row>
    <row r="16" spans="1:8">
      <c r="A16" s="94" t="s">
        <v>136</v>
      </c>
      <c r="B16" s="80" t="s">
        <v>287</v>
      </c>
      <c r="C16" s="88" t="s">
        <v>211</v>
      </c>
      <c r="D16" s="80" t="s">
        <v>108</v>
      </c>
      <c r="E16" s="80" t="s">
        <v>129</v>
      </c>
      <c r="F16" s="139">
        <v>166.62628000000001</v>
      </c>
      <c r="G16" s="140">
        <v>22.225549999999998</v>
      </c>
    </row>
    <row r="17" spans="1:10">
      <c r="A17" s="94" t="s">
        <v>136</v>
      </c>
      <c r="B17" s="80" t="s">
        <v>287</v>
      </c>
      <c r="C17" s="88" t="s">
        <v>211</v>
      </c>
      <c r="D17" s="80" t="s">
        <v>108</v>
      </c>
      <c r="E17" s="80" t="s">
        <v>130</v>
      </c>
      <c r="F17" s="139">
        <v>166.62628000000001</v>
      </c>
      <c r="G17" s="140">
        <v>22.225549999999998</v>
      </c>
      <c r="J17" t="s">
        <v>311</v>
      </c>
    </row>
    <row r="18" spans="1:10">
      <c r="A18" s="94" t="s">
        <v>140</v>
      </c>
      <c r="B18" s="80" t="s">
        <v>287</v>
      </c>
      <c r="C18" s="88" t="s">
        <v>211</v>
      </c>
      <c r="D18" s="80" t="s">
        <v>127</v>
      </c>
      <c r="E18" s="80" t="s">
        <v>127</v>
      </c>
      <c r="F18" s="139">
        <v>166.731594</v>
      </c>
      <c r="G18" s="140">
        <v>22.208742999999998</v>
      </c>
      <c r="J18" t="s">
        <v>312</v>
      </c>
    </row>
    <row r="19" spans="1:10">
      <c r="A19" s="94" t="s">
        <v>143</v>
      </c>
      <c r="B19" s="80" t="s">
        <v>287</v>
      </c>
      <c r="C19" s="88" t="s">
        <v>210</v>
      </c>
      <c r="D19" s="80" t="s">
        <v>122</v>
      </c>
      <c r="E19" s="80" t="s">
        <v>121</v>
      </c>
      <c r="F19" s="139">
        <v>166.74054000000001</v>
      </c>
      <c r="G19" s="140">
        <v>22.072620000000001</v>
      </c>
      <c r="H19" s="55" t="s">
        <v>318</v>
      </c>
      <c r="J19" t="s">
        <v>313</v>
      </c>
    </row>
    <row r="20" spans="1:10">
      <c r="A20" s="94" t="s">
        <v>141</v>
      </c>
      <c r="B20" s="80" t="s">
        <v>287</v>
      </c>
      <c r="C20" s="88" t="s">
        <v>210</v>
      </c>
      <c r="D20" s="80" t="s">
        <v>115</v>
      </c>
      <c r="E20" s="80" t="s">
        <v>114</v>
      </c>
      <c r="F20" s="139">
        <v>166.75165100000001</v>
      </c>
      <c r="G20" s="140">
        <v>22.027315999999999</v>
      </c>
      <c r="H20" s="55" t="s">
        <v>192</v>
      </c>
      <c r="J20" t="s">
        <v>314</v>
      </c>
    </row>
    <row r="21" spans="1:10">
      <c r="A21" s="94" t="s">
        <v>141</v>
      </c>
      <c r="B21" s="80" t="s">
        <v>287</v>
      </c>
      <c r="C21" s="88" t="s">
        <v>210</v>
      </c>
      <c r="D21" s="80" t="s">
        <v>115</v>
      </c>
      <c r="E21" s="80" t="s">
        <v>116</v>
      </c>
      <c r="F21" s="139">
        <v>166.75165100000001</v>
      </c>
      <c r="G21" s="140">
        <v>22.027315999999999</v>
      </c>
      <c r="H21" s="55" t="s">
        <v>192</v>
      </c>
    </row>
    <row r="22" spans="1:10">
      <c r="A22" s="94" t="s">
        <v>13</v>
      </c>
      <c r="B22" s="80" t="s">
        <v>289</v>
      </c>
      <c r="C22" s="88" t="s">
        <v>210</v>
      </c>
      <c r="D22" s="80" t="s">
        <v>120</v>
      </c>
      <c r="E22" s="80" t="s">
        <v>120</v>
      </c>
      <c r="F22" s="139">
        <v>166.11850000000001</v>
      </c>
      <c r="G22" s="140">
        <v>21.645099999999999</v>
      </c>
      <c r="H22" s="55" t="s">
        <v>193</v>
      </c>
    </row>
    <row r="23" spans="1:10">
      <c r="A23" s="94" t="s">
        <v>310</v>
      </c>
      <c r="B23" s="80" t="s">
        <v>287</v>
      </c>
      <c r="C23" s="88" t="s">
        <v>210</v>
      </c>
      <c r="D23" s="80" t="s">
        <v>235</v>
      </c>
      <c r="E23" s="80" t="s">
        <v>306</v>
      </c>
      <c r="F23" s="141">
        <v>164.21243999999999</v>
      </c>
      <c r="G23" s="142">
        <v>20.454750000000001</v>
      </c>
    </row>
    <row r="24" spans="1:10">
      <c r="A24" s="94" t="s">
        <v>310</v>
      </c>
      <c r="B24" s="80" t="s">
        <v>287</v>
      </c>
      <c r="C24" s="85">
        <v>2022</v>
      </c>
      <c r="D24" s="80" t="s">
        <v>235</v>
      </c>
      <c r="E24" s="80" t="s">
        <v>309</v>
      </c>
      <c r="F24" s="141">
        <v>164.21243999999999</v>
      </c>
      <c r="G24" s="142">
        <v>20.454750000000001</v>
      </c>
    </row>
    <row r="25" spans="1:10">
      <c r="A25" s="94" t="s">
        <v>310</v>
      </c>
      <c r="B25" s="80" t="s">
        <v>287</v>
      </c>
      <c r="C25" s="88" t="s">
        <v>210</v>
      </c>
      <c r="D25" s="80" t="s">
        <v>235</v>
      </c>
      <c r="E25" s="80" t="s">
        <v>307</v>
      </c>
      <c r="F25" s="141">
        <v>164.21243999999999</v>
      </c>
      <c r="G25" s="142">
        <v>20.454750000000001</v>
      </c>
    </row>
    <row r="26" spans="1:10">
      <c r="A26" s="94" t="s">
        <v>310</v>
      </c>
      <c r="B26" s="80" t="s">
        <v>287</v>
      </c>
      <c r="C26" s="88" t="s">
        <v>210</v>
      </c>
      <c r="D26" s="80" t="s">
        <v>235</v>
      </c>
      <c r="E26" s="80" t="s">
        <v>308</v>
      </c>
      <c r="F26" s="141">
        <v>164.21243999999999</v>
      </c>
      <c r="G26" s="142">
        <v>20.454750000000001</v>
      </c>
    </row>
    <row r="27" spans="1:10">
      <c r="A27" s="94" t="s">
        <v>164</v>
      </c>
      <c r="B27" s="80" t="s">
        <v>289</v>
      </c>
      <c r="C27" s="85">
        <v>2022</v>
      </c>
      <c r="D27" s="80" t="s">
        <v>113</v>
      </c>
      <c r="E27" s="80" t="s">
        <v>113</v>
      </c>
      <c r="F27" s="139">
        <v>165.89007000000001</v>
      </c>
      <c r="G27" s="140">
        <v>21.534680000000002</v>
      </c>
      <c r="H27" s="55" t="s">
        <v>191</v>
      </c>
    </row>
    <row r="28" spans="1:10">
      <c r="A28" s="94" t="s">
        <v>138</v>
      </c>
      <c r="B28" s="80" t="s">
        <v>289</v>
      </c>
      <c r="C28" s="85">
        <v>2022</v>
      </c>
      <c r="D28" s="80" t="s">
        <v>112</v>
      </c>
      <c r="E28" s="80" t="s">
        <v>112</v>
      </c>
      <c r="F28" s="139">
        <v>166.06868</v>
      </c>
      <c r="G28" s="140">
        <v>21.54936</v>
      </c>
      <c r="H28" s="55" t="s">
        <v>187</v>
      </c>
    </row>
    <row r="29" spans="1:10">
      <c r="A29" s="94" t="s">
        <v>138</v>
      </c>
      <c r="B29" s="80" t="s">
        <v>289</v>
      </c>
      <c r="C29" s="88" t="s">
        <v>210</v>
      </c>
      <c r="D29" s="80" t="s">
        <v>112</v>
      </c>
      <c r="E29" s="80" t="s">
        <v>123</v>
      </c>
      <c r="F29" s="139">
        <v>166.06899999999999</v>
      </c>
      <c r="G29" s="140">
        <v>21.560369999999999</v>
      </c>
      <c r="H29" s="55" t="s">
        <v>195</v>
      </c>
    </row>
    <row r="30" spans="1:10">
      <c r="A30" s="94" t="s">
        <v>142</v>
      </c>
      <c r="B30" s="80" t="s">
        <v>289</v>
      </c>
      <c r="C30" s="88" t="s">
        <v>210</v>
      </c>
      <c r="D30" s="80" t="s">
        <v>118</v>
      </c>
      <c r="E30" s="80" t="s">
        <v>117</v>
      </c>
      <c r="F30" s="139">
        <v>165.95840000000001</v>
      </c>
      <c r="G30" s="140">
        <v>21.531099999999999</v>
      </c>
      <c r="H30" s="55" t="s">
        <v>194</v>
      </c>
    </row>
    <row r="31" spans="1:10">
      <c r="A31" s="95" t="s">
        <v>142</v>
      </c>
      <c r="B31" s="82" t="s">
        <v>289</v>
      </c>
      <c r="C31" s="131" t="s">
        <v>210</v>
      </c>
      <c r="D31" s="82" t="s">
        <v>118</v>
      </c>
      <c r="E31" s="82" t="s">
        <v>119</v>
      </c>
      <c r="F31" s="144">
        <v>165.95840000000001</v>
      </c>
      <c r="G31" s="145">
        <v>21.531099999999999</v>
      </c>
      <c r="H31" s="55" t="s">
        <v>194</v>
      </c>
    </row>
    <row r="32" spans="1:10">
      <c r="C32" s="146"/>
    </row>
    <row r="33" spans="3:3">
      <c r="C33" s="146"/>
    </row>
    <row r="34" spans="3:3">
      <c r="C3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nobles all</vt:lpstr>
      <vt:lpstr>dataraw_ordered</vt:lpstr>
      <vt:lpstr>rawdata_19</vt:lpstr>
      <vt:lpstr>PhyChem</vt:lpstr>
      <vt:lpstr>table1_art</vt:lpstr>
      <vt:lpstr>table2_art.</vt:lpstr>
      <vt:lpstr>table3_art.</vt:lpstr>
      <vt:lpstr>Table S1</vt:lpstr>
    </vt:vector>
  </TitlesOfParts>
  <Company>UPPA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De La Paix Izerumugaba</dc:creator>
  <cp:lastModifiedBy>Jean De La Paix Izerumugaba</cp:lastModifiedBy>
  <dcterms:created xsi:type="dcterms:W3CDTF">2024-10-25T16:31:01Z</dcterms:created>
  <dcterms:modified xsi:type="dcterms:W3CDTF">2025-09-24T13:54:18Z</dcterms:modified>
</cp:coreProperties>
</file>