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viaucdk.sharepoint.com/sites/bp.dabai/Delte dokumenter/"/>
    </mc:Choice>
  </mc:AlternateContent>
  <xr:revisionPtr revIDLastSave="24" documentId="11_788DBB38D478AF6E34DB3A5408DDCA528914AA2C" xr6:coauthVersionLast="40" xr6:coauthVersionMax="40" xr10:uidLastSave="{ADCC7FF2-C9D7-C44A-8C73-600DF69CBC7F}"/>
  <bookViews>
    <workbookView xWindow="0" yWindow="460" windowWidth="28800" windowHeight="17540" tabRatio="722" activeTab="4" xr2:uid="{00000000-000D-0000-FFFF-FFFF00000000}"/>
  </bookViews>
  <sheets>
    <sheet name="TEMPLATE" sheetId="58" r:id="rId1"/>
    <sheet name="2018.10.2 - Sprint 5" sheetId="71" r:id="rId2"/>
    <sheet name="2018.11.1 - Sprint 6" sheetId="72" r:id="rId3"/>
    <sheet name="2018.11.2 - Sprint 7" sheetId="73" r:id="rId4"/>
    <sheet name="2018.12.1 - Sprint 8" sheetId="75" r:id="rId5"/>
    <sheet name="50-01" sheetId="19" state="hidden" r:id="rId6"/>
    <sheet name="48-49" sheetId="18" state="hidden" r:id="rId7"/>
    <sheet name="43-45" sheetId="17" state="hidden" r:id="rId8"/>
    <sheet name="41-42" sheetId="16" state="hidden" r:id="rId9"/>
    <sheet name="we35-36" sheetId="15" state="hidden" r:id="rId10"/>
  </sheets>
  <calcPr calcId="191028"/>
</workbook>
</file>

<file path=xl/calcChain.xml><?xml version="1.0" encoding="utf-8"?>
<calcChain xmlns="http://schemas.openxmlformats.org/spreadsheetml/2006/main">
  <c r="D37" i="75" l="1"/>
  <c r="E37" i="75" s="1"/>
  <c r="M42" i="75"/>
  <c r="L42" i="75"/>
  <c r="K42" i="75"/>
  <c r="J42" i="75"/>
  <c r="I42" i="75"/>
  <c r="H42" i="75"/>
  <c r="G42" i="75"/>
  <c r="F42" i="75"/>
  <c r="E42" i="75"/>
  <c r="D42" i="75"/>
  <c r="Q40" i="75"/>
  <c r="Q39" i="75"/>
  <c r="Q38" i="75"/>
  <c r="D17" i="75"/>
  <c r="D16" i="75"/>
  <c r="D15" i="75"/>
  <c r="D14" i="75"/>
  <c r="D13" i="75"/>
  <c r="D12" i="75"/>
  <c r="D11" i="75"/>
  <c r="D10" i="75"/>
  <c r="D9" i="75"/>
  <c r="E8" i="75"/>
  <c r="E9" i="75" s="1"/>
  <c r="D8" i="75"/>
  <c r="C8" i="75"/>
  <c r="C9" i="75" s="1"/>
  <c r="C10" i="75" s="1"/>
  <c r="C11" i="75" s="1"/>
  <c r="C12" i="75" s="1"/>
  <c r="C13" i="75" s="1"/>
  <c r="C14" i="75" s="1"/>
  <c r="C15" i="75" s="1"/>
  <c r="C16" i="75" s="1"/>
  <c r="C17" i="75" s="1"/>
  <c r="Q42" i="75" l="1"/>
  <c r="F8" i="75"/>
  <c r="G8" i="75"/>
  <c r="A8" i="75"/>
  <c r="G9" i="75"/>
  <c r="E10" i="75"/>
  <c r="F9" i="75"/>
  <c r="A9" i="75"/>
  <c r="F37" i="75"/>
  <c r="D37" i="72"/>
  <c r="D37" i="73"/>
  <c r="A8" i="73"/>
  <c r="M42" i="73"/>
  <c r="L42" i="73"/>
  <c r="K42" i="73"/>
  <c r="J42" i="73"/>
  <c r="I42" i="73"/>
  <c r="H42" i="73"/>
  <c r="G42" i="73"/>
  <c r="F42" i="73"/>
  <c r="E42" i="73"/>
  <c r="D42" i="73"/>
  <c r="Q40" i="73"/>
  <c r="Q39" i="73"/>
  <c r="Q38" i="73"/>
  <c r="Q42" i="73"/>
  <c r="D14" i="73"/>
  <c r="D10" i="73"/>
  <c r="E8" i="73"/>
  <c r="E9" i="73"/>
  <c r="G8" i="73"/>
  <c r="F8" i="73"/>
  <c r="D11" i="73"/>
  <c r="D15" i="73"/>
  <c r="E37" i="73"/>
  <c r="D9" i="73"/>
  <c r="D13" i="73"/>
  <c r="D17" i="73"/>
  <c r="C8" i="73"/>
  <c r="C9" i="73" s="1"/>
  <c r="C10" i="73" s="1"/>
  <c r="C11" i="73" s="1"/>
  <c r="C12" i="73" s="1"/>
  <c r="C13" i="73" s="1"/>
  <c r="C14" i="73" s="1"/>
  <c r="C15" i="73" s="1"/>
  <c r="C16" i="73" s="1"/>
  <c r="C17" i="73" s="1"/>
  <c r="D8" i="73"/>
  <c r="D12" i="73"/>
  <c r="D16" i="73"/>
  <c r="C5" i="72"/>
  <c r="A9" i="73"/>
  <c r="F37" i="73"/>
  <c r="G9" i="73"/>
  <c r="F9" i="73"/>
  <c r="E10" i="73"/>
  <c r="D15" i="72"/>
  <c r="D14" i="72"/>
  <c r="M42" i="72"/>
  <c r="L42" i="72"/>
  <c r="K42" i="72"/>
  <c r="J42" i="72"/>
  <c r="I42" i="72"/>
  <c r="H42" i="72"/>
  <c r="G42" i="72"/>
  <c r="F42" i="72"/>
  <c r="E42" i="72"/>
  <c r="D42" i="72"/>
  <c r="Q40" i="72"/>
  <c r="Q39" i="72"/>
  <c r="Q38" i="72"/>
  <c r="A8" i="72"/>
  <c r="G10" i="73"/>
  <c r="F10" i="73"/>
  <c r="E11" i="73"/>
  <c r="G37" i="73"/>
  <c r="A10" i="73"/>
  <c r="C8" i="72"/>
  <c r="C9" i="72"/>
  <c r="C10" i="72"/>
  <c r="C11" i="72"/>
  <c r="C12" i="72"/>
  <c r="C13" i="72"/>
  <c r="C14" i="72"/>
  <c r="C15" i="72"/>
  <c r="C16" i="72"/>
  <c r="C17" i="72"/>
  <c r="D16" i="72"/>
  <c r="E8" i="72"/>
  <c r="D9" i="72"/>
  <c r="D17" i="72"/>
  <c r="D10" i="72"/>
  <c r="D11" i="72"/>
  <c r="D12" i="72"/>
  <c r="D13" i="72"/>
  <c r="D8" i="72"/>
  <c r="E9" i="72"/>
  <c r="G9" i="72"/>
  <c r="Q42" i="72"/>
  <c r="E37" i="72"/>
  <c r="E8" i="71"/>
  <c r="H12" i="71"/>
  <c r="H8" i="71"/>
  <c r="D42" i="71"/>
  <c r="E9" i="71"/>
  <c r="E42" i="71"/>
  <c r="E10" i="71"/>
  <c r="F42" i="71"/>
  <c r="E11" i="71"/>
  <c r="G42" i="71"/>
  <c r="E12" i="71"/>
  <c r="H42" i="71"/>
  <c r="E13" i="71"/>
  <c r="I42" i="71"/>
  <c r="E14" i="71"/>
  <c r="J42" i="71"/>
  <c r="E15" i="71"/>
  <c r="K42" i="71"/>
  <c r="E16" i="71"/>
  <c r="L42" i="71"/>
  <c r="E17" i="71"/>
  <c r="D9" i="71"/>
  <c r="D10" i="71"/>
  <c r="D11" i="71"/>
  <c r="D12" i="71"/>
  <c r="D13" i="71"/>
  <c r="D14" i="71"/>
  <c r="D15" i="71"/>
  <c r="D16" i="71"/>
  <c r="D17" i="71"/>
  <c r="D8" i="71"/>
  <c r="C8" i="71"/>
  <c r="C9" i="71"/>
  <c r="C10" i="71"/>
  <c r="C11" i="71"/>
  <c r="C12" i="71"/>
  <c r="C13" i="71"/>
  <c r="C14" i="71"/>
  <c r="C15" i="71"/>
  <c r="C16" i="71"/>
  <c r="C17" i="71"/>
  <c r="H11" i="58"/>
  <c r="D37" i="71"/>
  <c r="A8" i="71"/>
  <c r="M42" i="71"/>
  <c r="Q40" i="71"/>
  <c r="Q39" i="71"/>
  <c r="Q38" i="71"/>
  <c r="G8" i="71"/>
  <c r="F8" i="71"/>
  <c r="G9" i="71"/>
  <c r="F9" i="71"/>
  <c r="Q42" i="71"/>
  <c r="E37" i="71"/>
  <c r="D37" i="58"/>
  <c r="E37" i="58"/>
  <c r="F37" i="58"/>
  <c r="G37" i="58"/>
  <c r="H37" i="58"/>
  <c r="I37" i="58"/>
  <c r="J37" i="58"/>
  <c r="K37" i="58"/>
  <c r="L37" i="58"/>
  <c r="M37" i="58"/>
  <c r="M41" i="58"/>
  <c r="L41" i="58"/>
  <c r="K41" i="58"/>
  <c r="J41" i="58"/>
  <c r="I41" i="58"/>
  <c r="H41" i="58"/>
  <c r="G41" i="58"/>
  <c r="F41" i="58"/>
  <c r="E41" i="58"/>
  <c r="D41" i="58"/>
  <c r="E9" i="58"/>
  <c r="Q39" i="58"/>
  <c r="Q38" i="58"/>
  <c r="H17" i="58"/>
  <c r="H16" i="58"/>
  <c r="H15" i="58"/>
  <c r="H14" i="58"/>
  <c r="H13" i="58"/>
  <c r="H12" i="58"/>
  <c r="H10" i="58"/>
  <c r="H9" i="58"/>
  <c r="H8" i="58"/>
  <c r="G8" i="58"/>
  <c r="F8" i="58"/>
  <c r="G9" i="58"/>
  <c r="F9" i="58"/>
  <c r="E10" i="58"/>
  <c r="G10" i="58"/>
  <c r="Q41" i="58"/>
  <c r="E11" i="58"/>
  <c r="F10" i="58"/>
  <c r="G11" i="58"/>
  <c r="E12" i="58"/>
  <c r="F11" i="58"/>
  <c r="E13" i="58"/>
  <c r="G12" i="58"/>
  <c r="F12" i="58"/>
  <c r="G13" i="58"/>
  <c r="F13" i="58"/>
  <c r="E14" i="58"/>
  <c r="E15" i="58"/>
  <c r="G14" i="58"/>
  <c r="F14" i="58"/>
  <c r="G15" i="58"/>
  <c r="F15" i="58"/>
  <c r="E16" i="58"/>
  <c r="E17" i="58"/>
  <c r="G16" i="58"/>
  <c r="F16" i="58"/>
  <c r="G17" i="58"/>
  <c r="F17" i="58"/>
  <c r="H22" i="19"/>
  <c r="H28" i="19"/>
  <c r="H27" i="19"/>
  <c r="H26" i="19"/>
  <c r="H25" i="19"/>
  <c r="H24" i="19"/>
  <c r="W46" i="19"/>
  <c r="V46" i="19"/>
  <c r="U46" i="19"/>
  <c r="T46" i="19"/>
  <c r="S46" i="19"/>
  <c r="A9" i="19"/>
  <c r="H23" i="19"/>
  <c r="H21" i="19"/>
  <c r="H20" i="19"/>
  <c r="A10" i="19"/>
  <c r="H10" i="19"/>
  <c r="A11" i="19"/>
  <c r="H11" i="19"/>
  <c r="A12" i="19"/>
  <c r="H12" i="19"/>
  <c r="A13" i="19"/>
  <c r="H13" i="19"/>
  <c r="H19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AC44" i="19"/>
  <c r="AC43" i="19"/>
  <c r="AC42" i="19"/>
  <c r="AC41" i="19"/>
  <c r="AC40" i="19"/>
  <c r="AC39" i="19"/>
  <c r="AC38" i="19"/>
  <c r="H18" i="19"/>
  <c r="A18" i="19"/>
  <c r="H17" i="19"/>
  <c r="H16" i="19"/>
  <c r="A16" i="19"/>
  <c r="H15" i="19"/>
  <c r="A15" i="19"/>
  <c r="H14" i="19"/>
  <c r="A14" i="19"/>
  <c r="H9" i="19"/>
  <c r="H8" i="19"/>
  <c r="E8" i="19"/>
  <c r="F8" i="19"/>
  <c r="E9" i="19"/>
  <c r="E10" i="19"/>
  <c r="A21" i="19"/>
  <c r="A20" i="19"/>
  <c r="A22" i="19"/>
  <c r="A19" i="19"/>
  <c r="S37" i="19"/>
  <c r="T37" i="19"/>
  <c r="U37" i="19"/>
  <c r="V37" i="19"/>
  <c r="W37" i="19"/>
  <c r="G8" i="19"/>
  <c r="AC46" i="19"/>
  <c r="A17" i="19"/>
  <c r="F10" i="19"/>
  <c r="E11" i="19"/>
  <c r="G10" i="19"/>
  <c r="F9" i="19"/>
  <c r="G9" i="19"/>
  <c r="F11" i="19"/>
  <c r="E12" i="19"/>
  <c r="G11" i="19"/>
  <c r="E13" i="19"/>
  <c r="F12" i="19"/>
  <c r="G12" i="19"/>
  <c r="E14" i="19"/>
  <c r="F13" i="19"/>
  <c r="G13" i="19"/>
  <c r="E15" i="19"/>
  <c r="G14" i="19"/>
  <c r="F14" i="19"/>
  <c r="E16" i="19"/>
  <c r="G15" i="19"/>
  <c r="F15" i="19"/>
  <c r="E17" i="19"/>
  <c r="G16" i="19"/>
  <c r="F16" i="19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Z44" i="18"/>
  <c r="Z43" i="18"/>
  <c r="Z42" i="18"/>
  <c r="Z41" i="18"/>
  <c r="Z40" i="18"/>
  <c r="Z39" i="18"/>
  <c r="Z38" i="18"/>
  <c r="H18" i="18"/>
  <c r="A18" i="18"/>
  <c r="H17" i="18"/>
  <c r="A13" i="18"/>
  <c r="A17" i="18"/>
  <c r="H16" i="18"/>
  <c r="H15" i="18"/>
  <c r="H14" i="18"/>
  <c r="H13" i="18"/>
  <c r="A14" i="18"/>
  <c r="H12" i="18"/>
  <c r="A12" i="18"/>
  <c r="H11" i="18"/>
  <c r="A11" i="18"/>
  <c r="H10" i="18"/>
  <c r="A10" i="18"/>
  <c r="H9" i="18"/>
  <c r="A9" i="18"/>
  <c r="H8" i="18"/>
  <c r="E8" i="18"/>
  <c r="G8" i="18"/>
  <c r="A16" i="18"/>
  <c r="A15" i="18"/>
  <c r="E18" i="19"/>
  <c r="G17" i="19"/>
  <c r="F17" i="19"/>
  <c r="F8" i="18"/>
  <c r="Z46" i="18"/>
  <c r="E9" i="18"/>
  <c r="E10" i="18"/>
  <c r="R46" i="17"/>
  <c r="Q46" i="17"/>
  <c r="P46" i="17"/>
  <c r="O46" i="17"/>
  <c r="N46" i="17"/>
  <c r="D46" i="17"/>
  <c r="E19" i="19"/>
  <c r="F18" i="19"/>
  <c r="G18" i="19"/>
  <c r="G9" i="18"/>
  <c r="F9" i="18"/>
  <c r="E11" i="18"/>
  <c r="G10" i="18"/>
  <c r="F10" i="18"/>
  <c r="H23" i="17"/>
  <c r="A23" i="17"/>
  <c r="H22" i="17"/>
  <c r="H21" i="17"/>
  <c r="A18" i="17"/>
  <c r="A21" i="17"/>
  <c r="H20" i="17"/>
  <c r="H19" i="17"/>
  <c r="A19" i="17"/>
  <c r="H18" i="17"/>
  <c r="A22" i="17"/>
  <c r="H17" i="17"/>
  <c r="H16" i="17"/>
  <c r="A13" i="17"/>
  <c r="A16" i="17"/>
  <c r="H15" i="17"/>
  <c r="H14" i="17"/>
  <c r="H13" i="17"/>
  <c r="A14" i="17"/>
  <c r="H12" i="17"/>
  <c r="A12" i="17"/>
  <c r="H11" i="17"/>
  <c r="A11" i="17"/>
  <c r="H10" i="17"/>
  <c r="A10" i="17"/>
  <c r="H9" i="17"/>
  <c r="A9" i="17"/>
  <c r="H8" i="17"/>
  <c r="E8" i="17"/>
  <c r="E20" i="19"/>
  <c r="F19" i="19"/>
  <c r="G19" i="19"/>
  <c r="F11" i="18"/>
  <c r="E12" i="18"/>
  <c r="G11" i="18"/>
  <c r="F8" i="17"/>
  <c r="G8" i="17"/>
  <c r="A15" i="17"/>
  <c r="A20" i="17"/>
  <c r="A17" i="17"/>
  <c r="G20" i="19"/>
  <c r="F20" i="19"/>
  <c r="E21" i="19"/>
  <c r="E13" i="18"/>
  <c r="G12" i="18"/>
  <c r="F12" i="18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M46" i="17"/>
  <c r="L46" i="17"/>
  <c r="K46" i="17"/>
  <c r="J46" i="17"/>
  <c r="I46" i="17"/>
  <c r="H46" i="17"/>
  <c r="G46" i="17"/>
  <c r="F46" i="17"/>
  <c r="E46" i="17"/>
  <c r="E9" i="17"/>
  <c r="Z44" i="17"/>
  <c r="Z43" i="17"/>
  <c r="Z42" i="17"/>
  <c r="Z41" i="17"/>
  <c r="Z40" i="17"/>
  <c r="Z39" i="17"/>
  <c r="Z38" i="17"/>
  <c r="E22" i="19"/>
  <c r="G21" i="19"/>
  <c r="F21" i="19"/>
  <c r="G13" i="18"/>
  <c r="F13" i="18"/>
  <c r="E14" i="18"/>
  <c r="E10" i="17"/>
  <c r="F9" i="17"/>
  <c r="G9" i="17"/>
  <c r="R37" i="17"/>
  <c r="Z46" i="17"/>
  <c r="E23" i="19"/>
  <c r="G22" i="19"/>
  <c r="F22" i="19"/>
  <c r="E15" i="18"/>
  <c r="G14" i="18"/>
  <c r="F14" i="18"/>
  <c r="G10" i="17"/>
  <c r="F10" i="17"/>
  <c r="E11" i="17"/>
  <c r="Z38" i="16"/>
  <c r="D37" i="16"/>
  <c r="E24" i="19"/>
  <c r="G23" i="19"/>
  <c r="F23" i="19"/>
  <c r="E16" i="18"/>
  <c r="G15" i="18"/>
  <c r="F15" i="18"/>
  <c r="F11" i="17"/>
  <c r="G11" i="17"/>
  <c r="E12" i="17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Z44" i="16"/>
  <c r="Z43" i="16"/>
  <c r="Z42" i="16"/>
  <c r="Z41" i="16"/>
  <c r="Z40" i="16"/>
  <c r="Z39" i="16"/>
  <c r="H18" i="16"/>
  <c r="A18" i="16"/>
  <c r="H17" i="16"/>
  <c r="H16" i="16"/>
  <c r="A13" i="16"/>
  <c r="A16" i="16"/>
  <c r="H15" i="16"/>
  <c r="H14" i="16"/>
  <c r="A14" i="16"/>
  <c r="H13" i="16"/>
  <c r="A15" i="16"/>
  <c r="H12" i="16"/>
  <c r="A12" i="16"/>
  <c r="H11" i="16"/>
  <c r="A11" i="16"/>
  <c r="H10" i="16"/>
  <c r="A10" i="16"/>
  <c r="H9" i="16"/>
  <c r="A9" i="16"/>
  <c r="H8" i="16"/>
  <c r="E8" i="16"/>
  <c r="G8" i="16"/>
  <c r="E25" i="19"/>
  <c r="F24" i="19"/>
  <c r="G24" i="19"/>
  <c r="F16" i="18"/>
  <c r="E17" i="18"/>
  <c r="G16" i="18"/>
  <c r="F12" i="17"/>
  <c r="G12" i="17"/>
  <c r="E13" i="17"/>
  <c r="Z46" i="16"/>
  <c r="E9" i="16"/>
  <c r="E10" i="16"/>
  <c r="G10" i="16"/>
  <c r="A17" i="16"/>
  <c r="F8" i="16"/>
  <c r="M46" i="15"/>
  <c r="N46" i="15"/>
  <c r="O46" i="15"/>
  <c r="P46" i="15"/>
  <c r="Q46" i="15"/>
  <c r="R46" i="15"/>
  <c r="L46" i="15"/>
  <c r="K46" i="15"/>
  <c r="J46" i="15"/>
  <c r="I46" i="15"/>
  <c r="H46" i="15"/>
  <c r="G46" i="15"/>
  <c r="F46" i="15"/>
  <c r="E46" i="15"/>
  <c r="D46" i="15"/>
  <c r="Z44" i="15"/>
  <c r="Z43" i="15"/>
  <c r="Z42" i="15"/>
  <c r="Z41" i="15"/>
  <c r="Z40" i="15"/>
  <c r="Z39" i="15"/>
  <c r="Z38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H18" i="15"/>
  <c r="A18" i="15"/>
  <c r="H17" i="15"/>
  <c r="H16" i="15"/>
  <c r="H15" i="15"/>
  <c r="H14" i="15"/>
  <c r="H13" i="15"/>
  <c r="A13" i="15"/>
  <c r="A14" i="15"/>
  <c r="H12" i="15"/>
  <c r="A12" i="15"/>
  <c r="H11" i="15"/>
  <c r="A11" i="15"/>
  <c r="H10" i="15"/>
  <c r="A10" i="15"/>
  <c r="H9" i="15"/>
  <c r="A9" i="15"/>
  <c r="H8" i="15"/>
  <c r="E8" i="15"/>
  <c r="F8" i="15"/>
  <c r="A16" i="15"/>
  <c r="E26" i="19"/>
  <c r="F25" i="19"/>
  <c r="G25" i="19"/>
  <c r="G17" i="18"/>
  <c r="E18" i="18"/>
  <c r="F17" i="18"/>
  <c r="G13" i="17"/>
  <c r="E14" i="17"/>
  <c r="F13" i="17"/>
  <c r="G9" i="16"/>
  <c r="F9" i="16"/>
  <c r="E11" i="16"/>
  <c r="G11" i="16"/>
  <c r="F10" i="16"/>
  <c r="Z46" i="15"/>
  <c r="A15" i="15"/>
  <c r="A17" i="15"/>
  <c r="E9" i="15"/>
  <c r="G8" i="15"/>
  <c r="E27" i="19"/>
  <c r="F26" i="19"/>
  <c r="G26" i="19"/>
  <c r="F18" i="18"/>
  <c r="G18" i="18"/>
  <c r="E15" i="17"/>
  <c r="G14" i="17"/>
  <c r="F14" i="17"/>
  <c r="F11" i="16"/>
  <c r="E12" i="16"/>
  <c r="E13" i="16"/>
  <c r="E10" i="15"/>
  <c r="G9" i="15"/>
  <c r="F9" i="15"/>
  <c r="E28" i="19"/>
  <c r="G27" i="19"/>
  <c r="F27" i="19"/>
  <c r="F15" i="17"/>
  <c r="G15" i="17"/>
  <c r="E16" i="17"/>
  <c r="F12" i="16"/>
  <c r="G12" i="16"/>
  <c r="G13" i="16"/>
  <c r="F13" i="16"/>
  <c r="E14" i="16"/>
  <c r="G10" i="15"/>
  <c r="F10" i="15"/>
  <c r="E11" i="15"/>
  <c r="G28" i="19"/>
  <c r="F28" i="19"/>
  <c r="G16" i="17"/>
  <c r="E17" i="17"/>
  <c r="F16" i="17"/>
  <c r="E15" i="16"/>
  <c r="G14" i="16"/>
  <c r="F14" i="16"/>
  <c r="G11" i="15"/>
  <c r="F11" i="15"/>
  <c r="E12" i="15"/>
  <c r="E18" i="17"/>
  <c r="G17" i="17"/>
  <c r="F17" i="17"/>
  <c r="E16" i="16"/>
  <c r="G15" i="16"/>
  <c r="F15" i="16"/>
  <c r="E13" i="15"/>
  <c r="G12" i="15"/>
  <c r="F12" i="15"/>
  <c r="E19" i="17"/>
  <c r="F18" i="17"/>
  <c r="G18" i="17"/>
  <c r="G16" i="16"/>
  <c r="F16" i="16"/>
  <c r="E17" i="16"/>
  <c r="F13" i="15"/>
  <c r="E14" i="15"/>
  <c r="G13" i="15"/>
  <c r="E20" i="17"/>
  <c r="G19" i="17"/>
  <c r="F19" i="17"/>
  <c r="E18" i="16"/>
  <c r="G17" i="16"/>
  <c r="F17" i="16"/>
  <c r="E15" i="15"/>
  <c r="G14" i="15"/>
  <c r="F14" i="15"/>
  <c r="F20" i="17"/>
  <c r="G20" i="17"/>
  <c r="E21" i="17"/>
  <c r="F18" i="16"/>
  <c r="G18" i="16"/>
  <c r="E16" i="15"/>
  <c r="G15" i="15"/>
  <c r="F15" i="15"/>
  <c r="E22" i="17"/>
  <c r="G21" i="17"/>
  <c r="F21" i="17"/>
  <c r="G16" i="15"/>
  <c r="F16" i="15"/>
  <c r="E17" i="15"/>
  <c r="E23" i="17"/>
  <c r="F22" i="17"/>
  <c r="G22" i="17"/>
  <c r="G17" i="15"/>
  <c r="F17" i="15"/>
  <c r="E18" i="15"/>
  <c r="G23" i="17"/>
  <c r="F23" i="17"/>
  <c r="G18" i="15"/>
  <c r="F18" i="15"/>
  <c r="A9" i="71"/>
  <c r="F37" i="71"/>
  <c r="G10" i="71"/>
  <c r="F10" i="71"/>
  <c r="F11" i="71"/>
  <c r="G11" i="71"/>
  <c r="G37" i="71"/>
  <c r="A10" i="71"/>
  <c r="A11" i="71"/>
  <c r="H37" i="71"/>
  <c r="G12" i="71"/>
  <c r="F12" i="71"/>
  <c r="G13" i="71"/>
  <c r="F13" i="71"/>
  <c r="I37" i="71"/>
  <c r="A12" i="71"/>
  <c r="G14" i="71"/>
  <c r="F14" i="71"/>
  <c r="A13" i="71"/>
  <c r="J37" i="71"/>
  <c r="K37" i="71"/>
  <c r="A14" i="71"/>
  <c r="F15" i="71"/>
  <c r="G15" i="71"/>
  <c r="A15" i="71"/>
  <c r="L37" i="71"/>
  <c r="G16" i="71"/>
  <c r="F16" i="71"/>
  <c r="G17" i="71"/>
  <c r="F17" i="71"/>
  <c r="A16" i="71"/>
  <c r="M37" i="71"/>
  <c r="A17" i="71"/>
  <c r="A11" i="73"/>
  <c r="H37" i="73"/>
  <c r="E12" i="73"/>
  <c r="G11" i="73"/>
  <c r="F11" i="73"/>
  <c r="F9" i="72"/>
  <c r="E10" i="72"/>
  <c r="E11" i="72"/>
  <c r="F8" i="72"/>
  <c r="G8" i="72"/>
  <c r="A9" i="72"/>
  <c r="F37" i="72"/>
  <c r="I37" i="73"/>
  <c r="A12" i="73"/>
  <c r="E13" i="73"/>
  <c r="G12" i="73"/>
  <c r="F12" i="73"/>
  <c r="F10" i="72"/>
  <c r="G10" i="72"/>
  <c r="A10" i="72"/>
  <c r="G37" i="72"/>
  <c r="E12" i="72"/>
  <c r="G11" i="72"/>
  <c r="F11" i="72"/>
  <c r="G13" i="73"/>
  <c r="F13" i="73"/>
  <c r="E14" i="73"/>
  <c r="J37" i="73"/>
  <c r="A13" i="73"/>
  <c r="F12" i="72"/>
  <c r="E13" i="72"/>
  <c r="G12" i="72"/>
  <c r="A11" i="72"/>
  <c r="H37" i="72"/>
  <c r="K37" i="73"/>
  <c r="A14" i="73"/>
  <c r="G14" i="73"/>
  <c r="F14" i="73"/>
  <c r="E15" i="73"/>
  <c r="I37" i="72"/>
  <c r="A12" i="72"/>
  <c r="G13" i="72"/>
  <c r="F13" i="72"/>
  <c r="E14" i="72"/>
  <c r="E16" i="73"/>
  <c r="G15" i="73"/>
  <c r="F15" i="73"/>
  <c r="A15" i="73"/>
  <c r="L37" i="73"/>
  <c r="J37" i="72"/>
  <c r="A13" i="72"/>
  <c r="G14" i="72"/>
  <c r="E15" i="72"/>
  <c r="F14" i="72"/>
  <c r="A16" i="73"/>
  <c r="M37" i="73"/>
  <c r="A17" i="73"/>
  <c r="E17" i="73"/>
  <c r="G16" i="73"/>
  <c r="F16" i="73"/>
  <c r="K37" i="72"/>
  <c r="A14" i="72"/>
  <c r="E16" i="72"/>
  <c r="G15" i="72"/>
  <c r="F15" i="72"/>
  <c r="G17" i="73"/>
  <c r="F17" i="73"/>
  <c r="E17" i="72"/>
  <c r="G16" i="72"/>
  <c r="F16" i="72"/>
  <c r="L37" i="72"/>
  <c r="A15" i="72"/>
  <c r="G17" i="72"/>
  <c r="F17" i="72"/>
  <c r="M37" i="72"/>
  <c r="A17" i="72"/>
  <c r="A16" i="72"/>
  <c r="G37" i="75" l="1"/>
  <c r="A10" i="75"/>
  <c r="G10" i="75"/>
  <c r="E11" i="75"/>
  <c r="F10" i="75"/>
  <c r="E12" i="75" l="1"/>
  <c r="G11" i="75"/>
  <c r="F11" i="75"/>
  <c r="A11" i="75"/>
  <c r="H37" i="75"/>
  <c r="I37" i="75" l="1"/>
  <c r="A12" i="75"/>
  <c r="E13" i="75"/>
  <c r="G12" i="75"/>
  <c r="F12" i="75"/>
  <c r="G13" i="75" l="1"/>
  <c r="F13" i="75"/>
  <c r="E14" i="75"/>
  <c r="J37" i="75"/>
  <c r="A13" i="75"/>
  <c r="K37" i="75" l="1"/>
  <c r="A14" i="75"/>
  <c r="G14" i="75"/>
  <c r="F14" i="75"/>
  <c r="E15" i="75"/>
  <c r="E16" i="75" l="1"/>
  <c r="G15" i="75"/>
  <c r="F15" i="75"/>
  <c r="A15" i="75"/>
  <c r="L37" i="75"/>
  <c r="A16" i="75" l="1"/>
  <c r="M37" i="75"/>
  <c r="A17" i="75" s="1"/>
  <c r="E17" i="75"/>
  <c r="G16" i="75"/>
  <c r="F16" i="75"/>
  <c r="G17" i="75" l="1"/>
  <c r="F17" i="75"/>
</calcChain>
</file>

<file path=xl/sharedStrings.xml><?xml version="1.0" encoding="utf-8"?>
<sst xmlns="http://schemas.openxmlformats.org/spreadsheetml/2006/main" count="449" uniqueCount="50">
  <si>
    <t>Days in sprint</t>
  </si>
  <si>
    <t>Scope in graph</t>
  </si>
  <si>
    <t>Week</t>
  </si>
  <si>
    <t>Day</t>
  </si>
  <si>
    <t>Remaining</t>
  </si>
  <si>
    <t>Scope</t>
  </si>
  <si>
    <t xml:space="preserve">Expected </t>
  </si>
  <si>
    <t>Plus 10 %</t>
  </si>
  <si>
    <t>Minus 10 %</t>
  </si>
  <si>
    <t>Work since yesterday</t>
  </si>
  <si>
    <t>Monday</t>
  </si>
  <si>
    <t>Tuesday</t>
  </si>
  <si>
    <t>Wednesday</t>
  </si>
  <si>
    <t>Thursday</t>
  </si>
  <si>
    <t>Friday</t>
  </si>
  <si>
    <t>man</t>
  </si>
  <si>
    <t>tir</t>
  </si>
  <si>
    <t>ons</t>
  </si>
  <si>
    <t>tor</t>
  </si>
  <si>
    <t>fre</t>
  </si>
  <si>
    <t>h/day</t>
  </si>
  <si>
    <t>Load %</t>
  </si>
  <si>
    <t>Total</t>
  </si>
  <si>
    <t>Allan</t>
  </si>
  <si>
    <t>Adam</t>
  </si>
  <si>
    <t>Georgi</t>
  </si>
  <si>
    <t>Ophelia</t>
  </si>
  <si>
    <t>Tomas</t>
  </si>
  <si>
    <t xml:space="preserve"> 3690 (4) 3691(4) 3692 (8) JMETER   3720 (15) PREPARE  3721 (6) CETREA TEST  tages ud…  47t</t>
  </si>
  <si>
    <t xml:space="preserve"> </t>
  </si>
  <si>
    <t>friday</t>
  </si>
  <si>
    <t>removed…</t>
  </si>
  <si>
    <t>tirs</t>
  </si>
  <si>
    <t>tors</t>
  </si>
  <si>
    <t>ironman</t>
  </si>
  <si>
    <t>Mihnea (mido)</t>
  </si>
  <si>
    <t>victor</t>
  </si>
  <si>
    <t>Cristian</t>
  </si>
  <si>
    <t>Kristian b</t>
  </si>
  <si>
    <t>Finn</t>
  </si>
  <si>
    <t>mihai</t>
  </si>
  <si>
    <t>Christian v</t>
  </si>
  <si>
    <t>3614, 3623 added</t>
  </si>
  <si>
    <t>x</t>
  </si>
  <si>
    <t>3139 removed</t>
  </si>
  <si>
    <t>fdd199 added</t>
  </si>
  <si>
    <t>FDD avoid or ud</t>
  </si>
  <si>
    <t>fjernet opgave med finsk sprog (20h), tilføjet incident</t>
  </si>
  <si>
    <t>Mihnea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</si>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</sst>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6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2" fillId="0" borderId="0" xfId="0" applyFont="1"/>
    <xf numFmtId="0" fontId="1" fillId="0" borderId="0" xfId="0" applyFont="1"/>
    <xf numFmtId="164" fontId="3" fillId="0" borderId="0" xfId="0" applyNumberFormat="1" applyFont="1" applyAlignment="1">
      <alignment horizontal="left"/>
    </xf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0" fontId="5" fillId="0" borderId="0" xfId="1" quotePrefix="1"/>
    <xf numFmtId="16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CDCB9"/>
      <color rgb="FFFCBA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2018.2 Sprint 2</a:t>
            </a:r>
            <a:r>
              <a:rPr lang="en-US" baseline="0"/>
              <a:t> </a:t>
            </a:r>
            <a:r>
              <a:rPr lang="en-US"/>
              <a:t>- Team Dabai</a:t>
            </a:r>
          </a:p>
        </c:rich>
      </c:tx>
      <c:layout>
        <c:manualLayout>
          <c:xMode val="edge"/>
          <c:yMode val="edge"/>
          <c:x val="0.29956024626209321"/>
          <c:y val="7.6628352490421452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58134999667508"/>
          <c:y val="6.9919129112550965E-2"/>
          <c:w val="0.8359682595517629"/>
          <c:h val="0.8326195683872849"/>
        </c:manualLayout>
      </c:layout>
      <c:barChart>
        <c:barDir val="col"/>
        <c:grouping val="clustered"/>
        <c:varyColors val="0"/>
        <c:ser>
          <c:idx val="4"/>
          <c:order val="4"/>
          <c:tx>
            <c:v>Work since yesterday</c:v>
          </c:tx>
          <c:invertIfNegative val="0"/>
          <c:val>
            <c:numRef>
              <c:f>TEMPLATE!$H$8:$H$17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24</c:v>
                </c:pt>
                <c:pt idx="5">
                  <c:v>22</c:v>
                </c:pt>
                <c:pt idx="6">
                  <c:v>16</c:v>
                </c:pt>
                <c:pt idx="7">
                  <c:v>20</c:v>
                </c:pt>
                <c:pt idx="8">
                  <c:v>8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7-44DA-B7DB-63F8E0340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173648"/>
        <c:axId val="524171688"/>
      </c:barChart>
      <c:lineChart>
        <c:grouping val="standard"/>
        <c:varyColors val="0"/>
        <c:ser>
          <c:idx val="0"/>
          <c:order val="0"/>
          <c:tx>
            <c:v>Remaining</c:v>
          </c:tx>
          <c:marker>
            <c:symbol val="none"/>
          </c:marker>
          <c:cat>
            <c:strRef>
              <c:f>TEMPLATE!$B$8:$B$17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TEMPLATE!$C$8:$C$17</c:f>
              <c:numCache>
                <c:formatCode>General</c:formatCode>
                <c:ptCount val="10"/>
                <c:pt idx="0">
                  <c:v>106</c:v>
                </c:pt>
                <c:pt idx="1">
                  <c:v>106</c:v>
                </c:pt>
                <c:pt idx="2">
                  <c:v>100</c:v>
                </c:pt>
                <c:pt idx="3">
                  <c:v>92</c:v>
                </c:pt>
                <c:pt idx="4">
                  <c:v>82</c:v>
                </c:pt>
                <c:pt idx="5">
                  <c:v>60</c:v>
                </c:pt>
                <c:pt idx="6">
                  <c:v>44</c:v>
                </c:pt>
                <c:pt idx="7">
                  <c:v>24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7-44DA-B7DB-63F8E03408C7}"/>
            </c:ext>
          </c:extLst>
        </c:ser>
        <c:ser>
          <c:idx val="1"/>
          <c:order val="1"/>
          <c:tx>
            <c:v>Expected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TEMPLATE!$B$8:$B$17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TEMPLATE!$E$8:$E$17</c:f>
              <c:numCache>
                <c:formatCode>0.00</c:formatCode>
                <c:ptCount val="10"/>
                <c:pt idx="0" formatCode="General">
                  <c:v>107</c:v>
                </c:pt>
                <c:pt idx="1">
                  <c:v>97.25</c:v>
                </c:pt>
                <c:pt idx="2">
                  <c:v>84.25</c:v>
                </c:pt>
                <c:pt idx="3">
                  <c:v>71.25</c:v>
                </c:pt>
                <c:pt idx="4">
                  <c:v>58.25</c:v>
                </c:pt>
                <c:pt idx="5">
                  <c:v>45.25</c:v>
                </c:pt>
                <c:pt idx="6">
                  <c:v>32.25</c:v>
                </c:pt>
                <c:pt idx="7">
                  <c:v>19.25</c:v>
                </c:pt>
                <c:pt idx="8">
                  <c:v>6.25</c:v>
                </c:pt>
                <c:pt idx="9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7-44DA-B7DB-63F8E03408C7}"/>
            </c:ext>
          </c:extLst>
        </c:ser>
        <c:ser>
          <c:idx val="2"/>
          <c:order val="2"/>
          <c:tx>
            <c:v>Plus 10%</c:v>
          </c:tx>
          <c:spPr>
            <a:ln w="25400">
              <a:prstDash val="dash"/>
            </a:ln>
          </c:spPr>
          <c:marker>
            <c:symbol val="none"/>
          </c:marker>
          <c:cat>
            <c:strRef>
              <c:f>TEMPLATE!$B$8:$B$17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TEMPLATE!$F$8:$F$17</c:f>
              <c:numCache>
                <c:formatCode>0.00</c:formatCode>
                <c:ptCount val="10"/>
                <c:pt idx="0">
                  <c:v>117.7</c:v>
                </c:pt>
                <c:pt idx="1">
                  <c:v>106.97500000000001</c:v>
                </c:pt>
                <c:pt idx="2">
                  <c:v>92.675000000000011</c:v>
                </c:pt>
                <c:pt idx="3">
                  <c:v>78.375</c:v>
                </c:pt>
                <c:pt idx="4">
                  <c:v>64.075000000000003</c:v>
                </c:pt>
                <c:pt idx="5">
                  <c:v>49.775000000000006</c:v>
                </c:pt>
                <c:pt idx="6">
                  <c:v>35.475000000000001</c:v>
                </c:pt>
                <c:pt idx="7">
                  <c:v>21.175000000000001</c:v>
                </c:pt>
                <c:pt idx="8">
                  <c:v>6.8750000000000009</c:v>
                </c:pt>
                <c:pt idx="9">
                  <c:v>-0.27500000000000002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B7-44DA-B7DB-63F8E03408C7}"/>
            </c:ext>
          </c:extLst>
        </c:ser>
        <c:ser>
          <c:idx val="3"/>
          <c:order val="3"/>
          <c:tx>
            <c:v>Minus 10%</c:v>
          </c:tx>
          <c:spPr>
            <a:ln w="22225">
              <a:prstDash val="dash"/>
            </a:ln>
          </c:spPr>
          <c:marker>
            <c:symbol val="none"/>
          </c:marker>
          <c:cat>
            <c:strRef>
              <c:f>TEMPLATE!$B$8:$B$17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TEMPLATE!$G$8:$G$17</c:f>
              <c:numCache>
                <c:formatCode>0.00</c:formatCode>
                <c:ptCount val="10"/>
                <c:pt idx="0">
                  <c:v>96.3</c:v>
                </c:pt>
                <c:pt idx="1">
                  <c:v>87.525000000000006</c:v>
                </c:pt>
                <c:pt idx="2">
                  <c:v>75.825000000000003</c:v>
                </c:pt>
                <c:pt idx="3">
                  <c:v>64.125</c:v>
                </c:pt>
                <c:pt idx="4">
                  <c:v>52.425000000000004</c:v>
                </c:pt>
                <c:pt idx="5">
                  <c:v>40.725000000000001</c:v>
                </c:pt>
                <c:pt idx="6">
                  <c:v>29.025000000000002</c:v>
                </c:pt>
                <c:pt idx="7">
                  <c:v>17.324999999999999</c:v>
                </c:pt>
                <c:pt idx="8">
                  <c:v>5.625</c:v>
                </c:pt>
                <c:pt idx="9">
                  <c:v>-0.22500000000000001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B7-44DA-B7DB-63F8E03408C7}"/>
            </c:ext>
          </c:extLst>
        </c:ser>
        <c:ser>
          <c:idx val="5"/>
          <c:order val="5"/>
          <c:tx>
            <c:v>Remaining</c:v>
          </c:tx>
          <c:marker>
            <c:symbol val="none"/>
          </c:marker>
          <c:cat>
            <c:strRef>
              <c:f>TEMPLATE!$B$8:$B$17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TEMPLATE!$C$8:$C$17</c:f>
              <c:numCache>
                <c:formatCode>General</c:formatCode>
                <c:ptCount val="10"/>
                <c:pt idx="0">
                  <c:v>106</c:v>
                </c:pt>
                <c:pt idx="1">
                  <c:v>106</c:v>
                </c:pt>
                <c:pt idx="2">
                  <c:v>100</c:v>
                </c:pt>
                <c:pt idx="3">
                  <c:v>92</c:v>
                </c:pt>
                <c:pt idx="4">
                  <c:v>82</c:v>
                </c:pt>
                <c:pt idx="5">
                  <c:v>60</c:v>
                </c:pt>
                <c:pt idx="6">
                  <c:v>44</c:v>
                </c:pt>
                <c:pt idx="7">
                  <c:v>24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B7-44DA-B7DB-63F8E03408C7}"/>
            </c:ext>
          </c:extLst>
        </c:ser>
        <c:ser>
          <c:idx val="6"/>
          <c:order val="6"/>
          <c:tx>
            <c:v>Scope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TEMPLATE!$B$8:$B$17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TEMPLATE!$D$8:$D$17</c:f>
              <c:numCache>
                <c:formatCode>General</c:formatCode>
                <c:ptCount val="10"/>
                <c:pt idx="0">
                  <c:v>106</c:v>
                </c:pt>
                <c:pt idx="1">
                  <c:v>106</c:v>
                </c:pt>
                <c:pt idx="2">
                  <c:v>106</c:v>
                </c:pt>
                <c:pt idx="3">
                  <c:v>106</c:v>
                </c:pt>
                <c:pt idx="4">
                  <c:v>106</c:v>
                </c:pt>
                <c:pt idx="5">
                  <c:v>106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B7-44DA-B7DB-63F8E0340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941816"/>
        <c:axId val="52394260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TEMPLATE!$B$8:$B$17</c15:sqref>
                        </c15:formulaRef>
                      </c:ext>
                    </c:extLst>
                    <c:strCache>
                      <c:ptCount val="10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  <c:pt idx="5">
                        <c:v>Monday</c:v>
                      </c:pt>
                      <c:pt idx="6">
                        <c:v>Tuesday</c:v>
                      </c:pt>
                      <c:pt idx="7">
                        <c:v>Wednesday</c:v>
                      </c:pt>
                      <c:pt idx="8">
                        <c:v>Thursday</c:v>
                      </c:pt>
                      <c:pt idx="9">
                        <c:v>Friday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BB7-44DA-B7DB-63F8E03408C7}"/>
                  </c:ext>
                </c:extLst>
              </c15:ser>
            </c15:filteredLineSeries>
          </c:ext>
        </c:extLst>
      </c:lineChart>
      <c:catAx>
        <c:axId val="523941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942600"/>
        <c:crosses val="autoZero"/>
        <c:auto val="1"/>
        <c:lblAlgn val="ctr"/>
        <c:lblOffset val="100"/>
        <c:noMultiLvlLbl val="0"/>
      </c:catAx>
      <c:valAx>
        <c:axId val="523942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Burndown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3941816"/>
        <c:crosses val="autoZero"/>
        <c:crossBetween val="between"/>
      </c:valAx>
      <c:valAx>
        <c:axId val="524171688"/>
        <c:scaling>
          <c:orientation val="minMax"/>
          <c:max val="1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Burndown since yesterday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4173648"/>
        <c:crosses val="max"/>
        <c:crossBetween val="between"/>
      </c:valAx>
      <c:catAx>
        <c:axId val="524173648"/>
        <c:scaling>
          <c:orientation val="minMax"/>
        </c:scaling>
        <c:delete val="1"/>
        <c:axPos val="b"/>
        <c:majorTickMark val="out"/>
        <c:minorTickMark val="none"/>
        <c:tickLblPos val="nextTo"/>
        <c:crossAx val="5241716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67</a:t>
            </a:r>
            <a:r>
              <a:rPr lang="en-US" baseline="0"/>
              <a:t> </a:t>
            </a:r>
            <a:r>
              <a:rPr lang="en-US"/>
              <a:t>- Team 1</a:t>
            </a:r>
          </a:p>
        </c:rich>
      </c:tx>
      <c:layout>
        <c:manualLayout>
          <c:xMode val="edge"/>
          <c:yMode val="edge"/>
          <c:x val="0.29956024626209321"/>
          <c:y val="7.6628352490421452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58134999667508"/>
          <c:y val="6.9919129112550965E-2"/>
          <c:w val="0.8359682595517629"/>
          <c:h val="0.8326195683872849"/>
        </c:manualLayout>
      </c:layout>
      <c:barChart>
        <c:barDir val="col"/>
        <c:grouping val="clustered"/>
        <c:varyColors val="0"/>
        <c:ser>
          <c:idx val="4"/>
          <c:order val="4"/>
          <c:tx>
            <c:v>Work since yesterday</c:v>
          </c:tx>
          <c:invertIfNegative val="0"/>
          <c:val>
            <c:numRef>
              <c:f>'we35-36'!$H$8:$H$28</c:f>
              <c:numCache>
                <c:formatCode>General</c:formatCode>
                <c:ptCount val="2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9-4000-923D-9AC6A7EA8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072080"/>
        <c:axId val="526069728"/>
      </c:barChart>
      <c:lineChart>
        <c:grouping val="standard"/>
        <c:varyColors val="0"/>
        <c:ser>
          <c:idx val="0"/>
          <c:order val="0"/>
          <c:tx>
            <c:v>Remaining</c:v>
          </c:tx>
          <c:marker>
            <c:symbol val="none"/>
          </c:marker>
          <c:cat>
            <c:strRef>
              <c:f>'we35-36'!$B$8:$B$28</c:f>
              <c:strCache>
                <c:ptCount val="11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</c:strCache>
            </c:strRef>
          </c:cat>
          <c:val>
            <c:numRef>
              <c:f>'we35-36'!$C$8:$C$28</c:f>
              <c:numCache>
                <c:formatCode>General</c:formatCode>
                <c:ptCount val="2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9-4000-923D-9AC6A7EA8C4B}"/>
            </c:ext>
          </c:extLst>
        </c:ser>
        <c:ser>
          <c:idx val="1"/>
          <c:order val="1"/>
          <c:tx>
            <c:v>Expected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'we35-36'!$B$8:$B$28</c:f>
              <c:strCache>
                <c:ptCount val="11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</c:strCache>
            </c:strRef>
          </c:cat>
          <c:val>
            <c:numRef>
              <c:f>'we35-36'!$E$8:$E$28</c:f>
              <c:numCache>
                <c:formatCode>0.00</c:formatCode>
                <c:ptCount val="21"/>
                <c:pt idx="0">
                  <c:v>222</c:v>
                </c:pt>
                <c:pt idx="1">
                  <c:v>212.25</c:v>
                </c:pt>
                <c:pt idx="2">
                  <c:v>196.65</c:v>
                </c:pt>
                <c:pt idx="3">
                  <c:v>181.05</c:v>
                </c:pt>
                <c:pt idx="4">
                  <c:v>165.45000000000002</c:v>
                </c:pt>
                <c:pt idx="5">
                  <c:v>149.85000000000002</c:v>
                </c:pt>
                <c:pt idx="6">
                  <c:v>136.45000000000002</c:v>
                </c:pt>
                <c:pt idx="7">
                  <c:v>125.25000000000001</c:v>
                </c:pt>
                <c:pt idx="8">
                  <c:v>114.05000000000001</c:v>
                </c:pt>
                <c:pt idx="9">
                  <c:v>102.85000000000001</c:v>
                </c:pt>
                <c:pt idx="10">
                  <c:v>95.050000000000011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9-4000-923D-9AC6A7EA8C4B}"/>
            </c:ext>
          </c:extLst>
        </c:ser>
        <c:ser>
          <c:idx val="2"/>
          <c:order val="2"/>
          <c:tx>
            <c:v>Plus 10%</c:v>
          </c:tx>
          <c:spPr>
            <a:ln w="25400">
              <a:prstDash val="dash"/>
            </a:ln>
          </c:spPr>
          <c:marker>
            <c:symbol val="none"/>
          </c:marker>
          <c:cat>
            <c:strRef>
              <c:f>'we35-36'!$B$8:$B$28</c:f>
              <c:strCache>
                <c:ptCount val="11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</c:strCache>
            </c:strRef>
          </c:cat>
          <c:val>
            <c:numRef>
              <c:f>'we35-36'!$F$8:$F$28</c:f>
              <c:numCache>
                <c:formatCode>0.00</c:formatCode>
                <c:ptCount val="21"/>
                <c:pt idx="0">
                  <c:v>244.20000000000002</c:v>
                </c:pt>
                <c:pt idx="1">
                  <c:v>233.47500000000002</c:v>
                </c:pt>
                <c:pt idx="2">
                  <c:v>216.31500000000003</c:v>
                </c:pt>
                <c:pt idx="3">
                  <c:v>199.15500000000003</c:v>
                </c:pt>
                <c:pt idx="4">
                  <c:v>181.99500000000003</c:v>
                </c:pt>
                <c:pt idx="5">
                  <c:v>164.83500000000004</c:v>
                </c:pt>
                <c:pt idx="6">
                  <c:v>150.09500000000003</c:v>
                </c:pt>
                <c:pt idx="7">
                  <c:v>137.77500000000003</c:v>
                </c:pt>
                <c:pt idx="8">
                  <c:v>125.45500000000003</c:v>
                </c:pt>
                <c:pt idx="9">
                  <c:v>113.13500000000002</c:v>
                </c:pt>
                <c:pt idx="10">
                  <c:v>104.55500000000002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C9-4000-923D-9AC6A7EA8C4B}"/>
            </c:ext>
          </c:extLst>
        </c:ser>
        <c:ser>
          <c:idx val="3"/>
          <c:order val="3"/>
          <c:tx>
            <c:v>Minus 10%</c:v>
          </c:tx>
          <c:spPr>
            <a:ln w="22225">
              <a:prstDash val="dash"/>
            </a:ln>
          </c:spPr>
          <c:marker>
            <c:symbol val="none"/>
          </c:marker>
          <c:cat>
            <c:strRef>
              <c:f>'we35-36'!$B$8:$B$28</c:f>
              <c:strCache>
                <c:ptCount val="11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</c:strCache>
            </c:strRef>
          </c:cat>
          <c:val>
            <c:numRef>
              <c:f>'we35-36'!$G$8:$G$28</c:f>
              <c:numCache>
                <c:formatCode>0.00</c:formatCode>
                <c:ptCount val="21"/>
                <c:pt idx="0">
                  <c:v>199.8</c:v>
                </c:pt>
                <c:pt idx="1">
                  <c:v>191.02500000000001</c:v>
                </c:pt>
                <c:pt idx="2">
                  <c:v>176.98500000000001</c:v>
                </c:pt>
                <c:pt idx="3">
                  <c:v>162.94500000000002</c:v>
                </c:pt>
                <c:pt idx="4">
                  <c:v>148.90500000000003</c:v>
                </c:pt>
                <c:pt idx="5">
                  <c:v>134.86500000000004</c:v>
                </c:pt>
                <c:pt idx="6">
                  <c:v>122.80500000000002</c:v>
                </c:pt>
                <c:pt idx="7">
                  <c:v>112.72500000000001</c:v>
                </c:pt>
                <c:pt idx="8">
                  <c:v>102.64500000000001</c:v>
                </c:pt>
                <c:pt idx="9">
                  <c:v>92.565000000000012</c:v>
                </c:pt>
                <c:pt idx="10">
                  <c:v>85.545000000000016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C9-4000-923D-9AC6A7EA8C4B}"/>
            </c:ext>
          </c:extLst>
        </c:ser>
        <c:ser>
          <c:idx val="5"/>
          <c:order val="5"/>
          <c:tx>
            <c:v>Remaining</c:v>
          </c:tx>
          <c:marker>
            <c:symbol val="none"/>
          </c:marker>
          <c:cat>
            <c:strRef>
              <c:f>'we35-36'!$B$8:$B$28</c:f>
              <c:strCache>
                <c:ptCount val="11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</c:strCache>
            </c:strRef>
          </c:cat>
          <c:val>
            <c:numRef>
              <c:f>'we35-36'!$C$8:$C$21</c:f>
              <c:numCache>
                <c:formatCode>General</c:formatCode>
                <c:ptCount val="14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C9-4000-923D-9AC6A7EA8C4B}"/>
            </c:ext>
          </c:extLst>
        </c:ser>
        <c:ser>
          <c:idx val="6"/>
          <c:order val="6"/>
          <c:tx>
            <c:v>Scope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'we35-36'!$B$8:$B$28</c:f>
              <c:strCache>
                <c:ptCount val="11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</c:strCache>
            </c:strRef>
          </c:cat>
          <c:val>
            <c:numRef>
              <c:f>'we35-36'!$D$8:$D$28</c:f>
              <c:numCache>
                <c:formatCode>General</c:formatCode>
                <c:ptCount val="21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C9-4000-923D-9AC6A7EA8C4B}"/>
            </c:ext>
          </c:extLst>
        </c:ser>
        <c:ser>
          <c:idx val="7"/>
          <c:order val="7"/>
          <c:tx>
            <c:strRef>
              <c:f>'we35-36'!$A$32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'we35-36'!$L$8:$L$28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C9-4000-923D-9AC6A7EA8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65024"/>
        <c:axId val="526072472"/>
      </c:lineChart>
      <c:catAx>
        <c:axId val="52606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72472"/>
        <c:crosses val="autoZero"/>
        <c:auto val="1"/>
        <c:lblAlgn val="ctr"/>
        <c:lblOffset val="100"/>
        <c:noMultiLvlLbl val="0"/>
      </c:catAx>
      <c:valAx>
        <c:axId val="526072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Burndown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065024"/>
        <c:crosses val="autoZero"/>
        <c:crossBetween val="between"/>
      </c:valAx>
      <c:valAx>
        <c:axId val="526069728"/>
        <c:scaling>
          <c:orientation val="minMax"/>
          <c:max val="1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Burndown since yesterday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072080"/>
        <c:crosses val="max"/>
        <c:crossBetween val="between"/>
      </c:valAx>
      <c:catAx>
        <c:axId val="526072080"/>
        <c:scaling>
          <c:orientation val="minMax"/>
        </c:scaling>
        <c:delete val="1"/>
        <c:axPos val="b"/>
        <c:majorTickMark val="out"/>
        <c:minorTickMark val="none"/>
        <c:tickLblPos val="nextTo"/>
        <c:crossAx val="5260697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5</a:t>
            </a:r>
            <a:r>
              <a:rPr lang="en-US" baseline="0"/>
              <a:t> </a:t>
            </a:r>
            <a:r>
              <a:rPr lang="en-US"/>
              <a:t>- Team Mister Fantastic</a:t>
            </a:r>
          </a:p>
        </c:rich>
      </c:tx>
      <c:layout>
        <c:manualLayout>
          <c:xMode val="edge"/>
          <c:yMode val="edge"/>
          <c:x val="0.29578842248679316"/>
          <c:y val="9.8061651675157291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58134999667508"/>
          <c:y val="6.9919129112550965E-2"/>
          <c:w val="0.8359682595517629"/>
          <c:h val="0.8326195683872849"/>
        </c:manualLayout>
      </c:layout>
      <c:barChart>
        <c:barDir val="col"/>
        <c:grouping val="clustered"/>
        <c:varyColors val="0"/>
        <c:ser>
          <c:idx val="4"/>
          <c:order val="4"/>
          <c:tx>
            <c:v>Work since yesterday</c:v>
          </c:tx>
          <c:invertIfNegative val="0"/>
          <c:val>
            <c:numRef>
              <c:f>'2018.10.2 - Sprint 5'!$H$8:$H$17</c:f>
              <c:numCache>
                <c:formatCode>General</c:formatCode>
                <c:ptCount val="10"/>
                <c:pt idx="0">
                  <c:v>15.5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0-467C-950F-B0A53EACF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61600"/>
        <c:axId val="149759640"/>
      </c:barChart>
      <c:lineChart>
        <c:grouping val="standard"/>
        <c:varyColors val="0"/>
        <c:ser>
          <c:idx val="0"/>
          <c:order val="0"/>
          <c:tx>
            <c:v>Remaining</c:v>
          </c:tx>
          <c:marker>
            <c:symbol val="none"/>
          </c:marker>
          <c:cat>
            <c:strRef>
              <c:f>'2018.10.2 - Sprint 5'!$B$8:$B$17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'2018.10.2 - Sprint 5'!$C$8:$C$17</c:f>
              <c:numCache>
                <c:formatCode>General</c:formatCode>
                <c:ptCount val="10"/>
                <c:pt idx="0">
                  <c:v>49.5</c:v>
                </c:pt>
                <c:pt idx="1">
                  <c:v>49.5</c:v>
                </c:pt>
                <c:pt idx="2">
                  <c:v>49.5</c:v>
                </c:pt>
                <c:pt idx="3">
                  <c:v>49.5</c:v>
                </c:pt>
                <c:pt idx="4">
                  <c:v>40.5</c:v>
                </c:pt>
                <c:pt idx="5">
                  <c:v>31.5</c:v>
                </c:pt>
                <c:pt idx="6">
                  <c:v>31.5</c:v>
                </c:pt>
                <c:pt idx="7">
                  <c:v>31.5</c:v>
                </c:pt>
                <c:pt idx="8">
                  <c:v>31.5</c:v>
                </c:pt>
                <c:pt idx="9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0-467C-950F-B0A53EACF13B}"/>
            </c:ext>
          </c:extLst>
        </c:ser>
        <c:ser>
          <c:idx val="1"/>
          <c:order val="1"/>
          <c:tx>
            <c:v>Expected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'2018.10.2 - Sprint 5'!$B$8:$B$17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'2018.10.2 - Sprint 5'!$E$8:$E$17</c:f>
              <c:numCache>
                <c:formatCode>0.00</c:formatCode>
                <c:ptCount val="10"/>
                <c:pt idx="0" formatCode="General">
                  <c:v>65</c:v>
                </c:pt>
                <c:pt idx="1">
                  <c:v>45.5</c:v>
                </c:pt>
                <c:pt idx="2">
                  <c:v>45.5</c:v>
                </c:pt>
                <c:pt idx="3">
                  <c:v>45.5</c:v>
                </c:pt>
                <c:pt idx="4">
                  <c:v>39</c:v>
                </c:pt>
                <c:pt idx="5">
                  <c:v>29.25</c:v>
                </c:pt>
                <c:pt idx="6">
                  <c:v>9.75</c:v>
                </c:pt>
                <c:pt idx="7">
                  <c:v>9.75</c:v>
                </c:pt>
                <c:pt idx="8">
                  <c:v>9.75</c:v>
                </c:pt>
                <c:pt idx="9">
                  <c:v>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0-467C-950F-B0A53EACF13B}"/>
            </c:ext>
          </c:extLst>
        </c:ser>
        <c:ser>
          <c:idx val="2"/>
          <c:order val="2"/>
          <c:tx>
            <c:v>Plus 10%</c:v>
          </c:tx>
          <c:spPr>
            <a:ln w="25400">
              <a:prstDash val="dash"/>
            </a:ln>
          </c:spPr>
          <c:marker>
            <c:symbol val="none"/>
          </c:marker>
          <c:cat>
            <c:strRef>
              <c:f>'2018.10.2 - Sprint 5'!$B$8:$B$17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'2018.10.2 - Sprint 5'!$F$8:$F$17</c:f>
              <c:numCache>
                <c:formatCode>0.00</c:formatCode>
                <c:ptCount val="10"/>
                <c:pt idx="0">
                  <c:v>71.5</c:v>
                </c:pt>
                <c:pt idx="1">
                  <c:v>50.050000000000004</c:v>
                </c:pt>
                <c:pt idx="2">
                  <c:v>50.050000000000004</c:v>
                </c:pt>
                <c:pt idx="3">
                  <c:v>50.050000000000004</c:v>
                </c:pt>
                <c:pt idx="4">
                  <c:v>42.900000000000006</c:v>
                </c:pt>
                <c:pt idx="5">
                  <c:v>32.175000000000004</c:v>
                </c:pt>
                <c:pt idx="6">
                  <c:v>10.725000000000001</c:v>
                </c:pt>
                <c:pt idx="7">
                  <c:v>10.725000000000001</c:v>
                </c:pt>
                <c:pt idx="8">
                  <c:v>10.725000000000001</c:v>
                </c:pt>
                <c:pt idx="9">
                  <c:v>10.725000000000001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0-467C-950F-B0A53EACF13B}"/>
            </c:ext>
          </c:extLst>
        </c:ser>
        <c:ser>
          <c:idx val="3"/>
          <c:order val="3"/>
          <c:tx>
            <c:v>Minus 10%</c:v>
          </c:tx>
          <c:spPr>
            <a:ln w="22225">
              <a:prstDash val="dash"/>
            </a:ln>
          </c:spPr>
          <c:marker>
            <c:symbol val="none"/>
          </c:marker>
          <c:cat>
            <c:strRef>
              <c:f>'2018.10.2 - Sprint 5'!$B$8:$B$17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'2018.10.2 - Sprint 5'!$G$8:$G$17</c:f>
              <c:numCache>
                <c:formatCode>0.00</c:formatCode>
                <c:ptCount val="10"/>
                <c:pt idx="0">
                  <c:v>58.5</c:v>
                </c:pt>
                <c:pt idx="1">
                  <c:v>40.950000000000003</c:v>
                </c:pt>
                <c:pt idx="2">
                  <c:v>40.950000000000003</c:v>
                </c:pt>
                <c:pt idx="3">
                  <c:v>40.950000000000003</c:v>
                </c:pt>
                <c:pt idx="4">
                  <c:v>35.1</c:v>
                </c:pt>
                <c:pt idx="5">
                  <c:v>26.324999999999999</c:v>
                </c:pt>
                <c:pt idx="6">
                  <c:v>8.7750000000000004</c:v>
                </c:pt>
                <c:pt idx="7">
                  <c:v>8.7750000000000004</c:v>
                </c:pt>
                <c:pt idx="8">
                  <c:v>8.7750000000000004</c:v>
                </c:pt>
                <c:pt idx="9">
                  <c:v>8.7750000000000004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0-467C-950F-B0A53EACF13B}"/>
            </c:ext>
          </c:extLst>
        </c:ser>
        <c:ser>
          <c:idx val="5"/>
          <c:order val="5"/>
          <c:tx>
            <c:v>Remaining</c:v>
          </c:tx>
          <c:marker>
            <c:symbol val="none"/>
          </c:marker>
          <c:cat>
            <c:strRef>
              <c:f>'2018.10.2 - Sprint 5'!$B$8:$B$17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'2018.10.2 - Sprint 5'!$C$8:$C$17</c:f>
              <c:numCache>
                <c:formatCode>General</c:formatCode>
                <c:ptCount val="10"/>
                <c:pt idx="0">
                  <c:v>49.5</c:v>
                </c:pt>
                <c:pt idx="1">
                  <c:v>49.5</c:v>
                </c:pt>
                <c:pt idx="2">
                  <c:v>49.5</c:v>
                </c:pt>
                <c:pt idx="3">
                  <c:v>49.5</c:v>
                </c:pt>
                <c:pt idx="4">
                  <c:v>40.5</c:v>
                </c:pt>
                <c:pt idx="5">
                  <c:v>31.5</c:v>
                </c:pt>
                <c:pt idx="6">
                  <c:v>31.5</c:v>
                </c:pt>
                <c:pt idx="7">
                  <c:v>31.5</c:v>
                </c:pt>
                <c:pt idx="8">
                  <c:v>31.5</c:v>
                </c:pt>
                <c:pt idx="9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0-467C-950F-B0A53EACF13B}"/>
            </c:ext>
          </c:extLst>
        </c:ser>
        <c:ser>
          <c:idx val="6"/>
          <c:order val="6"/>
          <c:tx>
            <c:v>Scope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'2018.10.2 - Sprint 5'!$B$8:$B$17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'2018.10.2 - Sprint 5'!$D$8:$D$17</c:f>
              <c:numCache>
                <c:formatCode>General</c:formatCode>
                <c:ptCount val="10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0-467C-950F-B0A53EACF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66096"/>
        <c:axId val="149760424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'2018.10.2 - Sprint 5'!$B$8:$B$17</c15:sqref>
                        </c15:formulaRef>
                      </c:ext>
                    </c:extLst>
                    <c:strCache>
                      <c:ptCount val="10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  <c:pt idx="5">
                        <c:v>Monday</c:v>
                      </c:pt>
                      <c:pt idx="6">
                        <c:v>Tuesday</c:v>
                      </c:pt>
                      <c:pt idx="7">
                        <c:v>Wednesday</c:v>
                      </c:pt>
                      <c:pt idx="8">
                        <c:v>Thursday</c:v>
                      </c:pt>
                      <c:pt idx="9">
                        <c:v>Friday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BF0-467C-950F-B0A53EACF13B}"/>
                  </c:ext>
                </c:extLst>
              </c15:ser>
            </c15:filteredLineSeries>
          </c:ext>
        </c:extLst>
      </c:lineChart>
      <c:catAx>
        <c:axId val="14976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9760424"/>
        <c:crosses val="autoZero"/>
        <c:auto val="1"/>
        <c:lblAlgn val="ctr"/>
        <c:lblOffset val="100"/>
        <c:noMultiLvlLbl val="0"/>
      </c:catAx>
      <c:valAx>
        <c:axId val="149760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Burndown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766096"/>
        <c:crosses val="autoZero"/>
        <c:crossBetween val="between"/>
      </c:valAx>
      <c:valAx>
        <c:axId val="149759640"/>
        <c:scaling>
          <c:orientation val="minMax"/>
          <c:max val="1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Burndown since yesterday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761600"/>
        <c:crosses val="max"/>
        <c:crossBetween val="between"/>
      </c:valAx>
      <c:catAx>
        <c:axId val="149761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975964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6</a:t>
            </a:r>
            <a:r>
              <a:rPr lang="en-US" baseline="0"/>
              <a:t> </a:t>
            </a:r>
            <a:r>
              <a:rPr lang="en-US"/>
              <a:t>- Team Mister Fantastic</a:t>
            </a:r>
          </a:p>
        </c:rich>
      </c:tx>
      <c:layout>
        <c:manualLayout>
          <c:xMode val="edge"/>
          <c:yMode val="edge"/>
          <c:x val="0.29578842248679316"/>
          <c:y val="9.8061651675157291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58134999667508"/>
          <c:y val="6.9919129112550965E-2"/>
          <c:w val="0.8359682595517629"/>
          <c:h val="0.8326195683872849"/>
        </c:manualLayout>
      </c:layout>
      <c:barChart>
        <c:barDir val="col"/>
        <c:grouping val="clustered"/>
        <c:varyColors val="0"/>
        <c:ser>
          <c:idx val="4"/>
          <c:order val="4"/>
          <c:tx>
            <c:v>Work since yesterday</c:v>
          </c:tx>
          <c:invertIfNegative val="0"/>
          <c:val>
            <c:numRef>
              <c:f>'2018.11.1 - Sprint 6'!$H$8:$H$17</c:f>
              <c:numCache>
                <c:formatCode>General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10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B-4122-8DA8-000AE6C06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61600"/>
        <c:axId val="149759640"/>
      </c:barChart>
      <c:lineChart>
        <c:grouping val="standard"/>
        <c:varyColors val="0"/>
        <c:ser>
          <c:idx val="0"/>
          <c:order val="0"/>
          <c:tx>
            <c:v>Remaining</c:v>
          </c:tx>
          <c:marker>
            <c:symbol val="none"/>
          </c:marker>
          <c:cat>
            <c:strRef>
              <c:f>'2018.11.1 - Sprint 6'!$B$8:$B$17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'2018.11.1 - Sprint 6'!$C$8:$C$17</c:f>
              <c:numCache>
                <c:formatCode>General</c:formatCode>
                <c:ptCount val="10"/>
                <c:pt idx="0">
                  <c:v>75.5</c:v>
                </c:pt>
                <c:pt idx="1">
                  <c:v>75.5</c:v>
                </c:pt>
                <c:pt idx="2">
                  <c:v>75.5</c:v>
                </c:pt>
                <c:pt idx="3">
                  <c:v>68.5</c:v>
                </c:pt>
                <c:pt idx="4">
                  <c:v>58.5</c:v>
                </c:pt>
                <c:pt idx="5">
                  <c:v>42.5</c:v>
                </c:pt>
                <c:pt idx="6">
                  <c:v>42.5</c:v>
                </c:pt>
                <c:pt idx="7">
                  <c:v>42.5</c:v>
                </c:pt>
                <c:pt idx="8">
                  <c:v>34.5</c:v>
                </c:pt>
                <c:pt idx="9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B-4122-8DA8-000AE6C0698D}"/>
            </c:ext>
          </c:extLst>
        </c:ser>
        <c:ser>
          <c:idx val="1"/>
          <c:order val="1"/>
          <c:tx>
            <c:v>Expected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'2018.11.1 - Sprint 6'!$B$8:$B$17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'2018.11.1 - Sprint 6'!$E$8:$E$17</c:f>
              <c:numCache>
                <c:formatCode>0.00</c:formatCode>
                <c:ptCount val="10"/>
                <c:pt idx="0" formatCode="General">
                  <c:v>80.5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54.5</c:v>
                </c:pt>
                <c:pt idx="5">
                  <c:v>38.25</c:v>
                </c:pt>
                <c:pt idx="6">
                  <c:v>18.75</c:v>
                </c:pt>
                <c:pt idx="7">
                  <c:v>18.75</c:v>
                </c:pt>
                <c:pt idx="8">
                  <c:v>18.75</c:v>
                </c:pt>
                <c:pt idx="9">
                  <c:v>12.25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B-4122-8DA8-000AE6C0698D}"/>
            </c:ext>
          </c:extLst>
        </c:ser>
        <c:ser>
          <c:idx val="2"/>
          <c:order val="2"/>
          <c:tx>
            <c:v>Plus 10%</c:v>
          </c:tx>
          <c:spPr>
            <a:ln w="25400">
              <a:prstDash val="dash"/>
            </a:ln>
          </c:spPr>
          <c:marker>
            <c:symbol val="none"/>
          </c:marker>
          <c:cat>
            <c:strRef>
              <c:f>'2018.11.1 - Sprint 6'!$B$8:$B$17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'2018.11.1 - Sprint 6'!$F$8:$F$17</c:f>
              <c:numCache>
                <c:formatCode>0.00</c:formatCode>
                <c:ptCount val="10"/>
                <c:pt idx="0">
                  <c:v>88.550000000000011</c:v>
                </c:pt>
                <c:pt idx="1">
                  <c:v>67.100000000000009</c:v>
                </c:pt>
                <c:pt idx="2">
                  <c:v>67.100000000000009</c:v>
                </c:pt>
                <c:pt idx="3">
                  <c:v>67.100000000000009</c:v>
                </c:pt>
                <c:pt idx="4">
                  <c:v>59.95</c:v>
                </c:pt>
                <c:pt idx="5">
                  <c:v>42.075000000000003</c:v>
                </c:pt>
                <c:pt idx="6">
                  <c:v>20.625</c:v>
                </c:pt>
                <c:pt idx="7">
                  <c:v>20.625</c:v>
                </c:pt>
                <c:pt idx="8">
                  <c:v>20.625</c:v>
                </c:pt>
                <c:pt idx="9">
                  <c:v>13.475000000000001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9B-4122-8DA8-000AE6C0698D}"/>
            </c:ext>
          </c:extLst>
        </c:ser>
        <c:ser>
          <c:idx val="3"/>
          <c:order val="3"/>
          <c:tx>
            <c:v>Minus 10%</c:v>
          </c:tx>
          <c:spPr>
            <a:ln w="22225">
              <a:prstDash val="dash"/>
            </a:ln>
          </c:spPr>
          <c:marker>
            <c:symbol val="none"/>
          </c:marker>
          <c:cat>
            <c:strRef>
              <c:f>'2018.11.1 - Sprint 6'!$B$8:$B$17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'2018.11.1 - Sprint 6'!$G$8:$G$17</c:f>
              <c:numCache>
                <c:formatCode>0.00</c:formatCode>
                <c:ptCount val="10"/>
                <c:pt idx="0">
                  <c:v>72.45</c:v>
                </c:pt>
                <c:pt idx="1">
                  <c:v>54.9</c:v>
                </c:pt>
                <c:pt idx="2">
                  <c:v>54.9</c:v>
                </c:pt>
                <c:pt idx="3">
                  <c:v>54.9</c:v>
                </c:pt>
                <c:pt idx="4">
                  <c:v>49.050000000000004</c:v>
                </c:pt>
                <c:pt idx="5">
                  <c:v>34.425000000000004</c:v>
                </c:pt>
                <c:pt idx="6">
                  <c:v>16.875</c:v>
                </c:pt>
                <c:pt idx="7">
                  <c:v>16.875</c:v>
                </c:pt>
                <c:pt idx="8">
                  <c:v>16.875</c:v>
                </c:pt>
                <c:pt idx="9">
                  <c:v>11.025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9B-4122-8DA8-000AE6C0698D}"/>
            </c:ext>
          </c:extLst>
        </c:ser>
        <c:ser>
          <c:idx val="5"/>
          <c:order val="5"/>
          <c:tx>
            <c:v>Remaining</c:v>
          </c:tx>
          <c:marker>
            <c:symbol val="none"/>
          </c:marker>
          <c:cat>
            <c:strRef>
              <c:f>'2018.11.1 - Sprint 6'!$B$8:$B$17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'2018.11.1 - Sprint 6'!$C$8:$C$17</c:f>
              <c:numCache>
                <c:formatCode>General</c:formatCode>
                <c:ptCount val="10"/>
                <c:pt idx="0">
                  <c:v>75.5</c:v>
                </c:pt>
                <c:pt idx="1">
                  <c:v>75.5</c:v>
                </c:pt>
                <c:pt idx="2">
                  <c:v>75.5</c:v>
                </c:pt>
                <c:pt idx="3">
                  <c:v>68.5</c:v>
                </c:pt>
                <c:pt idx="4">
                  <c:v>58.5</c:v>
                </c:pt>
                <c:pt idx="5">
                  <c:v>42.5</c:v>
                </c:pt>
                <c:pt idx="6">
                  <c:v>42.5</c:v>
                </c:pt>
                <c:pt idx="7">
                  <c:v>42.5</c:v>
                </c:pt>
                <c:pt idx="8">
                  <c:v>34.5</c:v>
                </c:pt>
                <c:pt idx="9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9B-4122-8DA8-000AE6C0698D}"/>
            </c:ext>
          </c:extLst>
        </c:ser>
        <c:ser>
          <c:idx val="6"/>
          <c:order val="6"/>
          <c:tx>
            <c:v>Scope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'2018.11.1 - Sprint 6'!$B$8:$B$17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'2018.11.1 - Sprint 6'!$D$8:$D$17</c:f>
              <c:numCache>
                <c:formatCode>General</c:formatCode>
                <c:ptCount val="10"/>
                <c:pt idx="0">
                  <c:v>80.5</c:v>
                </c:pt>
                <c:pt idx="1">
                  <c:v>80.5</c:v>
                </c:pt>
                <c:pt idx="2">
                  <c:v>80.5</c:v>
                </c:pt>
                <c:pt idx="3">
                  <c:v>80.5</c:v>
                </c:pt>
                <c:pt idx="4">
                  <c:v>80.5</c:v>
                </c:pt>
                <c:pt idx="5">
                  <c:v>80.5</c:v>
                </c:pt>
                <c:pt idx="6">
                  <c:v>80.5</c:v>
                </c:pt>
                <c:pt idx="7">
                  <c:v>80.5</c:v>
                </c:pt>
                <c:pt idx="8">
                  <c:v>80.5</c:v>
                </c:pt>
                <c:pt idx="9">
                  <c:v>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9B-4122-8DA8-000AE6C06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66096"/>
        <c:axId val="149760424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'2018.11.1 - Sprint 6'!$B$8:$B$17</c15:sqref>
                        </c15:formulaRef>
                      </c:ext>
                    </c:extLst>
                    <c:strCache>
                      <c:ptCount val="10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  <c:pt idx="5">
                        <c:v>Monday</c:v>
                      </c:pt>
                      <c:pt idx="6">
                        <c:v>Tuesday</c:v>
                      </c:pt>
                      <c:pt idx="7">
                        <c:v>Wednesday</c:v>
                      </c:pt>
                      <c:pt idx="8">
                        <c:v>Thursday</c:v>
                      </c:pt>
                      <c:pt idx="9">
                        <c:v>Friday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89B-4122-8DA8-000AE6C0698D}"/>
                  </c:ext>
                </c:extLst>
              </c15:ser>
            </c15:filteredLineSeries>
          </c:ext>
        </c:extLst>
      </c:lineChart>
      <c:catAx>
        <c:axId val="14976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9760424"/>
        <c:crosses val="autoZero"/>
        <c:auto val="1"/>
        <c:lblAlgn val="ctr"/>
        <c:lblOffset val="100"/>
        <c:noMultiLvlLbl val="0"/>
      </c:catAx>
      <c:valAx>
        <c:axId val="149760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Burndown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766096"/>
        <c:crosses val="autoZero"/>
        <c:crossBetween val="between"/>
      </c:valAx>
      <c:valAx>
        <c:axId val="149759640"/>
        <c:scaling>
          <c:orientation val="minMax"/>
          <c:max val="1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Burndown since yesterday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761600"/>
        <c:crosses val="max"/>
        <c:crossBetween val="between"/>
      </c:valAx>
      <c:catAx>
        <c:axId val="149761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975964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7</a:t>
            </a:r>
            <a:r>
              <a:rPr lang="en-US" baseline="0"/>
              <a:t> </a:t>
            </a:r>
            <a:r>
              <a:rPr lang="en-US"/>
              <a:t>- Team Mister Fantastic</a:t>
            </a:r>
          </a:p>
        </c:rich>
      </c:tx>
      <c:layout>
        <c:manualLayout>
          <c:xMode val="edge"/>
          <c:yMode val="edge"/>
          <c:x val="0.29578842248679316"/>
          <c:y val="9.8061651675157291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58134999667508"/>
          <c:y val="6.9919129112550965E-2"/>
          <c:w val="0.8359682595517629"/>
          <c:h val="0.8326195683872849"/>
        </c:manualLayout>
      </c:layout>
      <c:barChart>
        <c:barDir val="col"/>
        <c:grouping val="clustered"/>
        <c:varyColors val="0"/>
        <c:ser>
          <c:idx val="4"/>
          <c:order val="4"/>
          <c:tx>
            <c:v>Work since yesterday</c:v>
          </c:tx>
          <c:invertIfNegative val="0"/>
          <c:val>
            <c:numRef>
              <c:f>'2018.11.2 - Sprint 7'!$H$8:$H$17</c:f>
              <c:numCache>
                <c:formatCode>General</c:formatCode>
                <c:ptCount val="10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7-4FF4-9501-26BFF0C0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61600"/>
        <c:axId val="149759640"/>
      </c:barChart>
      <c:lineChart>
        <c:grouping val="standard"/>
        <c:varyColors val="0"/>
        <c:ser>
          <c:idx val="0"/>
          <c:order val="0"/>
          <c:tx>
            <c:v>Remaining</c:v>
          </c:tx>
          <c:marker>
            <c:symbol val="none"/>
          </c:marker>
          <c:cat>
            <c:strRef>
              <c:f>'2018.11.2 - Sprint 7'!$B$8:$B$17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'2018.11.2 - Sprint 7'!$C$8:$C$17</c:f>
              <c:numCache>
                <c:formatCode>General</c:formatCode>
                <c:ptCount val="10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44</c:v>
                </c:pt>
                <c:pt idx="4">
                  <c:v>36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7-4FF4-9501-26BFF0C0B0A0}"/>
            </c:ext>
          </c:extLst>
        </c:ser>
        <c:ser>
          <c:idx val="1"/>
          <c:order val="1"/>
          <c:tx>
            <c:v>Expected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'2018.11.2 - Sprint 7'!$B$8:$B$17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'2018.11.2 - Sprint 7'!$E$8:$E$17</c:f>
              <c:numCache>
                <c:formatCode>0.00</c:formatCode>
                <c:ptCount val="10"/>
                <c:pt idx="0" formatCode="General">
                  <c:v>60</c:v>
                </c:pt>
                <c:pt idx="1">
                  <c:v>40.5</c:v>
                </c:pt>
                <c:pt idx="2">
                  <c:v>40.5</c:v>
                </c:pt>
                <c:pt idx="3">
                  <c:v>40.5</c:v>
                </c:pt>
                <c:pt idx="4">
                  <c:v>40.5</c:v>
                </c:pt>
                <c:pt idx="5">
                  <c:v>34</c:v>
                </c:pt>
                <c:pt idx="6">
                  <c:v>14.5</c:v>
                </c:pt>
                <c:pt idx="7">
                  <c:v>14.5</c:v>
                </c:pt>
                <c:pt idx="8">
                  <c:v>14.5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E7-4FF4-9501-26BFF0C0B0A0}"/>
            </c:ext>
          </c:extLst>
        </c:ser>
        <c:ser>
          <c:idx val="2"/>
          <c:order val="2"/>
          <c:tx>
            <c:v>Plus 10%</c:v>
          </c:tx>
          <c:spPr>
            <a:ln w="25400">
              <a:prstDash val="dash"/>
            </a:ln>
          </c:spPr>
          <c:marker>
            <c:symbol val="none"/>
          </c:marker>
          <c:cat>
            <c:strRef>
              <c:f>'2018.11.2 - Sprint 7'!$B$8:$B$17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'2018.11.2 - Sprint 7'!$F$8:$F$17</c:f>
              <c:numCache>
                <c:formatCode>0.00</c:formatCode>
                <c:ptCount val="10"/>
                <c:pt idx="0">
                  <c:v>66</c:v>
                </c:pt>
                <c:pt idx="1">
                  <c:v>44.550000000000004</c:v>
                </c:pt>
                <c:pt idx="2">
                  <c:v>44.550000000000004</c:v>
                </c:pt>
                <c:pt idx="3">
                  <c:v>44.550000000000004</c:v>
                </c:pt>
                <c:pt idx="4">
                  <c:v>44.550000000000004</c:v>
                </c:pt>
                <c:pt idx="5">
                  <c:v>37.400000000000006</c:v>
                </c:pt>
                <c:pt idx="6">
                  <c:v>15.950000000000001</c:v>
                </c:pt>
                <c:pt idx="7">
                  <c:v>15.950000000000001</c:v>
                </c:pt>
                <c:pt idx="8">
                  <c:v>15.950000000000001</c:v>
                </c:pt>
                <c:pt idx="9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E7-4FF4-9501-26BFF0C0B0A0}"/>
            </c:ext>
          </c:extLst>
        </c:ser>
        <c:ser>
          <c:idx val="3"/>
          <c:order val="3"/>
          <c:tx>
            <c:v>Minus 10%</c:v>
          </c:tx>
          <c:spPr>
            <a:ln w="22225">
              <a:prstDash val="dash"/>
            </a:ln>
          </c:spPr>
          <c:marker>
            <c:symbol val="none"/>
          </c:marker>
          <c:cat>
            <c:strRef>
              <c:f>'2018.11.2 - Sprint 7'!$B$8:$B$17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'2018.11.2 - Sprint 7'!$G$8:$G$17</c:f>
              <c:numCache>
                <c:formatCode>0.00</c:formatCode>
                <c:ptCount val="10"/>
                <c:pt idx="0">
                  <c:v>54</c:v>
                </c:pt>
                <c:pt idx="1">
                  <c:v>36.450000000000003</c:v>
                </c:pt>
                <c:pt idx="2">
                  <c:v>36.450000000000003</c:v>
                </c:pt>
                <c:pt idx="3">
                  <c:v>36.450000000000003</c:v>
                </c:pt>
                <c:pt idx="4">
                  <c:v>36.450000000000003</c:v>
                </c:pt>
                <c:pt idx="5">
                  <c:v>30.6</c:v>
                </c:pt>
                <c:pt idx="6">
                  <c:v>13.05</c:v>
                </c:pt>
                <c:pt idx="7">
                  <c:v>13.05</c:v>
                </c:pt>
                <c:pt idx="8">
                  <c:v>13.05</c:v>
                </c:pt>
                <c:pt idx="9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E7-4FF4-9501-26BFF0C0B0A0}"/>
            </c:ext>
          </c:extLst>
        </c:ser>
        <c:ser>
          <c:idx val="5"/>
          <c:order val="5"/>
          <c:tx>
            <c:v>Remaining</c:v>
          </c:tx>
          <c:marker>
            <c:symbol val="none"/>
          </c:marker>
          <c:cat>
            <c:strRef>
              <c:f>'2018.11.2 - Sprint 7'!$B$8:$B$17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'2018.11.2 - Sprint 7'!$C$8:$C$17</c:f>
              <c:numCache>
                <c:formatCode>General</c:formatCode>
                <c:ptCount val="10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44</c:v>
                </c:pt>
                <c:pt idx="4">
                  <c:v>36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E7-4FF4-9501-26BFF0C0B0A0}"/>
            </c:ext>
          </c:extLst>
        </c:ser>
        <c:ser>
          <c:idx val="6"/>
          <c:order val="6"/>
          <c:tx>
            <c:v>Scope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'2018.11.2 - Sprint 7'!$B$8:$B$17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'2018.11.2 - Sprint 7'!$D$8:$D$17</c:f>
              <c:numCache>
                <c:formatCode>General</c:formatCode>
                <c:ptCount val="1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E7-4FF4-9501-26BFF0C0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66096"/>
        <c:axId val="149760424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'2018.11.2 - Sprint 7'!$B$8:$B$17</c15:sqref>
                        </c15:formulaRef>
                      </c:ext>
                    </c:extLst>
                    <c:strCache>
                      <c:ptCount val="10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  <c:pt idx="5">
                        <c:v>Monday</c:v>
                      </c:pt>
                      <c:pt idx="6">
                        <c:v>Tuesday</c:v>
                      </c:pt>
                      <c:pt idx="7">
                        <c:v>Wednesday</c:v>
                      </c:pt>
                      <c:pt idx="8">
                        <c:v>Thursday</c:v>
                      </c:pt>
                      <c:pt idx="9">
                        <c:v>Friday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EE7-4FF4-9501-26BFF0C0B0A0}"/>
                  </c:ext>
                </c:extLst>
              </c15:ser>
            </c15:filteredLineSeries>
          </c:ext>
        </c:extLst>
      </c:lineChart>
      <c:catAx>
        <c:axId val="14976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9760424"/>
        <c:crosses val="autoZero"/>
        <c:auto val="1"/>
        <c:lblAlgn val="ctr"/>
        <c:lblOffset val="100"/>
        <c:noMultiLvlLbl val="0"/>
      </c:catAx>
      <c:valAx>
        <c:axId val="149760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Burndown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766096"/>
        <c:crosses val="autoZero"/>
        <c:crossBetween val="between"/>
      </c:valAx>
      <c:valAx>
        <c:axId val="149759640"/>
        <c:scaling>
          <c:orientation val="minMax"/>
          <c:max val="1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Burndown since yesterday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761600"/>
        <c:crosses val="max"/>
        <c:crossBetween val="between"/>
      </c:valAx>
      <c:catAx>
        <c:axId val="149761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975964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8</a:t>
            </a:r>
            <a:r>
              <a:rPr lang="en-US" baseline="0"/>
              <a:t> </a:t>
            </a:r>
            <a:r>
              <a:rPr lang="en-US"/>
              <a:t>- Team Mister Fantastic</a:t>
            </a:r>
          </a:p>
        </c:rich>
      </c:tx>
      <c:layout>
        <c:manualLayout>
          <c:xMode val="edge"/>
          <c:yMode val="edge"/>
          <c:x val="0.29578842248679316"/>
          <c:y val="9.8061651675157291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58134999667508"/>
          <c:y val="6.9919129112550965E-2"/>
          <c:w val="0.8359682595517629"/>
          <c:h val="0.8326195683872849"/>
        </c:manualLayout>
      </c:layout>
      <c:barChart>
        <c:barDir val="col"/>
        <c:grouping val="clustered"/>
        <c:varyColors val="0"/>
        <c:ser>
          <c:idx val="4"/>
          <c:order val="4"/>
          <c:tx>
            <c:v>Work since yesterday</c:v>
          </c:tx>
          <c:invertIfNegative val="0"/>
          <c:val>
            <c:numRef>
              <c:f>'2018.12.1 - Sprint 8'!$H$8:$H$17</c:f>
              <c:numCache>
                <c:formatCode>General</c:formatCode>
                <c:ptCount val="10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D-6A48-A595-1D81C629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61600"/>
        <c:axId val="149759640"/>
      </c:barChart>
      <c:lineChart>
        <c:grouping val="standard"/>
        <c:varyColors val="0"/>
        <c:ser>
          <c:idx val="0"/>
          <c:order val="0"/>
          <c:tx>
            <c:v>Remaining</c:v>
          </c:tx>
          <c:marker>
            <c:symbol val="none"/>
          </c:marker>
          <c:cat>
            <c:strRef>
              <c:f>'2018.12.1 - Sprint 8'!$B$8:$B$17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'2018.12.1 - Sprint 8'!$C$8:$C$17</c:f>
              <c:numCache>
                <c:formatCode>General</c:formatCode>
                <c:ptCount val="10"/>
                <c:pt idx="0">
                  <c:v>61</c:v>
                </c:pt>
                <c:pt idx="1">
                  <c:v>57</c:v>
                </c:pt>
                <c:pt idx="2">
                  <c:v>53</c:v>
                </c:pt>
                <c:pt idx="3">
                  <c:v>49</c:v>
                </c:pt>
                <c:pt idx="4">
                  <c:v>41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18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D-6A48-A595-1D81C6291588}"/>
            </c:ext>
          </c:extLst>
        </c:ser>
        <c:ser>
          <c:idx val="1"/>
          <c:order val="1"/>
          <c:tx>
            <c:v>Expected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'2018.12.1 - Sprint 8'!$B$8:$B$17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'2018.12.1 - Sprint 8'!$E$8:$E$17</c:f>
              <c:numCache>
                <c:formatCode>0.00</c:formatCode>
                <c:ptCount val="10"/>
                <c:pt idx="0" formatCode="General">
                  <c:v>70</c:v>
                </c:pt>
                <c:pt idx="1">
                  <c:v>50.5</c:v>
                </c:pt>
                <c:pt idx="2">
                  <c:v>47.25</c:v>
                </c:pt>
                <c:pt idx="3">
                  <c:v>44</c:v>
                </c:pt>
                <c:pt idx="4">
                  <c:v>44</c:v>
                </c:pt>
                <c:pt idx="5">
                  <c:v>37.5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D-6A48-A595-1D81C6291588}"/>
            </c:ext>
          </c:extLst>
        </c:ser>
        <c:ser>
          <c:idx val="2"/>
          <c:order val="2"/>
          <c:tx>
            <c:v>Plus 10%</c:v>
          </c:tx>
          <c:spPr>
            <a:ln w="25400">
              <a:prstDash val="dash"/>
            </a:ln>
          </c:spPr>
          <c:marker>
            <c:symbol val="none"/>
          </c:marker>
          <c:cat>
            <c:strRef>
              <c:f>'2018.12.1 - Sprint 8'!$B$8:$B$17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'2018.12.1 - Sprint 8'!$F$8:$F$17</c:f>
              <c:numCache>
                <c:formatCode>0.00</c:formatCode>
                <c:ptCount val="10"/>
                <c:pt idx="0">
                  <c:v>77</c:v>
                </c:pt>
                <c:pt idx="1">
                  <c:v>55.550000000000004</c:v>
                </c:pt>
                <c:pt idx="2">
                  <c:v>51.975000000000001</c:v>
                </c:pt>
                <c:pt idx="3">
                  <c:v>48.400000000000006</c:v>
                </c:pt>
                <c:pt idx="4">
                  <c:v>48.400000000000006</c:v>
                </c:pt>
                <c:pt idx="5">
                  <c:v>41.25</c:v>
                </c:pt>
                <c:pt idx="6">
                  <c:v>19.8</c:v>
                </c:pt>
                <c:pt idx="7">
                  <c:v>19.8</c:v>
                </c:pt>
                <c:pt idx="8">
                  <c:v>19.8</c:v>
                </c:pt>
                <c:pt idx="9">
                  <c:v>12.65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0D-6A48-A595-1D81C6291588}"/>
            </c:ext>
          </c:extLst>
        </c:ser>
        <c:ser>
          <c:idx val="3"/>
          <c:order val="3"/>
          <c:tx>
            <c:v>Minus 10%</c:v>
          </c:tx>
          <c:spPr>
            <a:ln w="22225">
              <a:prstDash val="dash"/>
            </a:ln>
          </c:spPr>
          <c:marker>
            <c:symbol val="none"/>
          </c:marker>
          <c:cat>
            <c:strRef>
              <c:f>'2018.12.1 - Sprint 8'!$B$8:$B$17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'2018.12.1 - Sprint 8'!$G$8:$G$17</c:f>
              <c:numCache>
                <c:formatCode>0.00</c:formatCode>
                <c:ptCount val="10"/>
                <c:pt idx="0">
                  <c:v>63</c:v>
                </c:pt>
                <c:pt idx="1">
                  <c:v>45.45</c:v>
                </c:pt>
                <c:pt idx="2">
                  <c:v>42.524999999999999</c:v>
                </c:pt>
                <c:pt idx="3">
                  <c:v>39.6</c:v>
                </c:pt>
                <c:pt idx="4">
                  <c:v>39.6</c:v>
                </c:pt>
                <c:pt idx="5">
                  <c:v>33.75</c:v>
                </c:pt>
                <c:pt idx="6">
                  <c:v>16.2</c:v>
                </c:pt>
                <c:pt idx="7">
                  <c:v>16.2</c:v>
                </c:pt>
                <c:pt idx="8">
                  <c:v>16.2</c:v>
                </c:pt>
                <c:pt idx="9">
                  <c:v>10.35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D-6A48-A595-1D81C6291588}"/>
            </c:ext>
          </c:extLst>
        </c:ser>
        <c:ser>
          <c:idx val="5"/>
          <c:order val="5"/>
          <c:tx>
            <c:v>Remaining</c:v>
          </c:tx>
          <c:marker>
            <c:symbol val="none"/>
          </c:marker>
          <c:cat>
            <c:strRef>
              <c:f>'2018.12.1 - Sprint 8'!$B$8:$B$17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'2018.12.1 - Sprint 8'!$C$8:$C$17</c:f>
              <c:numCache>
                <c:formatCode>General</c:formatCode>
                <c:ptCount val="10"/>
                <c:pt idx="0">
                  <c:v>61</c:v>
                </c:pt>
                <c:pt idx="1">
                  <c:v>57</c:v>
                </c:pt>
                <c:pt idx="2">
                  <c:v>53</c:v>
                </c:pt>
                <c:pt idx="3">
                  <c:v>49</c:v>
                </c:pt>
                <c:pt idx="4">
                  <c:v>41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18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D-6A48-A595-1D81C6291588}"/>
            </c:ext>
          </c:extLst>
        </c:ser>
        <c:ser>
          <c:idx val="6"/>
          <c:order val="6"/>
          <c:tx>
            <c:v>Scope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'2018.12.1 - Sprint 8'!$B$8:$B$17</c:f>
              <c:strCache>
                <c:ptCount val="10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</c:strCache>
            </c:strRef>
          </c:cat>
          <c:val>
            <c:numRef>
              <c:f>'2018.12.1 - Sprint 8'!$D$8:$D$17</c:f>
              <c:numCache>
                <c:formatCode>General</c:formatCode>
                <c:ptCount val="1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0D-6A48-A595-1D81C629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66096"/>
        <c:axId val="149760424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'2018.12.1 - Sprint 8'!$B$8:$B$17</c15:sqref>
                        </c15:formulaRef>
                      </c:ext>
                    </c:extLst>
                    <c:strCache>
                      <c:ptCount val="10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  <c:pt idx="5">
                        <c:v>Monday</c:v>
                      </c:pt>
                      <c:pt idx="6">
                        <c:v>Tuesday</c:v>
                      </c:pt>
                      <c:pt idx="7">
                        <c:v>Wednesday</c:v>
                      </c:pt>
                      <c:pt idx="8">
                        <c:v>Thursday</c:v>
                      </c:pt>
                      <c:pt idx="9">
                        <c:v>Friday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20D-6A48-A595-1D81C6291588}"/>
                  </c:ext>
                </c:extLst>
              </c15:ser>
            </c15:filteredLineSeries>
          </c:ext>
        </c:extLst>
      </c:lineChart>
      <c:catAx>
        <c:axId val="14976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9760424"/>
        <c:crosses val="autoZero"/>
        <c:auto val="1"/>
        <c:lblAlgn val="ctr"/>
        <c:lblOffset val="100"/>
        <c:noMultiLvlLbl val="0"/>
      </c:catAx>
      <c:valAx>
        <c:axId val="149760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Burndown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766096"/>
        <c:crosses val="autoZero"/>
        <c:crossBetween val="between"/>
      </c:valAx>
      <c:valAx>
        <c:axId val="149759640"/>
        <c:scaling>
          <c:orientation val="minMax"/>
          <c:max val="1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Burndown since yesterday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761600"/>
        <c:crosses val="max"/>
        <c:crossBetween val="between"/>
      </c:valAx>
      <c:catAx>
        <c:axId val="149761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975964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67</a:t>
            </a:r>
            <a:r>
              <a:rPr lang="en-US" baseline="0"/>
              <a:t> </a:t>
            </a:r>
            <a:r>
              <a:rPr lang="en-US"/>
              <a:t>- Team 1</a:t>
            </a:r>
          </a:p>
        </c:rich>
      </c:tx>
      <c:layout>
        <c:manualLayout>
          <c:xMode val="edge"/>
          <c:yMode val="edge"/>
          <c:x val="0.29956024626209321"/>
          <c:y val="7.6628352490421452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58134999667508"/>
          <c:y val="6.9919129112550965E-2"/>
          <c:w val="0.8359682595517629"/>
          <c:h val="0.8326195683872849"/>
        </c:manualLayout>
      </c:layout>
      <c:barChart>
        <c:barDir val="col"/>
        <c:grouping val="clustered"/>
        <c:varyColors val="0"/>
        <c:ser>
          <c:idx val="4"/>
          <c:order val="4"/>
          <c:tx>
            <c:v>Work since yesterday</c:v>
          </c:tx>
          <c:invertIfNegative val="0"/>
          <c:val>
            <c:numRef>
              <c:f>'50-01'!$H$8:$H$28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32</c:v>
                </c:pt>
                <c:pt idx="3">
                  <c:v>23</c:v>
                </c:pt>
                <c:pt idx="4">
                  <c:v>26</c:v>
                </c:pt>
                <c:pt idx="5">
                  <c:v>20</c:v>
                </c:pt>
                <c:pt idx="6">
                  <c:v>1</c:v>
                </c:pt>
                <c:pt idx="7">
                  <c:v>-35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69</c:v>
                </c:pt>
                <c:pt idx="16">
                  <c:v>49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7-4BDD-8B25-DA973DF5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072864"/>
        <c:axId val="525004704"/>
      </c:barChart>
      <c:lineChart>
        <c:grouping val="standard"/>
        <c:varyColors val="0"/>
        <c:ser>
          <c:idx val="0"/>
          <c:order val="0"/>
          <c:tx>
            <c:v>Remaining</c:v>
          </c:tx>
          <c:marker>
            <c:symbol val="none"/>
          </c:marker>
          <c:cat>
            <c:strRef>
              <c:f>'50-01'!$B$8:$B$28</c:f>
              <c:strCache>
                <c:ptCount val="21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  <c:pt idx="11">
                  <c:v>Tuesday</c:v>
                </c:pt>
                <c:pt idx="12">
                  <c:v>Wednesday</c:v>
                </c:pt>
                <c:pt idx="13">
                  <c:v>Thursday</c:v>
                </c:pt>
                <c:pt idx="14">
                  <c:v>friday</c:v>
                </c:pt>
                <c:pt idx="15">
                  <c:v>Monday</c:v>
                </c:pt>
                <c:pt idx="16">
                  <c:v>Tuesday</c:v>
                </c:pt>
                <c:pt idx="17">
                  <c:v>Wednesday</c:v>
                </c:pt>
                <c:pt idx="18">
                  <c:v>Thursday</c:v>
                </c:pt>
                <c:pt idx="19">
                  <c:v>Friday</c:v>
                </c:pt>
                <c:pt idx="20">
                  <c:v>Monday</c:v>
                </c:pt>
              </c:strCache>
            </c:strRef>
          </c:cat>
          <c:val>
            <c:numRef>
              <c:f>'50-01'!$C$8:$C$28</c:f>
              <c:numCache>
                <c:formatCode>General</c:formatCode>
                <c:ptCount val="21"/>
                <c:pt idx="0">
                  <c:v>350</c:v>
                </c:pt>
                <c:pt idx="1">
                  <c:v>345</c:v>
                </c:pt>
                <c:pt idx="2">
                  <c:v>313</c:v>
                </c:pt>
                <c:pt idx="3">
                  <c:v>290</c:v>
                </c:pt>
                <c:pt idx="4">
                  <c:v>264</c:v>
                </c:pt>
                <c:pt idx="5">
                  <c:v>244</c:v>
                </c:pt>
                <c:pt idx="6">
                  <c:v>243</c:v>
                </c:pt>
                <c:pt idx="7">
                  <c:v>229</c:v>
                </c:pt>
                <c:pt idx="8">
                  <c:v>218</c:v>
                </c:pt>
                <c:pt idx="9">
                  <c:v>218</c:v>
                </c:pt>
                <c:pt idx="10">
                  <c:v>218</c:v>
                </c:pt>
                <c:pt idx="11">
                  <c:v>218</c:v>
                </c:pt>
                <c:pt idx="12">
                  <c:v>218</c:v>
                </c:pt>
                <c:pt idx="13">
                  <c:v>218</c:v>
                </c:pt>
                <c:pt idx="14">
                  <c:v>218</c:v>
                </c:pt>
                <c:pt idx="15">
                  <c:v>149</c:v>
                </c:pt>
                <c:pt idx="1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7-4BDD-8B25-DA973DF557E4}"/>
            </c:ext>
          </c:extLst>
        </c:ser>
        <c:ser>
          <c:idx val="1"/>
          <c:order val="1"/>
          <c:tx>
            <c:v>Expected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'50-01'!$B$8:$B$28</c:f>
              <c:strCache>
                <c:ptCount val="21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  <c:pt idx="11">
                  <c:v>Tuesday</c:v>
                </c:pt>
                <c:pt idx="12">
                  <c:v>Wednesday</c:v>
                </c:pt>
                <c:pt idx="13">
                  <c:v>Thursday</c:v>
                </c:pt>
                <c:pt idx="14">
                  <c:v>friday</c:v>
                </c:pt>
                <c:pt idx="15">
                  <c:v>Monday</c:v>
                </c:pt>
                <c:pt idx="16">
                  <c:v>Tuesday</c:v>
                </c:pt>
                <c:pt idx="17">
                  <c:v>Wednesday</c:v>
                </c:pt>
                <c:pt idx="18">
                  <c:v>Thursday</c:v>
                </c:pt>
                <c:pt idx="19">
                  <c:v>Friday</c:v>
                </c:pt>
                <c:pt idx="20">
                  <c:v>Monday</c:v>
                </c:pt>
              </c:strCache>
            </c:strRef>
          </c:cat>
          <c:val>
            <c:numRef>
              <c:f>'50-01'!$E$8:$E$28</c:f>
              <c:numCache>
                <c:formatCode>0.00</c:formatCode>
                <c:ptCount val="21"/>
                <c:pt idx="0">
                  <c:v>350</c:v>
                </c:pt>
                <c:pt idx="1">
                  <c:v>336.6</c:v>
                </c:pt>
                <c:pt idx="2">
                  <c:v>309.8</c:v>
                </c:pt>
                <c:pt idx="3">
                  <c:v>288.2</c:v>
                </c:pt>
                <c:pt idx="4">
                  <c:v>261.39999999999998</c:v>
                </c:pt>
                <c:pt idx="5">
                  <c:v>237.2</c:v>
                </c:pt>
                <c:pt idx="6">
                  <c:v>210.39999999999998</c:v>
                </c:pt>
                <c:pt idx="7">
                  <c:v>183.59999999999997</c:v>
                </c:pt>
                <c:pt idx="8">
                  <c:v>156.79999999999995</c:v>
                </c:pt>
                <c:pt idx="9">
                  <c:v>129.99999999999994</c:v>
                </c:pt>
                <c:pt idx="10">
                  <c:v>108.39999999999995</c:v>
                </c:pt>
                <c:pt idx="11">
                  <c:v>108.39999999999995</c:v>
                </c:pt>
                <c:pt idx="12">
                  <c:v>103.19999999999995</c:v>
                </c:pt>
                <c:pt idx="13">
                  <c:v>91.999999999999943</c:v>
                </c:pt>
                <c:pt idx="14">
                  <c:v>86.79999999999994</c:v>
                </c:pt>
                <c:pt idx="15">
                  <c:v>81.599999999999937</c:v>
                </c:pt>
                <c:pt idx="16">
                  <c:v>76.399999999999935</c:v>
                </c:pt>
                <c:pt idx="17">
                  <c:v>59.999999999999929</c:v>
                </c:pt>
                <c:pt idx="18">
                  <c:v>33.199999999999932</c:v>
                </c:pt>
                <c:pt idx="19">
                  <c:v>6.3999999999999311</c:v>
                </c:pt>
                <c:pt idx="20">
                  <c:v>-20.40000000000007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27-4BDD-8B25-DA973DF557E4}"/>
            </c:ext>
          </c:extLst>
        </c:ser>
        <c:ser>
          <c:idx val="2"/>
          <c:order val="2"/>
          <c:tx>
            <c:v>Plus 10%</c:v>
          </c:tx>
          <c:spPr>
            <a:ln w="25400">
              <a:prstDash val="dash"/>
            </a:ln>
          </c:spPr>
          <c:marker>
            <c:symbol val="none"/>
          </c:marker>
          <c:cat>
            <c:strRef>
              <c:f>'50-01'!$B$8:$B$28</c:f>
              <c:strCache>
                <c:ptCount val="21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  <c:pt idx="11">
                  <c:v>Tuesday</c:v>
                </c:pt>
                <c:pt idx="12">
                  <c:v>Wednesday</c:v>
                </c:pt>
                <c:pt idx="13">
                  <c:v>Thursday</c:v>
                </c:pt>
                <c:pt idx="14">
                  <c:v>friday</c:v>
                </c:pt>
                <c:pt idx="15">
                  <c:v>Monday</c:v>
                </c:pt>
                <c:pt idx="16">
                  <c:v>Tuesday</c:v>
                </c:pt>
                <c:pt idx="17">
                  <c:v>Wednesday</c:v>
                </c:pt>
                <c:pt idx="18">
                  <c:v>Thursday</c:v>
                </c:pt>
                <c:pt idx="19">
                  <c:v>Friday</c:v>
                </c:pt>
                <c:pt idx="20">
                  <c:v>Monday</c:v>
                </c:pt>
              </c:strCache>
            </c:strRef>
          </c:cat>
          <c:val>
            <c:numRef>
              <c:f>'50-01'!$F$8:$F$28</c:f>
              <c:numCache>
                <c:formatCode>0.00</c:formatCode>
                <c:ptCount val="21"/>
                <c:pt idx="0">
                  <c:v>385.00000000000006</c:v>
                </c:pt>
                <c:pt idx="1">
                  <c:v>370.26000000000005</c:v>
                </c:pt>
                <c:pt idx="2">
                  <c:v>340.78000000000003</c:v>
                </c:pt>
                <c:pt idx="3">
                  <c:v>317.02000000000004</c:v>
                </c:pt>
                <c:pt idx="4">
                  <c:v>287.54000000000002</c:v>
                </c:pt>
                <c:pt idx="5">
                  <c:v>260.92</c:v>
                </c:pt>
                <c:pt idx="6">
                  <c:v>231.44</c:v>
                </c:pt>
                <c:pt idx="7">
                  <c:v>201.95999999999998</c:v>
                </c:pt>
                <c:pt idx="8">
                  <c:v>172.47999999999996</c:v>
                </c:pt>
                <c:pt idx="9">
                  <c:v>142.99999999999994</c:v>
                </c:pt>
                <c:pt idx="10">
                  <c:v>119.23999999999995</c:v>
                </c:pt>
                <c:pt idx="11">
                  <c:v>119.23999999999995</c:v>
                </c:pt>
                <c:pt idx="12">
                  <c:v>113.51999999999995</c:v>
                </c:pt>
                <c:pt idx="13">
                  <c:v>101.19999999999995</c:v>
                </c:pt>
                <c:pt idx="14">
                  <c:v>95.479999999999947</c:v>
                </c:pt>
                <c:pt idx="15">
                  <c:v>89.759999999999934</c:v>
                </c:pt>
                <c:pt idx="16">
                  <c:v>84.039999999999935</c:v>
                </c:pt>
                <c:pt idx="17">
                  <c:v>65.999999999999929</c:v>
                </c:pt>
                <c:pt idx="18">
                  <c:v>36.519999999999925</c:v>
                </c:pt>
                <c:pt idx="19">
                  <c:v>7.0399999999999245</c:v>
                </c:pt>
                <c:pt idx="20">
                  <c:v>-22.440000000000079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27-4BDD-8B25-DA973DF557E4}"/>
            </c:ext>
          </c:extLst>
        </c:ser>
        <c:ser>
          <c:idx val="3"/>
          <c:order val="3"/>
          <c:tx>
            <c:v>Minus 10%</c:v>
          </c:tx>
          <c:spPr>
            <a:ln w="22225">
              <a:prstDash val="dash"/>
            </a:ln>
          </c:spPr>
          <c:marker>
            <c:symbol val="none"/>
          </c:marker>
          <c:cat>
            <c:strRef>
              <c:f>'50-01'!$B$8:$B$28</c:f>
              <c:strCache>
                <c:ptCount val="21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  <c:pt idx="11">
                  <c:v>Tuesday</c:v>
                </c:pt>
                <c:pt idx="12">
                  <c:v>Wednesday</c:v>
                </c:pt>
                <c:pt idx="13">
                  <c:v>Thursday</c:v>
                </c:pt>
                <c:pt idx="14">
                  <c:v>friday</c:v>
                </c:pt>
                <c:pt idx="15">
                  <c:v>Monday</c:v>
                </c:pt>
                <c:pt idx="16">
                  <c:v>Tuesday</c:v>
                </c:pt>
                <c:pt idx="17">
                  <c:v>Wednesday</c:v>
                </c:pt>
                <c:pt idx="18">
                  <c:v>Thursday</c:v>
                </c:pt>
                <c:pt idx="19">
                  <c:v>Friday</c:v>
                </c:pt>
                <c:pt idx="20">
                  <c:v>Monday</c:v>
                </c:pt>
              </c:strCache>
            </c:strRef>
          </c:cat>
          <c:val>
            <c:numRef>
              <c:f>'50-01'!$G$8:$G$28</c:f>
              <c:numCache>
                <c:formatCode>0.00</c:formatCode>
                <c:ptCount val="21"/>
                <c:pt idx="0">
                  <c:v>315</c:v>
                </c:pt>
                <c:pt idx="1">
                  <c:v>302.94000000000005</c:v>
                </c:pt>
                <c:pt idx="2">
                  <c:v>278.82</c:v>
                </c:pt>
                <c:pt idx="3">
                  <c:v>259.38</c:v>
                </c:pt>
                <c:pt idx="4">
                  <c:v>235.26</c:v>
                </c:pt>
                <c:pt idx="5">
                  <c:v>213.48</c:v>
                </c:pt>
                <c:pt idx="6">
                  <c:v>189.35999999999999</c:v>
                </c:pt>
                <c:pt idx="7">
                  <c:v>165.23999999999998</c:v>
                </c:pt>
                <c:pt idx="8">
                  <c:v>141.11999999999998</c:v>
                </c:pt>
                <c:pt idx="9">
                  <c:v>116.99999999999996</c:v>
                </c:pt>
                <c:pt idx="10">
                  <c:v>97.55999999999996</c:v>
                </c:pt>
                <c:pt idx="11">
                  <c:v>97.55999999999996</c:v>
                </c:pt>
                <c:pt idx="12">
                  <c:v>92.879999999999953</c:v>
                </c:pt>
                <c:pt idx="13">
                  <c:v>82.799999999999955</c:v>
                </c:pt>
                <c:pt idx="14">
                  <c:v>78.119999999999948</c:v>
                </c:pt>
                <c:pt idx="15">
                  <c:v>73.439999999999941</c:v>
                </c:pt>
                <c:pt idx="16">
                  <c:v>68.759999999999948</c:v>
                </c:pt>
                <c:pt idx="17">
                  <c:v>53.999999999999936</c:v>
                </c:pt>
                <c:pt idx="18">
                  <c:v>29.879999999999939</c:v>
                </c:pt>
                <c:pt idx="19">
                  <c:v>5.7599999999999385</c:v>
                </c:pt>
                <c:pt idx="20">
                  <c:v>-18.360000000000063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27-4BDD-8B25-DA973DF557E4}"/>
            </c:ext>
          </c:extLst>
        </c:ser>
        <c:ser>
          <c:idx val="5"/>
          <c:order val="5"/>
          <c:tx>
            <c:v>Remaining</c:v>
          </c:tx>
          <c:marker>
            <c:symbol val="none"/>
          </c:marker>
          <c:cat>
            <c:strRef>
              <c:f>'50-01'!$B$8:$B$28</c:f>
              <c:strCache>
                <c:ptCount val="21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  <c:pt idx="11">
                  <c:v>Tuesday</c:v>
                </c:pt>
                <c:pt idx="12">
                  <c:v>Wednesday</c:v>
                </c:pt>
                <c:pt idx="13">
                  <c:v>Thursday</c:v>
                </c:pt>
                <c:pt idx="14">
                  <c:v>friday</c:v>
                </c:pt>
                <c:pt idx="15">
                  <c:v>Monday</c:v>
                </c:pt>
                <c:pt idx="16">
                  <c:v>Tuesday</c:v>
                </c:pt>
                <c:pt idx="17">
                  <c:v>Wednesday</c:v>
                </c:pt>
                <c:pt idx="18">
                  <c:v>Thursday</c:v>
                </c:pt>
                <c:pt idx="19">
                  <c:v>Friday</c:v>
                </c:pt>
                <c:pt idx="20">
                  <c:v>Monday</c:v>
                </c:pt>
              </c:strCache>
            </c:strRef>
          </c:cat>
          <c:val>
            <c:numRef>
              <c:f>'50-01'!$C$8:$C$21</c:f>
              <c:numCache>
                <c:formatCode>General</c:formatCode>
                <c:ptCount val="14"/>
                <c:pt idx="0">
                  <c:v>350</c:v>
                </c:pt>
                <c:pt idx="1">
                  <c:v>345</c:v>
                </c:pt>
                <c:pt idx="2">
                  <c:v>313</c:v>
                </c:pt>
                <c:pt idx="3">
                  <c:v>290</c:v>
                </c:pt>
                <c:pt idx="4">
                  <c:v>264</c:v>
                </c:pt>
                <c:pt idx="5">
                  <c:v>244</c:v>
                </c:pt>
                <c:pt idx="6">
                  <c:v>243</c:v>
                </c:pt>
                <c:pt idx="7">
                  <c:v>229</c:v>
                </c:pt>
                <c:pt idx="8">
                  <c:v>218</c:v>
                </c:pt>
                <c:pt idx="9">
                  <c:v>218</c:v>
                </c:pt>
                <c:pt idx="10">
                  <c:v>218</c:v>
                </c:pt>
                <c:pt idx="11">
                  <c:v>218</c:v>
                </c:pt>
                <c:pt idx="12">
                  <c:v>218</c:v>
                </c:pt>
                <c:pt idx="13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27-4BDD-8B25-DA973DF557E4}"/>
            </c:ext>
          </c:extLst>
        </c:ser>
        <c:ser>
          <c:idx val="6"/>
          <c:order val="6"/>
          <c:tx>
            <c:v>Scope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'50-01'!$B$8:$B$28</c:f>
              <c:strCache>
                <c:ptCount val="21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  <c:pt idx="11">
                  <c:v>Tuesday</c:v>
                </c:pt>
                <c:pt idx="12">
                  <c:v>Wednesday</c:v>
                </c:pt>
                <c:pt idx="13">
                  <c:v>Thursday</c:v>
                </c:pt>
                <c:pt idx="14">
                  <c:v>friday</c:v>
                </c:pt>
                <c:pt idx="15">
                  <c:v>Monday</c:v>
                </c:pt>
                <c:pt idx="16">
                  <c:v>Tuesday</c:v>
                </c:pt>
                <c:pt idx="17">
                  <c:v>Wednesday</c:v>
                </c:pt>
                <c:pt idx="18">
                  <c:v>Thursday</c:v>
                </c:pt>
                <c:pt idx="19">
                  <c:v>Friday</c:v>
                </c:pt>
                <c:pt idx="20">
                  <c:v>Monday</c:v>
                </c:pt>
              </c:strCache>
            </c:strRef>
          </c:cat>
          <c:val>
            <c:numRef>
              <c:f>'50-01'!$D$8:$D$28</c:f>
              <c:numCache>
                <c:formatCode>General</c:formatCode>
                <c:ptCount val="21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301</c:v>
                </c:pt>
                <c:pt idx="8">
                  <c:v>301</c:v>
                </c:pt>
                <c:pt idx="9">
                  <c:v>301</c:v>
                </c:pt>
                <c:pt idx="10">
                  <c:v>301</c:v>
                </c:pt>
                <c:pt idx="11">
                  <c:v>301</c:v>
                </c:pt>
                <c:pt idx="12">
                  <c:v>301</c:v>
                </c:pt>
                <c:pt idx="13">
                  <c:v>301</c:v>
                </c:pt>
                <c:pt idx="14">
                  <c:v>301</c:v>
                </c:pt>
                <c:pt idx="15">
                  <c:v>301</c:v>
                </c:pt>
                <c:pt idx="16">
                  <c:v>301</c:v>
                </c:pt>
                <c:pt idx="17">
                  <c:v>301</c:v>
                </c:pt>
                <c:pt idx="18">
                  <c:v>301</c:v>
                </c:pt>
                <c:pt idx="19">
                  <c:v>301</c:v>
                </c:pt>
                <c:pt idx="2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27-4BDD-8B25-DA973DF557E4}"/>
            </c:ext>
          </c:extLst>
        </c:ser>
        <c:ser>
          <c:idx val="7"/>
          <c:order val="7"/>
          <c:tx>
            <c:strRef>
              <c:f>'50-01'!$A$32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'50-01'!$L$8:$L$28</c:f>
              <c:numCache>
                <c:formatCode>General</c:formatCode>
                <c:ptCount val="21"/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27-4BDD-8B25-DA973DF5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001176"/>
        <c:axId val="525005096"/>
      </c:lineChart>
      <c:catAx>
        <c:axId val="52500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5096"/>
        <c:crosses val="autoZero"/>
        <c:auto val="1"/>
        <c:lblAlgn val="ctr"/>
        <c:lblOffset val="100"/>
        <c:noMultiLvlLbl val="0"/>
      </c:catAx>
      <c:valAx>
        <c:axId val="525005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Burndown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001176"/>
        <c:crosses val="autoZero"/>
        <c:crossBetween val="between"/>
      </c:valAx>
      <c:valAx>
        <c:axId val="525004704"/>
        <c:scaling>
          <c:orientation val="minMax"/>
          <c:max val="1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Burndown since yesterday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072864"/>
        <c:crosses val="max"/>
        <c:crossBetween val="between"/>
      </c:valAx>
      <c:catAx>
        <c:axId val="526072864"/>
        <c:scaling>
          <c:orientation val="minMax"/>
        </c:scaling>
        <c:delete val="1"/>
        <c:axPos val="b"/>
        <c:majorTickMark val="out"/>
        <c:minorTickMark val="none"/>
        <c:tickLblPos val="nextTo"/>
        <c:crossAx val="52500470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67</a:t>
            </a:r>
            <a:r>
              <a:rPr lang="en-US" baseline="0"/>
              <a:t> </a:t>
            </a:r>
            <a:r>
              <a:rPr lang="en-US"/>
              <a:t>- Team 1</a:t>
            </a:r>
          </a:p>
        </c:rich>
      </c:tx>
      <c:layout>
        <c:manualLayout>
          <c:xMode val="edge"/>
          <c:yMode val="edge"/>
          <c:x val="0.29956024626209321"/>
          <c:y val="7.6628352490421452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58134999667508"/>
          <c:y val="6.9919129112550965E-2"/>
          <c:w val="0.8359682595517629"/>
          <c:h val="0.8326195683872849"/>
        </c:manualLayout>
      </c:layout>
      <c:barChart>
        <c:barDir val="col"/>
        <c:grouping val="clustered"/>
        <c:varyColors val="0"/>
        <c:ser>
          <c:idx val="4"/>
          <c:order val="4"/>
          <c:tx>
            <c:v>Work since yesterday</c:v>
          </c:tx>
          <c:invertIfNegative val="0"/>
          <c:val>
            <c:numRef>
              <c:f>'48-49'!$H$8:$H$28</c:f>
              <c:numCache>
                <c:formatCode>General</c:formatCode>
                <c:ptCount val="21"/>
                <c:pt idx="0">
                  <c:v>0</c:v>
                </c:pt>
                <c:pt idx="1">
                  <c:v>27</c:v>
                </c:pt>
                <c:pt idx="2">
                  <c:v>0</c:v>
                </c:pt>
                <c:pt idx="3">
                  <c:v>20</c:v>
                </c:pt>
                <c:pt idx="4">
                  <c:v>14</c:v>
                </c:pt>
                <c:pt idx="5">
                  <c:v>16</c:v>
                </c:pt>
                <c:pt idx="6">
                  <c:v>34</c:v>
                </c:pt>
                <c:pt idx="7">
                  <c:v>37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E-4934-82FA-57269BCE9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062672"/>
        <c:axId val="526068944"/>
      </c:barChart>
      <c:lineChart>
        <c:grouping val="standard"/>
        <c:varyColors val="0"/>
        <c:ser>
          <c:idx val="0"/>
          <c:order val="0"/>
          <c:tx>
            <c:v>Remaining</c:v>
          </c:tx>
          <c:marker>
            <c:symbol val="none"/>
          </c:marker>
          <c:cat>
            <c:strRef>
              <c:f>'48-49'!$B$8:$B$28</c:f>
              <c:strCache>
                <c:ptCount val="11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</c:strCache>
            </c:strRef>
          </c:cat>
          <c:val>
            <c:numRef>
              <c:f>'48-49'!$C$8:$C$28</c:f>
              <c:numCache>
                <c:formatCode>General</c:formatCode>
                <c:ptCount val="21"/>
                <c:pt idx="0">
                  <c:v>220</c:v>
                </c:pt>
                <c:pt idx="1">
                  <c:v>193</c:v>
                </c:pt>
                <c:pt idx="2">
                  <c:v>193</c:v>
                </c:pt>
                <c:pt idx="3">
                  <c:v>183</c:v>
                </c:pt>
                <c:pt idx="4">
                  <c:v>169</c:v>
                </c:pt>
                <c:pt idx="5">
                  <c:v>153</c:v>
                </c:pt>
                <c:pt idx="6">
                  <c:v>119</c:v>
                </c:pt>
                <c:pt idx="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E-4934-82FA-57269BCE9936}"/>
            </c:ext>
          </c:extLst>
        </c:ser>
        <c:ser>
          <c:idx val="1"/>
          <c:order val="1"/>
          <c:tx>
            <c:v>Expected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'48-49'!$B$8:$B$28</c:f>
              <c:strCache>
                <c:ptCount val="11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</c:strCache>
            </c:strRef>
          </c:cat>
          <c:val>
            <c:numRef>
              <c:f>'48-49'!$E$8:$E$28</c:f>
              <c:numCache>
                <c:formatCode>0.00</c:formatCode>
                <c:ptCount val="21"/>
                <c:pt idx="0">
                  <c:v>220</c:v>
                </c:pt>
                <c:pt idx="1">
                  <c:v>206.6</c:v>
                </c:pt>
                <c:pt idx="2">
                  <c:v>180.83999999999997</c:v>
                </c:pt>
                <c:pt idx="3">
                  <c:v>166.27999999999997</c:v>
                </c:pt>
                <c:pt idx="4">
                  <c:v>150.67999999999998</c:v>
                </c:pt>
                <c:pt idx="5">
                  <c:v>123.87999999999998</c:v>
                </c:pt>
                <c:pt idx="6">
                  <c:v>97.079999999999984</c:v>
                </c:pt>
                <c:pt idx="7">
                  <c:v>70.279999999999987</c:v>
                </c:pt>
                <c:pt idx="8">
                  <c:v>43.47999999999999</c:v>
                </c:pt>
                <c:pt idx="9">
                  <c:v>16.679999999999989</c:v>
                </c:pt>
                <c:pt idx="10">
                  <c:v>5.8799999999999883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E-4934-82FA-57269BCE9936}"/>
            </c:ext>
          </c:extLst>
        </c:ser>
        <c:ser>
          <c:idx val="2"/>
          <c:order val="2"/>
          <c:tx>
            <c:v>Plus 10%</c:v>
          </c:tx>
          <c:spPr>
            <a:ln w="25400">
              <a:prstDash val="dash"/>
            </a:ln>
          </c:spPr>
          <c:marker>
            <c:symbol val="none"/>
          </c:marker>
          <c:cat>
            <c:strRef>
              <c:f>'48-49'!$B$8:$B$28</c:f>
              <c:strCache>
                <c:ptCount val="11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</c:strCache>
            </c:strRef>
          </c:cat>
          <c:val>
            <c:numRef>
              <c:f>'48-49'!$F$8:$F$28</c:f>
              <c:numCache>
                <c:formatCode>0.00</c:formatCode>
                <c:ptCount val="21"/>
                <c:pt idx="0">
                  <c:v>242.00000000000003</c:v>
                </c:pt>
                <c:pt idx="1">
                  <c:v>227.26000000000002</c:v>
                </c:pt>
                <c:pt idx="2">
                  <c:v>198.92399999999998</c:v>
                </c:pt>
                <c:pt idx="3">
                  <c:v>182.90799999999999</c:v>
                </c:pt>
                <c:pt idx="4">
                  <c:v>165.74799999999999</c:v>
                </c:pt>
                <c:pt idx="5">
                  <c:v>136.268</c:v>
                </c:pt>
                <c:pt idx="6">
                  <c:v>106.788</c:v>
                </c:pt>
                <c:pt idx="7">
                  <c:v>77.307999999999993</c:v>
                </c:pt>
                <c:pt idx="8">
                  <c:v>47.827999999999996</c:v>
                </c:pt>
                <c:pt idx="9">
                  <c:v>18.347999999999988</c:v>
                </c:pt>
                <c:pt idx="10">
                  <c:v>6.4679999999999875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E-4934-82FA-57269BCE9936}"/>
            </c:ext>
          </c:extLst>
        </c:ser>
        <c:ser>
          <c:idx val="3"/>
          <c:order val="3"/>
          <c:tx>
            <c:v>Minus 10%</c:v>
          </c:tx>
          <c:spPr>
            <a:ln w="22225">
              <a:prstDash val="dash"/>
            </a:ln>
          </c:spPr>
          <c:marker>
            <c:symbol val="none"/>
          </c:marker>
          <c:cat>
            <c:strRef>
              <c:f>'48-49'!$B$8:$B$28</c:f>
              <c:strCache>
                <c:ptCount val="11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</c:strCache>
            </c:strRef>
          </c:cat>
          <c:val>
            <c:numRef>
              <c:f>'48-49'!$G$8:$G$28</c:f>
              <c:numCache>
                <c:formatCode>0.00</c:formatCode>
                <c:ptCount val="21"/>
                <c:pt idx="0">
                  <c:v>198</c:v>
                </c:pt>
                <c:pt idx="1">
                  <c:v>185.94</c:v>
                </c:pt>
                <c:pt idx="2">
                  <c:v>162.75599999999997</c:v>
                </c:pt>
                <c:pt idx="3">
                  <c:v>149.65199999999999</c:v>
                </c:pt>
                <c:pt idx="4">
                  <c:v>135.61199999999999</c:v>
                </c:pt>
                <c:pt idx="5">
                  <c:v>111.49199999999999</c:v>
                </c:pt>
                <c:pt idx="6">
                  <c:v>87.371999999999986</c:v>
                </c:pt>
                <c:pt idx="7">
                  <c:v>63.251999999999988</c:v>
                </c:pt>
                <c:pt idx="8">
                  <c:v>39.131999999999991</c:v>
                </c:pt>
                <c:pt idx="9">
                  <c:v>15.01199999999999</c:v>
                </c:pt>
                <c:pt idx="10">
                  <c:v>5.29199999999999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3E-4934-82FA-57269BCE9936}"/>
            </c:ext>
          </c:extLst>
        </c:ser>
        <c:ser>
          <c:idx val="5"/>
          <c:order val="5"/>
          <c:tx>
            <c:v>Remaining</c:v>
          </c:tx>
          <c:marker>
            <c:symbol val="none"/>
          </c:marker>
          <c:cat>
            <c:strRef>
              <c:f>'48-49'!$B$8:$B$28</c:f>
              <c:strCache>
                <c:ptCount val="11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</c:strCache>
            </c:strRef>
          </c:cat>
          <c:val>
            <c:numRef>
              <c:f>'48-49'!$C$8:$C$21</c:f>
              <c:numCache>
                <c:formatCode>General</c:formatCode>
                <c:ptCount val="14"/>
                <c:pt idx="0">
                  <c:v>220</c:v>
                </c:pt>
                <c:pt idx="1">
                  <c:v>193</c:v>
                </c:pt>
                <c:pt idx="2">
                  <c:v>193</c:v>
                </c:pt>
                <c:pt idx="3">
                  <c:v>183</c:v>
                </c:pt>
                <c:pt idx="4">
                  <c:v>169</c:v>
                </c:pt>
                <c:pt idx="5">
                  <c:v>153</c:v>
                </c:pt>
                <c:pt idx="6">
                  <c:v>119</c:v>
                </c:pt>
                <c:pt idx="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3E-4934-82FA-57269BCE9936}"/>
            </c:ext>
          </c:extLst>
        </c:ser>
        <c:ser>
          <c:idx val="6"/>
          <c:order val="6"/>
          <c:tx>
            <c:v>Scope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'48-49'!$B$8:$B$28</c:f>
              <c:strCache>
                <c:ptCount val="11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</c:strCache>
            </c:strRef>
          </c:cat>
          <c:val>
            <c:numRef>
              <c:f>'48-49'!$D$8:$D$28</c:f>
              <c:numCache>
                <c:formatCode>General</c:formatCode>
                <c:ptCount val="21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  <c:pt idx="6">
                  <c:v>230</c:v>
                </c:pt>
                <c:pt idx="7">
                  <c:v>230</c:v>
                </c:pt>
                <c:pt idx="8">
                  <c:v>230</c:v>
                </c:pt>
                <c:pt idx="9">
                  <c:v>230</c:v>
                </c:pt>
                <c:pt idx="1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3E-4934-82FA-57269BCE9936}"/>
            </c:ext>
          </c:extLst>
        </c:ser>
        <c:ser>
          <c:idx val="7"/>
          <c:order val="7"/>
          <c:tx>
            <c:strRef>
              <c:f>'48-49'!$A$32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'48-49'!$L$8:$L$28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3E-4934-82FA-57269BCE9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73256"/>
        <c:axId val="526073648"/>
      </c:lineChart>
      <c:catAx>
        <c:axId val="52607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73648"/>
        <c:crosses val="autoZero"/>
        <c:auto val="1"/>
        <c:lblAlgn val="ctr"/>
        <c:lblOffset val="100"/>
        <c:noMultiLvlLbl val="0"/>
      </c:catAx>
      <c:valAx>
        <c:axId val="526073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Burndown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073256"/>
        <c:crosses val="autoZero"/>
        <c:crossBetween val="between"/>
      </c:valAx>
      <c:valAx>
        <c:axId val="526068944"/>
        <c:scaling>
          <c:orientation val="minMax"/>
          <c:max val="1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Burndown since yesterday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062672"/>
        <c:crosses val="max"/>
        <c:crossBetween val="between"/>
      </c:valAx>
      <c:catAx>
        <c:axId val="526062672"/>
        <c:scaling>
          <c:orientation val="minMax"/>
        </c:scaling>
        <c:delete val="1"/>
        <c:axPos val="b"/>
        <c:majorTickMark val="out"/>
        <c:minorTickMark val="none"/>
        <c:tickLblPos val="nextTo"/>
        <c:crossAx val="52606894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67</a:t>
            </a:r>
            <a:r>
              <a:rPr lang="en-US" baseline="0"/>
              <a:t> </a:t>
            </a:r>
            <a:r>
              <a:rPr lang="en-US"/>
              <a:t>- Team 1</a:t>
            </a:r>
          </a:p>
        </c:rich>
      </c:tx>
      <c:layout>
        <c:manualLayout>
          <c:xMode val="edge"/>
          <c:yMode val="edge"/>
          <c:x val="0.29956024626209321"/>
          <c:y val="7.6628352490421452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58134999667508"/>
          <c:y val="6.9919129112550965E-2"/>
          <c:w val="0.8359682595517629"/>
          <c:h val="0.8326195683872849"/>
        </c:manualLayout>
      </c:layout>
      <c:barChart>
        <c:barDir val="col"/>
        <c:grouping val="clustered"/>
        <c:varyColors val="0"/>
        <c:ser>
          <c:idx val="4"/>
          <c:order val="4"/>
          <c:tx>
            <c:v>Work since yesterday</c:v>
          </c:tx>
          <c:invertIfNegative val="0"/>
          <c:val>
            <c:numRef>
              <c:f>'43-45'!$H$8:$H$28</c:f>
              <c:numCache>
                <c:formatCode>General</c:formatCode>
                <c:ptCount val="21"/>
                <c:pt idx="0">
                  <c:v>0</c:v>
                </c:pt>
                <c:pt idx="1">
                  <c:v>19</c:v>
                </c:pt>
                <c:pt idx="2">
                  <c:v>27</c:v>
                </c:pt>
                <c:pt idx="3">
                  <c:v>2</c:v>
                </c:pt>
                <c:pt idx="4">
                  <c:v>38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20</c:v>
                </c:pt>
                <c:pt idx="9">
                  <c:v>30</c:v>
                </c:pt>
                <c:pt idx="10">
                  <c:v>11</c:v>
                </c:pt>
                <c:pt idx="11">
                  <c:v>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0-47EB-B32B-EBF7290E8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071296"/>
        <c:axId val="526064632"/>
      </c:barChart>
      <c:lineChart>
        <c:grouping val="standard"/>
        <c:varyColors val="0"/>
        <c:ser>
          <c:idx val="0"/>
          <c:order val="0"/>
          <c:tx>
            <c:v>Remaining</c:v>
          </c:tx>
          <c:marker>
            <c:symbol val="none"/>
          </c:marker>
          <c:cat>
            <c:strRef>
              <c:f>'43-45'!$B$8:$B$28</c:f>
              <c:strCache>
                <c:ptCount val="1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  <c:pt idx="11">
                  <c:v>Tuesday</c:v>
                </c:pt>
                <c:pt idx="12">
                  <c:v>Wednesday</c:v>
                </c:pt>
                <c:pt idx="13">
                  <c:v>Thursday</c:v>
                </c:pt>
                <c:pt idx="14">
                  <c:v>Friday</c:v>
                </c:pt>
                <c:pt idx="15">
                  <c:v>Monday</c:v>
                </c:pt>
              </c:strCache>
            </c:strRef>
          </c:cat>
          <c:val>
            <c:numRef>
              <c:f>'43-45'!$C$8:$C$28</c:f>
              <c:numCache>
                <c:formatCode>General</c:formatCode>
                <c:ptCount val="21"/>
                <c:pt idx="0">
                  <c:v>413</c:v>
                </c:pt>
                <c:pt idx="1">
                  <c:v>394</c:v>
                </c:pt>
                <c:pt idx="2">
                  <c:v>367</c:v>
                </c:pt>
                <c:pt idx="3">
                  <c:v>365</c:v>
                </c:pt>
                <c:pt idx="4">
                  <c:v>297</c:v>
                </c:pt>
                <c:pt idx="5">
                  <c:v>271</c:v>
                </c:pt>
                <c:pt idx="6">
                  <c:v>255</c:v>
                </c:pt>
                <c:pt idx="7">
                  <c:v>212</c:v>
                </c:pt>
                <c:pt idx="8">
                  <c:v>192</c:v>
                </c:pt>
                <c:pt idx="9">
                  <c:v>162</c:v>
                </c:pt>
                <c:pt idx="10">
                  <c:v>151</c:v>
                </c:pt>
                <c:pt idx="11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0-47EB-B32B-EBF7290E8977}"/>
            </c:ext>
          </c:extLst>
        </c:ser>
        <c:ser>
          <c:idx val="1"/>
          <c:order val="1"/>
          <c:tx>
            <c:v>Expected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'43-45'!$B$8:$B$28</c:f>
              <c:strCache>
                <c:ptCount val="1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  <c:pt idx="11">
                  <c:v>Tuesday</c:v>
                </c:pt>
                <c:pt idx="12">
                  <c:v>Wednesday</c:v>
                </c:pt>
                <c:pt idx="13">
                  <c:v>Thursday</c:v>
                </c:pt>
                <c:pt idx="14">
                  <c:v>Friday</c:v>
                </c:pt>
                <c:pt idx="15">
                  <c:v>Monday</c:v>
                </c:pt>
              </c:strCache>
            </c:strRef>
          </c:cat>
          <c:val>
            <c:numRef>
              <c:f>'43-45'!$E$8:$E$28</c:f>
              <c:numCache>
                <c:formatCode>0.00</c:formatCode>
                <c:ptCount val="21"/>
                <c:pt idx="0">
                  <c:v>413</c:v>
                </c:pt>
                <c:pt idx="1">
                  <c:v>398.8</c:v>
                </c:pt>
                <c:pt idx="2">
                  <c:v>370.40000000000003</c:v>
                </c:pt>
                <c:pt idx="3">
                  <c:v>342.00000000000006</c:v>
                </c:pt>
                <c:pt idx="4">
                  <c:v>313.60000000000008</c:v>
                </c:pt>
                <c:pt idx="5">
                  <c:v>297.2000000000001</c:v>
                </c:pt>
                <c:pt idx="6">
                  <c:v>263.60000000000008</c:v>
                </c:pt>
                <c:pt idx="7">
                  <c:v>230.00000000000009</c:v>
                </c:pt>
                <c:pt idx="8">
                  <c:v>201.60000000000008</c:v>
                </c:pt>
                <c:pt idx="9">
                  <c:v>168.00000000000009</c:v>
                </c:pt>
                <c:pt idx="10">
                  <c:v>134.40000000000009</c:v>
                </c:pt>
                <c:pt idx="11">
                  <c:v>100.8000000000001</c:v>
                </c:pt>
                <c:pt idx="12">
                  <c:v>72.400000000000091</c:v>
                </c:pt>
                <c:pt idx="13">
                  <c:v>44.80000000000009</c:v>
                </c:pt>
                <c:pt idx="14">
                  <c:v>17.200000000000088</c:v>
                </c:pt>
                <c:pt idx="15">
                  <c:v>0.4000000000000874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0-47EB-B32B-EBF7290E8977}"/>
            </c:ext>
          </c:extLst>
        </c:ser>
        <c:ser>
          <c:idx val="2"/>
          <c:order val="2"/>
          <c:tx>
            <c:v>Plus 10%</c:v>
          </c:tx>
          <c:spPr>
            <a:ln w="25400">
              <a:prstDash val="dash"/>
            </a:ln>
          </c:spPr>
          <c:marker>
            <c:symbol val="none"/>
          </c:marker>
          <c:cat>
            <c:strRef>
              <c:f>'43-45'!$B$8:$B$28</c:f>
              <c:strCache>
                <c:ptCount val="1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  <c:pt idx="11">
                  <c:v>Tuesday</c:v>
                </c:pt>
                <c:pt idx="12">
                  <c:v>Wednesday</c:v>
                </c:pt>
                <c:pt idx="13">
                  <c:v>Thursday</c:v>
                </c:pt>
                <c:pt idx="14">
                  <c:v>Friday</c:v>
                </c:pt>
                <c:pt idx="15">
                  <c:v>Monday</c:v>
                </c:pt>
              </c:strCache>
            </c:strRef>
          </c:cat>
          <c:val>
            <c:numRef>
              <c:f>'43-45'!$F$8:$F$28</c:f>
              <c:numCache>
                <c:formatCode>0.00</c:formatCode>
                <c:ptCount val="21"/>
                <c:pt idx="0">
                  <c:v>454.3</c:v>
                </c:pt>
                <c:pt idx="1">
                  <c:v>438.68000000000006</c:v>
                </c:pt>
                <c:pt idx="2">
                  <c:v>407.44000000000005</c:v>
                </c:pt>
                <c:pt idx="3">
                  <c:v>376.2000000000001</c:v>
                </c:pt>
                <c:pt idx="4">
                  <c:v>344.96000000000009</c:v>
                </c:pt>
                <c:pt idx="5">
                  <c:v>326.92000000000013</c:v>
                </c:pt>
                <c:pt idx="6">
                  <c:v>289.96000000000009</c:v>
                </c:pt>
                <c:pt idx="7">
                  <c:v>253.00000000000011</c:v>
                </c:pt>
                <c:pt idx="8">
                  <c:v>221.7600000000001</c:v>
                </c:pt>
                <c:pt idx="9">
                  <c:v>184.8000000000001</c:v>
                </c:pt>
                <c:pt idx="10">
                  <c:v>147.84000000000012</c:v>
                </c:pt>
                <c:pt idx="11">
                  <c:v>110.88000000000011</c:v>
                </c:pt>
                <c:pt idx="12">
                  <c:v>79.6400000000001</c:v>
                </c:pt>
                <c:pt idx="13">
                  <c:v>49.280000000000101</c:v>
                </c:pt>
                <c:pt idx="14">
                  <c:v>18.920000000000098</c:v>
                </c:pt>
                <c:pt idx="15">
                  <c:v>0.44000000000009615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0-47EB-B32B-EBF7290E8977}"/>
            </c:ext>
          </c:extLst>
        </c:ser>
        <c:ser>
          <c:idx val="3"/>
          <c:order val="3"/>
          <c:tx>
            <c:v>Minus 10%</c:v>
          </c:tx>
          <c:spPr>
            <a:ln w="22225">
              <a:prstDash val="dash"/>
            </a:ln>
          </c:spPr>
          <c:marker>
            <c:symbol val="none"/>
          </c:marker>
          <c:cat>
            <c:strRef>
              <c:f>'43-45'!$B$8:$B$28</c:f>
              <c:strCache>
                <c:ptCount val="1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  <c:pt idx="11">
                  <c:v>Tuesday</c:v>
                </c:pt>
                <c:pt idx="12">
                  <c:v>Wednesday</c:v>
                </c:pt>
                <c:pt idx="13">
                  <c:v>Thursday</c:v>
                </c:pt>
                <c:pt idx="14">
                  <c:v>Friday</c:v>
                </c:pt>
                <c:pt idx="15">
                  <c:v>Monday</c:v>
                </c:pt>
              </c:strCache>
            </c:strRef>
          </c:cat>
          <c:val>
            <c:numRef>
              <c:f>'43-45'!$G$8:$G$28</c:f>
              <c:numCache>
                <c:formatCode>0.00</c:formatCode>
                <c:ptCount val="21"/>
                <c:pt idx="0">
                  <c:v>371.7</c:v>
                </c:pt>
                <c:pt idx="1">
                  <c:v>358.92</c:v>
                </c:pt>
                <c:pt idx="2">
                  <c:v>333.36</c:v>
                </c:pt>
                <c:pt idx="3">
                  <c:v>307.80000000000007</c:v>
                </c:pt>
                <c:pt idx="4">
                  <c:v>282.24000000000007</c:v>
                </c:pt>
                <c:pt idx="5">
                  <c:v>267.48000000000008</c:v>
                </c:pt>
                <c:pt idx="6">
                  <c:v>237.24000000000007</c:v>
                </c:pt>
                <c:pt idx="7">
                  <c:v>207.00000000000009</c:v>
                </c:pt>
                <c:pt idx="8">
                  <c:v>181.44000000000008</c:v>
                </c:pt>
                <c:pt idx="9">
                  <c:v>151.20000000000007</c:v>
                </c:pt>
                <c:pt idx="10">
                  <c:v>120.96000000000008</c:v>
                </c:pt>
                <c:pt idx="11">
                  <c:v>90.720000000000084</c:v>
                </c:pt>
                <c:pt idx="12">
                  <c:v>65.160000000000082</c:v>
                </c:pt>
                <c:pt idx="13">
                  <c:v>40.320000000000078</c:v>
                </c:pt>
                <c:pt idx="14">
                  <c:v>15.48000000000008</c:v>
                </c:pt>
                <c:pt idx="15">
                  <c:v>0.36000000000007865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0-47EB-B32B-EBF7290E8977}"/>
            </c:ext>
          </c:extLst>
        </c:ser>
        <c:ser>
          <c:idx val="5"/>
          <c:order val="5"/>
          <c:tx>
            <c:v>Remaining</c:v>
          </c:tx>
          <c:marker>
            <c:symbol val="none"/>
          </c:marker>
          <c:cat>
            <c:strRef>
              <c:f>'43-45'!$B$8:$B$28</c:f>
              <c:strCache>
                <c:ptCount val="1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  <c:pt idx="11">
                  <c:v>Tuesday</c:v>
                </c:pt>
                <c:pt idx="12">
                  <c:v>Wednesday</c:v>
                </c:pt>
                <c:pt idx="13">
                  <c:v>Thursday</c:v>
                </c:pt>
                <c:pt idx="14">
                  <c:v>Friday</c:v>
                </c:pt>
                <c:pt idx="15">
                  <c:v>Monday</c:v>
                </c:pt>
              </c:strCache>
            </c:strRef>
          </c:cat>
          <c:val>
            <c:numRef>
              <c:f>'43-45'!$C$8:$C$21</c:f>
              <c:numCache>
                <c:formatCode>General</c:formatCode>
                <c:ptCount val="14"/>
                <c:pt idx="0">
                  <c:v>413</c:v>
                </c:pt>
                <c:pt idx="1">
                  <c:v>394</c:v>
                </c:pt>
                <c:pt idx="2">
                  <c:v>367</c:v>
                </c:pt>
                <c:pt idx="3">
                  <c:v>365</c:v>
                </c:pt>
                <c:pt idx="4">
                  <c:v>297</c:v>
                </c:pt>
                <c:pt idx="5">
                  <c:v>271</c:v>
                </c:pt>
                <c:pt idx="6">
                  <c:v>255</c:v>
                </c:pt>
                <c:pt idx="7">
                  <c:v>212</c:v>
                </c:pt>
                <c:pt idx="8">
                  <c:v>192</c:v>
                </c:pt>
                <c:pt idx="9">
                  <c:v>162</c:v>
                </c:pt>
                <c:pt idx="10">
                  <c:v>151</c:v>
                </c:pt>
                <c:pt idx="11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0-47EB-B32B-EBF7290E8977}"/>
            </c:ext>
          </c:extLst>
        </c:ser>
        <c:ser>
          <c:idx val="6"/>
          <c:order val="6"/>
          <c:tx>
            <c:v>Scope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'43-45'!$B$8:$B$28</c:f>
              <c:strCache>
                <c:ptCount val="1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  <c:pt idx="11">
                  <c:v>Tuesday</c:v>
                </c:pt>
                <c:pt idx="12">
                  <c:v>Wednesday</c:v>
                </c:pt>
                <c:pt idx="13">
                  <c:v>Thursday</c:v>
                </c:pt>
                <c:pt idx="14">
                  <c:v>Friday</c:v>
                </c:pt>
                <c:pt idx="15">
                  <c:v>Monday</c:v>
                </c:pt>
              </c:strCache>
            </c:strRef>
          </c:cat>
          <c:val>
            <c:numRef>
              <c:f>'43-45'!$D$8:$D$28</c:f>
              <c:numCache>
                <c:formatCode>General</c:formatCode>
                <c:ptCount val="21"/>
                <c:pt idx="0">
                  <c:v>413</c:v>
                </c:pt>
                <c:pt idx="1">
                  <c:v>413</c:v>
                </c:pt>
                <c:pt idx="2">
                  <c:v>413</c:v>
                </c:pt>
                <c:pt idx="3">
                  <c:v>413</c:v>
                </c:pt>
                <c:pt idx="4">
                  <c:v>383</c:v>
                </c:pt>
                <c:pt idx="5">
                  <c:v>383</c:v>
                </c:pt>
                <c:pt idx="6">
                  <c:v>383</c:v>
                </c:pt>
                <c:pt idx="7">
                  <c:v>390</c:v>
                </c:pt>
                <c:pt idx="8">
                  <c:v>390</c:v>
                </c:pt>
                <c:pt idx="9">
                  <c:v>390</c:v>
                </c:pt>
                <c:pt idx="10">
                  <c:v>390</c:v>
                </c:pt>
                <c:pt idx="11">
                  <c:v>390</c:v>
                </c:pt>
                <c:pt idx="12">
                  <c:v>365</c:v>
                </c:pt>
                <c:pt idx="13">
                  <c:v>365</c:v>
                </c:pt>
                <c:pt idx="14">
                  <c:v>365</c:v>
                </c:pt>
                <c:pt idx="15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E0-47EB-B32B-EBF7290E8977}"/>
            </c:ext>
          </c:extLst>
        </c:ser>
        <c:ser>
          <c:idx val="7"/>
          <c:order val="7"/>
          <c:tx>
            <c:strRef>
              <c:f>'43-45'!$A$32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'43-45'!$L$8:$L$28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E0-47EB-B32B-EBF7290E8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69336"/>
        <c:axId val="526068552"/>
      </c:lineChart>
      <c:catAx>
        <c:axId val="526069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68552"/>
        <c:crosses val="autoZero"/>
        <c:auto val="1"/>
        <c:lblAlgn val="ctr"/>
        <c:lblOffset val="100"/>
        <c:noMultiLvlLbl val="0"/>
      </c:catAx>
      <c:valAx>
        <c:axId val="526068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Burndown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069336"/>
        <c:crosses val="autoZero"/>
        <c:crossBetween val="between"/>
      </c:valAx>
      <c:valAx>
        <c:axId val="526064632"/>
        <c:scaling>
          <c:orientation val="minMax"/>
          <c:max val="1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Burndown since yesterday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071296"/>
        <c:crosses val="max"/>
        <c:crossBetween val="between"/>
      </c:valAx>
      <c:catAx>
        <c:axId val="526071296"/>
        <c:scaling>
          <c:orientation val="minMax"/>
        </c:scaling>
        <c:delete val="1"/>
        <c:axPos val="b"/>
        <c:majorTickMark val="out"/>
        <c:minorTickMark val="none"/>
        <c:tickLblPos val="nextTo"/>
        <c:crossAx val="52606463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67</a:t>
            </a:r>
            <a:r>
              <a:rPr lang="en-US" baseline="0"/>
              <a:t> </a:t>
            </a:r>
            <a:r>
              <a:rPr lang="en-US"/>
              <a:t>- Team 1</a:t>
            </a:r>
          </a:p>
        </c:rich>
      </c:tx>
      <c:layout>
        <c:manualLayout>
          <c:xMode val="edge"/>
          <c:yMode val="edge"/>
          <c:x val="0.29956024626209321"/>
          <c:y val="7.6628352490421452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58134999667508"/>
          <c:y val="6.9919129112550965E-2"/>
          <c:w val="0.8359682595517629"/>
          <c:h val="0.8326195683872849"/>
        </c:manualLayout>
      </c:layout>
      <c:barChart>
        <c:barDir val="col"/>
        <c:grouping val="clustered"/>
        <c:varyColors val="0"/>
        <c:ser>
          <c:idx val="4"/>
          <c:order val="4"/>
          <c:tx>
            <c:v>Work since yesterday</c:v>
          </c:tx>
          <c:invertIfNegative val="0"/>
          <c:val>
            <c:numRef>
              <c:f>'41-42'!$H$8:$H$28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31</c:v>
                </c:pt>
                <c:pt idx="3">
                  <c:v>37</c:v>
                </c:pt>
                <c:pt idx="4">
                  <c:v>30</c:v>
                </c:pt>
                <c:pt idx="5">
                  <c:v>11</c:v>
                </c:pt>
                <c:pt idx="6">
                  <c:v>24</c:v>
                </c:pt>
                <c:pt idx="7">
                  <c:v>10</c:v>
                </c:pt>
                <c:pt idx="8">
                  <c:v>15</c:v>
                </c:pt>
                <c:pt idx="9">
                  <c:v>40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A-40F9-B6F9-281995409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063456"/>
        <c:axId val="526061496"/>
      </c:barChart>
      <c:lineChart>
        <c:grouping val="standard"/>
        <c:varyColors val="0"/>
        <c:ser>
          <c:idx val="0"/>
          <c:order val="0"/>
          <c:tx>
            <c:v>Remaining</c:v>
          </c:tx>
          <c:marker>
            <c:symbol val="none"/>
          </c:marker>
          <c:cat>
            <c:strRef>
              <c:f>'41-42'!$B$8:$B$28</c:f>
              <c:strCache>
                <c:ptCount val="11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</c:strCache>
            </c:strRef>
          </c:cat>
          <c:val>
            <c:numRef>
              <c:f>'41-42'!$C$8:$C$28</c:f>
              <c:numCache>
                <c:formatCode>General</c:formatCode>
                <c:ptCount val="21"/>
                <c:pt idx="0">
                  <c:v>255</c:v>
                </c:pt>
                <c:pt idx="1">
                  <c:v>248</c:v>
                </c:pt>
                <c:pt idx="2">
                  <c:v>197</c:v>
                </c:pt>
                <c:pt idx="3">
                  <c:v>160</c:v>
                </c:pt>
                <c:pt idx="4">
                  <c:v>130</c:v>
                </c:pt>
                <c:pt idx="5">
                  <c:v>119</c:v>
                </c:pt>
                <c:pt idx="6">
                  <c:v>95</c:v>
                </c:pt>
                <c:pt idx="7">
                  <c:v>85</c:v>
                </c:pt>
                <c:pt idx="8">
                  <c:v>70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A-40F9-B6F9-281995409786}"/>
            </c:ext>
          </c:extLst>
        </c:ser>
        <c:ser>
          <c:idx val="1"/>
          <c:order val="1"/>
          <c:tx>
            <c:v>Expected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'41-42'!$B$8:$B$28</c:f>
              <c:strCache>
                <c:ptCount val="11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</c:strCache>
            </c:strRef>
          </c:cat>
          <c:val>
            <c:numRef>
              <c:f>'41-42'!$E$8:$E$28</c:f>
              <c:numCache>
                <c:formatCode>0.00</c:formatCode>
                <c:ptCount val="21"/>
                <c:pt idx="0">
                  <c:v>255</c:v>
                </c:pt>
                <c:pt idx="1">
                  <c:v>237.25</c:v>
                </c:pt>
                <c:pt idx="2">
                  <c:v>202.85</c:v>
                </c:pt>
                <c:pt idx="3">
                  <c:v>174.45</c:v>
                </c:pt>
                <c:pt idx="4">
                  <c:v>140.04999999999998</c:v>
                </c:pt>
                <c:pt idx="5">
                  <c:v>116.84999999999998</c:v>
                </c:pt>
                <c:pt idx="6">
                  <c:v>87.649999999999977</c:v>
                </c:pt>
                <c:pt idx="7">
                  <c:v>58.449999999999974</c:v>
                </c:pt>
                <c:pt idx="8">
                  <c:v>29.249999999999972</c:v>
                </c:pt>
                <c:pt idx="9">
                  <c:v>5.2499999999999716</c:v>
                </c:pt>
                <c:pt idx="10">
                  <c:v>-6.7500000000000284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A-40F9-B6F9-281995409786}"/>
            </c:ext>
          </c:extLst>
        </c:ser>
        <c:ser>
          <c:idx val="2"/>
          <c:order val="2"/>
          <c:tx>
            <c:v>Plus 10%</c:v>
          </c:tx>
          <c:spPr>
            <a:ln w="25400">
              <a:prstDash val="dash"/>
            </a:ln>
          </c:spPr>
          <c:marker>
            <c:symbol val="none"/>
          </c:marker>
          <c:cat>
            <c:strRef>
              <c:f>'41-42'!$B$8:$B$28</c:f>
              <c:strCache>
                <c:ptCount val="11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</c:strCache>
            </c:strRef>
          </c:cat>
          <c:val>
            <c:numRef>
              <c:f>'41-42'!$F$8:$F$28</c:f>
              <c:numCache>
                <c:formatCode>0.00</c:formatCode>
                <c:ptCount val="21"/>
                <c:pt idx="0">
                  <c:v>280.5</c:v>
                </c:pt>
                <c:pt idx="1">
                  <c:v>260.97500000000002</c:v>
                </c:pt>
                <c:pt idx="2">
                  <c:v>223.13500000000002</c:v>
                </c:pt>
                <c:pt idx="3">
                  <c:v>191.89500000000001</c:v>
                </c:pt>
                <c:pt idx="4">
                  <c:v>154.05500000000001</c:v>
                </c:pt>
                <c:pt idx="5">
                  <c:v>128.535</c:v>
                </c:pt>
                <c:pt idx="6">
                  <c:v>96.414999999999978</c:v>
                </c:pt>
                <c:pt idx="7">
                  <c:v>64.294999999999973</c:v>
                </c:pt>
                <c:pt idx="8">
                  <c:v>32.174999999999969</c:v>
                </c:pt>
                <c:pt idx="9">
                  <c:v>5.7749999999999693</c:v>
                </c:pt>
                <c:pt idx="10">
                  <c:v>-7.4250000000000318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AA-40F9-B6F9-281995409786}"/>
            </c:ext>
          </c:extLst>
        </c:ser>
        <c:ser>
          <c:idx val="3"/>
          <c:order val="3"/>
          <c:tx>
            <c:v>Minus 10%</c:v>
          </c:tx>
          <c:spPr>
            <a:ln w="22225">
              <a:prstDash val="dash"/>
            </a:ln>
          </c:spPr>
          <c:marker>
            <c:symbol val="none"/>
          </c:marker>
          <c:cat>
            <c:strRef>
              <c:f>'41-42'!$B$8:$B$28</c:f>
              <c:strCache>
                <c:ptCount val="11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</c:strCache>
            </c:strRef>
          </c:cat>
          <c:val>
            <c:numRef>
              <c:f>'41-42'!$G$8:$G$28</c:f>
              <c:numCache>
                <c:formatCode>0.00</c:formatCode>
                <c:ptCount val="21"/>
                <c:pt idx="0">
                  <c:v>229.5</c:v>
                </c:pt>
                <c:pt idx="1">
                  <c:v>213.52500000000001</c:v>
                </c:pt>
                <c:pt idx="2">
                  <c:v>182.565</c:v>
                </c:pt>
                <c:pt idx="3">
                  <c:v>157.005</c:v>
                </c:pt>
                <c:pt idx="4">
                  <c:v>126.04499999999999</c:v>
                </c:pt>
                <c:pt idx="5">
                  <c:v>105.16499999999998</c:v>
                </c:pt>
                <c:pt idx="6">
                  <c:v>78.884999999999977</c:v>
                </c:pt>
                <c:pt idx="7">
                  <c:v>52.604999999999976</c:v>
                </c:pt>
                <c:pt idx="8">
                  <c:v>26.324999999999974</c:v>
                </c:pt>
                <c:pt idx="9">
                  <c:v>4.7249999999999748</c:v>
                </c:pt>
                <c:pt idx="10">
                  <c:v>-6.0750000000000259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AA-40F9-B6F9-281995409786}"/>
            </c:ext>
          </c:extLst>
        </c:ser>
        <c:ser>
          <c:idx val="5"/>
          <c:order val="5"/>
          <c:tx>
            <c:v>Remaining</c:v>
          </c:tx>
          <c:marker>
            <c:symbol val="none"/>
          </c:marker>
          <c:cat>
            <c:strRef>
              <c:f>'41-42'!$B$8:$B$28</c:f>
              <c:strCache>
                <c:ptCount val="11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</c:strCache>
            </c:strRef>
          </c:cat>
          <c:val>
            <c:numRef>
              <c:f>'41-42'!$C$8:$C$21</c:f>
              <c:numCache>
                <c:formatCode>General</c:formatCode>
                <c:ptCount val="14"/>
                <c:pt idx="0">
                  <c:v>255</c:v>
                </c:pt>
                <c:pt idx="1">
                  <c:v>248</c:v>
                </c:pt>
                <c:pt idx="2">
                  <c:v>197</c:v>
                </c:pt>
                <c:pt idx="3">
                  <c:v>160</c:v>
                </c:pt>
                <c:pt idx="4">
                  <c:v>130</c:v>
                </c:pt>
                <c:pt idx="5">
                  <c:v>119</c:v>
                </c:pt>
                <c:pt idx="6">
                  <c:v>95</c:v>
                </c:pt>
                <c:pt idx="7">
                  <c:v>85</c:v>
                </c:pt>
                <c:pt idx="8">
                  <c:v>70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AA-40F9-B6F9-281995409786}"/>
            </c:ext>
          </c:extLst>
        </c:ser>
        <c:ser>
          <c:idx val="6"/>
          <c:order val="6"/>
          <c:tx>
            <c:v>Scope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'41-42'!$B$8:$B$28</c:f>
              <c:strCache>
                <c:ptCount val="11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</c:strCache>
            </c:strRef>
          </c:cat>
          <c:val>
            <c:numRef>
              <c:f>'41-42'!$D$8:$D$28</c:f>
              <c:numCache>
                <c:formatCode>General</c:formatCode>
                <c:ptCount val="21"/>
                <c:pt idx="0">
                  <c:v>255</c:v>
                </c:pt>
                <c:pt idx="1">
                  <c:v>255</c:v>
                </c:pt>
                <c:pt idx="2">
                  <c:v>235</c:v>
                </c:pt>
                <c:pt idx="3">
                  <c:v>235</c:v>
                </c:pt>
                <c:pt idx="4">
                  <c:v>235</c:v>
                </c:pt>
                <c:pt idx="5">
                  <c:v>235</c:v>
                </c:pt>
                <c:pt idx="6">
                  <c:v>235</c:v>
                </c:pt>
                <c:pt idx="7">
                  <c:v>235</c:v>
                </c:pt>
                <c:pt idx="8">
                  <c:v>235</c:v>
                </c:pt>
                <c:pt idx="9">
                  <c:v>235</c:v>
                </c:pt>
                <c:pt idx="1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AA-40F9-B6F9-281995409786}"/>
            </c:ext>
          </c:extLst>
        </c:ser>
        <c:ser>
          <c:idx val="7"/>
          <c:order val="7"/>
          <c:tx>
            <c:strRef>
              <c:f>'41-42'!$A$32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'41-42'!$L$8:$L$28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AA-40F9-B6F9-281995409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63064"/>
        <c:axId val="526070120"/>
      </c:lineChart>
      <c:catAx>
        <c:axId val="526063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70120"/>
        <c:crosses val="autoZero"/>
        <c:auto val="1"/>
        <c:lblAlgn val="ctr"/>
        <c:lblOffset val="100"/>
        <c:noMultiLvlLbl val="0"/>
      </c:catAx>
      <c:valAx>
        <c:axId val="526070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Burndown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063064"/>
        <c:crosses val="autoZero"/>
        <c:crossBetween val="between"/>
      </c:valAx>
      <c:valAx>
        <c:axId val="526061496"/>
        <c:scaling>
          <c:orientation val="minMax"/>
          <c:max val="1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Burndown since yesterday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063456"/>
        <c:crosses val="max"/>
        <c:crossBetween val="between"/>
      </c:valAx>
      <c:catAx>
        <c:axId val="526063456"/>
        <c:scaling>
          <c:orientation val="minMax"/>
        </c:scaling>
        <c:delete val="1"/>
        <c:axPos val="b"/>
        <c:majorTickMark val="out"/>
        <c:minorTickMark val="none"/>
        <c:tickLblPos val="nextTo"/>
        <c:crossAx val="52606149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361949</xdr:colOff>
      <xdr:row>0</xdr:row>
      <xdr:rowOff>142071</xdr:rowOff>
    </xdr:from>
    <xdr:to>
      <xdr:col>20</xdr:col>
      <xdr:colOff>238124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6212</xdr:colOff>
      <xdr:row>3</xdr:row>
      <xdr:rowOff>199221</xdr:rowOff>
    </xdr:from>
    <xdr:to>
      <xdr:col>29</xdr:col>
      <xdr:colOff>67234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</xdr:row>
      <xdr:rowOff>95250</xdr:rowOff>
    </xdr:from>
    <xdr:to>
      <xdr:col>20</xdr:col>
      <xdr:colOff>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1810E-7684-4442-AD64-50CAA4BBA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</xdr:row>
      <xdr:rowOff>95250</xdr:rowOff>
    </xdr:from>
    <xdr:to>
      <xdr:col>20</xdr:col>
      <xdr:colOff>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2D30F-03EA-4A30-874F-E6AA2DB19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</xdr:row>
      <xdr:rowOff>95250</xdr:rowOff>
    </xdr:from>
    <xdr:to>
      <xdr:col>20</xdr:col>
      <xdr:colOff>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5FB2E-BA9F-4247-BB69-4DAA3E4F0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</xdr:row>
      <xdr:rowOff>95250</xdr:rowOff>
    </xdr:from>
    <xdr:to>
      <xdr:col>20</xdr:col>
      <xdr:colOff>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DDB6D-6564-9543-A293-4572ED7B5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6212</xdr:colOff>
      <xdr:row>3</xdr:row>
      <xdr:rowOff>199221</xdr:rowOff>
    </xdr:from>
    <xdr:to>
      <xdr:col>32</xdr:col>
      <xdr:colOff>67234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6212</xdr:colOff>
      <xdr:row>3</xdr:row>
      <xdr:rowOff>199221</xdr:rowOff>
    </xdr:from>
    <xdr:to>
      <xdr:col>29</xdr:col>
      <xdr:colOff>67234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6212</xdr:colOff>
      <xdr:row>3</xdr:row>
      <xdr:rowOff>199221</xdr:rowOff>
    </xdr:from>
    <xdr:to>
      <xdr:col>29</xdr:col>
      <xdr:colOff>67234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6212</xdr:colOff>
      <xdr:row>3</xdr:row>
      <xdr:rowOff>199221</xdr:rowOff>
    </xdr:from>
    <xdr:to>
      <xdr:col>29</xdr:col>
      <xdr:colOff>67234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1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2" customWidth="1"/>
    <col min="2" max="2" width="20.1640625" customWidth="1"/>
    <col min="3" max="3" width="10.33203125" customWidth="1"/>
    <col min="4" max="4" width="8.5" customWidth="1"/>
    <col min="5" max="5" width="8.83203125" customWidth="1"/>
    <col min="6" max="6" width="9.83203125" bestFit="1" customWidth="1"/>
    <col min="7" max="7" width="11.33203125" customWidth="1"/>
    <col min="8" max="8" width="12.83203125" customWidth="1"/>
    <col min="9" max="9" width="10.6640625" customWidth="1"/>
    <col min="17" max="17" width="20.5" customWidth="1"/>
  </cols>
  <sheetData>
    <row r="2" spans="1:11" ht="16" x14ac:dyDescent="0.2">
      <c r="B2" s="5"/>
      <c r="C2" s="5"/>
      <c r="E2" s="2"/>
    </row>
    <row r="3" spans="1:11" ht="16" x14ac:dyDescent="0.2">
      <c r="B3" s="5"/>
      <c r="C3" s="5"/>
    </row>
    <row r="4" spans="1:11" ht="16" x14ac:dyDescent="0.2">
      <c r="B4" s="5" t="s">
        <v>0</v>
      </c>
      <c r="C4" s="5">
        <v>10</v>
      </c>
    </row>
    <row r="5" spans="1:11" ht="16" x14ac:dyDescent="0.2">
      <c r="B5" s="5" t="s">
        <v>1</v>
      </c>
      <c r="C5" s="5">
        <v>106</v>
      </c>
    </row>
    <row r="6" spans="1:11" x14ac:dyDescent="0.2">
      <c r="K6" s="2"/>
    </row>
    <row r="7" spans="1:11" x14ac:dyDescent="0.2">
      <c r="A7" t="s">
        <v>2</v>
      </c>
      <c r="B7" t="s">
        <v>3</v>
      </c>
      <c r="C7" t="s">
        <v>4</v>
      </c>
      <c r="D7" s="1" t="s">
        <v>5</v>
      </c>
      <c r="E7" t="s">
        <v>6</v>
      </c>
      <c r="F7" t="s">
        <v>7</v>
      </c>
      <c r="G7" t="s">
        <v>8</v>
      </c>
      <c r="H7" t="s">
        <v>9</v>
      </c>
    </row>
    <row r="8" spans="1:11" ht="16" x14ac:dyDescent="0.2">
      <c r="A8" s="5">
        <v>2</v>
      </c>
      <c r="B8" s="5" t="s">
        <v>10</v>
      </c>
      <c r="C8" s="5">
        <v>106</v>
      </c>
      <c r="D8" s="5">
        <v>106</v>
      </c>
      <c r="E8" s="5">
        <v>107</v>
      </c>
      <c r="F8" s="6">
        <f>E8*1.1</f>
        <v>117.7</v>
      </c>
      <c r="G8" s="6">
        <f>E8*0.9</f>
        <v>96.3</v>
      </c>
      <c r="H8" s="5">
        <f>IF(ISBLANK($C8),NA(),C5-C8)</f>
        <v>0</v>
      </c>
    </row>
    <row r="9" spans="1:11" ht="16" x14ac:dyDescent="0.2">
      <c r="A9" s="5">
        <v>2</v>
      </c>
      <c r="B9" s="4" t="s">
        <v>11</v>
      </c>
      <c r="C9" s="5">
        <v>106</v>
      </c>
      <c r="D9" s="5">
        <v>106</v>
      </c>
      <c r="E9" s="6">
        <f>E8-D41</f>
        <v>97.25</v>
      </c>
      <c r="F9" s="6">
        <f t="shared" ref="F9:F17" si="0">E9*1.1</f>
        <v>106.97500000000001</v>
      </c>
      <c r="G9" s="6">
        <f t="shared" ref="G9:G17" si="1">E9*0.9</f>
        <v>87.525000000000006</v>
      </c>
      <c r="H9" s="5">
        <f>IF(ISBLANK($C9),NA(), C8-C9 + (D9-D8))</f>
        <v>0</v>
      </c>
    </row>
    <row r="10" spans="1:11" ht="16" x14ac:dyDescent="0.2">
      <c r="A10" s="5">
        <v>2</v>
      </c>
      <c r="B10" s="4" t="s">
        <v>12</v>
      </c>
      <c r="C10" s="5">
        <v>100</v>
      </c>
      <c r="D10" s="5">
        <v>106</v>
      </c>
      <c r="E10" s="6">
        <f>E9-E41</f>
        <v>84.25</v>
      </c>
      <c r="F10" s="6">
        <f t="shared" si="0"/>
        <v>92.675000000000011</v>
      </c>
      <c r="G10" s="6">
        <f t="shared" si="1"/>
        <v>75.825000000000003</v>
      </c>
      <c r="H10" s="5">
        <f t="shared" ref="H10:H17" si="2">IF(ISBLANK($C10),NA(), C9-C10 + (D10-D9))</f>
        <v>6</v>
      </c>
    </row>
    <row r="11" spans="1:11" ht="16" x14ac:dyDescent="0.2">
      <c r="A11" s="5">
        <v>2</v>
      </c>
      <c r="B11" s="4" t="s">
        <v>13</v>
      </c>
      <c r="C11" s="5">
        <v>92</v>
      </c>
      <c r="D11" s="5">
        <v>106</v>
      </c>
      <c r="E11" s="6">
        <f>E10-F41</f>
        <v>71.25</v>
      </c>
      <c r="F11" s="6">
        <f t="shared" si="0"/>
        <v>78.375</v>
      </c>
      <c r="G11" s="6">
        <f t="shared" si="1"/>
        <v>64.125</v>
      </c>
      <c r="H11" s="5">
        <f>IF(ISBLANK($C11),NA(), C10-C11 + (D11-D10))</f>
        <v>8</v>
      </c>
    </row>
    <row r="12" spans="1:11" ht="16" x14ac:dyDescent="0.2">
      <c r="A12" s="5">
        <v>2</v>
      </c>
      <c r="B12" s="4" t="s">
        <v>14</v>
      </c>
      <c r="C12" s="3">
        <v>82</v>
      </c>
      <c r="D12" s="5">
        <v>106</v>
      </c>
      <c r="E12" s="6">
        <f>E11-G41</f>
        <v>58.25</v>
      </c>
      <c r="F12" s="6">
        <f t="shared" si="0"/>
        <v>64.075000000000003</v>
      </c>
      <c r="G12" s="6">
        <f t="shared" si="1"/>
        <v>52.425000000000004</v>
      </c>
      <c r="H12" s="5">
        <f>IF(ISBLANK($C12),NA(),C9-C12)</f>
        <v>24</v>
      </c>
    </row>
    <row r="13" spans="1:11" ht="16" x14ac:dyDescent="0.2">
      <c r="A13" s="5">
        <v>3</v>
      </c>
      <c r="B13" s="4" t="s">
        <v>10</v>
      </c>
      <c r="C13" s="5">
        <v>60</v>
      </c>
      <c r="D13" s="5">
        <v>106</v>
      </c>
      <c r="E13" s="6">
        <f>E12-H41</f>
        <v>45.25</v>
      </c>
      <c r="F13" s="6">
        <f t="shared" si="0"/>
        <v>49.775000000000006</v>
      </c>
      <c r="G13" s="6">
        <f t="shared" si="1"/>
        <v>40.725000000000001</v>
      </c>
      <c r="H13" s="5">
        <f>IF(ISBLANK($C13),NA(), C12-C13 + (D13-D12))</f>
        <v>22</v>
      </c>
      <c r="I13" s="8"/>
    </row>
    <row r="14" spans="1:11" ht="16" x14ac:dyDescent="0.2">
      <c r="A14" s="5">
        <v>3</v>
      </c>
      <c r="B14" s="4" t="s">
        <v>11</v>
      </c>
      <c r="C14" s="3">
        <v>44</v>
      </c>
      <c r="D14" s="5">
        <v>106</v>
      </c>
      <c r="E14" s="6">
        <f>E13-I41</f>
        <v>32.25</v>
      </c>
      <c r="F14" s="6">
        <f t="shared" si="0"/>
        <v>35.475000000000001</v>
      </c>
      <c r="G14" s="6">
        <f t="shared" si="1"/>
        <v>29.025000000000002</v>
      </c>
      <c r="H14" s="5">
        <f t="shared" si="2"/>
        <v>16</v>
      </c>
    </row>
    <row r="15" spans="1:11" ht="16" x14ac:dyDescent="0.2">
      <c r="A15" s="5">
        <v>3</v>
      </c>
      <c r="B15" s="4" t="s">
        <v>12</v>
      </c>
      <c r="C15" s="3">
        <v>24</v>
      </c>
      <c r="D15" s="5">
        <v>106</v>
      </c>
      <c r="E15" s="6">
        <f>E14-J41</f>
        <v>19.25</v>
      </c>
      <c r="F15" s="6">
        <f t="shared" si="0"/>
        <v>21.175000000000001</v>
      </c>
      <c r="G15" s="6">
        <f t="shared" si="1"/>
        <v>17.324999999999999</v>
      </c>
      <c r="H15" s="5">
        <f t="shared" si="2"/>
        <v>20</v>
      </c>
    </row>
    <row r="16" spans="1:11" ht="16" x14ac:dyDescent="0.2">
      <c r="A16" s="5">
        <v>3</v>
      </c>
      <c r="B16" s="4" t="s">
        <v>13</v>
      </c>
      <c r="C16" s="3">
        <v>16</v>
      </c>
      <c r="D16" s="5">
        <v>106</v>
      </c>
      <c r="E16" s="6">
        <f>E15-K41</f>
        <v>6.25</v>
      </c>
      <c r="F16" s="6">
        <f t="shared" si="0"/>
        <v>6.8750000000000009</v>
      </c>
      <c r="G16" s="6">
        <f t="shared" si="1"/>
        <v>5.625</v>
      </c>
      <c r="H16" s="5">
        <f t="shared" si="2"/>
        <v>8</v>
      </c>
    </row>
    <row r="17" spans="1:8" ht="16" x14ac:dyDescent="0.2">
      <c r="A17" s="5">
        <v>3</v>
      </c>
      <c r="B17" s="4" t="s">
        <v>14</v>
      </c>
      <c r="C17" s="3"/>
      <c r="D17" s="5">
        <v>106</v>
      </c>
      <c r="E17" s="6">
        <f>E16-L41</f>
        <v>-0.25</v>
      </c>
      <c r="F17" s="6">
        <f t="shared" si="0"/>
        <v>-0.27500000000000002</v>
      </c>
      <c r="G17" s="6">
        <f t="shared" si="1"/>
        <v>-0.22500000000000001</v>
      </c>
      <c r="H17" s="5" t="e">
        <f t="shared" si="2"/>
        <v>#N/A</v>
      </c>
    </row>
    <row r="18" spans="1:8" ht="16" x14ac:dyDescent="0.2">
      <c r="A18" s="5"/>
      <c r="B18" s="4"/>
      <c r="C18" s="5"/>
      <c r="D18" s="5"/>
      <c r="E18" s="6"/>
      <c r="F18" s="6"/>
      <c r="G18" s="6"/>
      <c r="H18" s="5"/>
    </row>
    <row r="19" spans="1:8" ht="16" x14ac:dyDescent="0.2">
      <c r="A19" s="5"/>
      <c r="B19" s="4"/>
      <c r="C19" s="5"/>
      <c r="D19" s="5"/>
      <c r="E19" s="6"/>
      <c r="F19" s="6"/>
      <c r="G19" s="6"/>
      <c r="H19" s="5"/>
    </row>
    <row r="20" spans="1:8" ht="16" x14ac:dyDescent="0.2">
      <c r="A20" s="5"/>
      <c r="B20" s="4"/>
      <c r="C20" s="5"/>
      <c r="D20" s="5"/>
      <c r="E20" s="6"/>
      <c r="F20" s="6"/>
      <c r="G20" s="6"/>
      <c r="H20" s="5"/>
    </row>
    <row r="21" spans="1:8" ht="16" x14ac:dyDescent="0.2">
      <c r="A21" s="5"/>
      <c r="B21" s="4"/>
      <c r="C21" s="5"/>
      <c r="D21" s="5"/>
      <c r="E21" s="6"/>
      <c r="F21" s="6"/>
      <c r="G21" s="6"/>
      <c r="H21" s="5"/>
    </row>
    <row r="22" spans="1:8" ht="16" x14ac:dyDescent="0.2">
      <c r="A22" s="5"/>
      <c r="B22" s="4"/>
      <c r="C22" s="5"/>
      <c r="D22" s="5"/>
      <c r="E22" s="6"/>
      <c r="F22" s="6"/>
      <c r="G22" s="6"/>
      <c r="H22" s="5"/>
    </row>
    <row r="23" spans="1:8" ht="16" x14ac:dyDescent="0.2">
      <c r="A23" s="5"/>
      <c r="B23" s="4"/>
      <c r="C23" s="5"/>
      <c r="D23" s="5"/>
      <c r="E23" s="6"/>
      <c r="F23" s="6"/>
      <c r="G23" s="6"/>
      <c r="H23" s="5"/>
    </row>
    <row r="24" spans="1:8" ht="16" x14ac:dyDescent="0.2">
      <c r="A24" s="5"/>
      <c r="B24" s="4"/>
      <c r="C24" s="5"/>
      <c r="D24" s="5"/>
      <c r="E24" s="6"/>
      <c r="F24" s="6"/>
      <c r="G24" s="6"/>
      <c r="H24" s="5"/>
    </row>
    <row r="25" spans="1:8" ht="16" x14ac:dyDescent="0.2">
      <c r="A25" s="5"/>
      <c r="E25" s="6"/>
      <c r="F25" s="6"/>
      <c r="G25" s="6"/>
      <c r="H25" s="5"/>
    </row>
    <row r="26" spans="1:8" ht="16" x14ac:dyDescent="0.2">
      <c r="A26" s="5"/>
      <c r="E26" s="6"/>
      <c r="F26" s="6"/>
      <c r="G26" s="6"/>
      <c r="H26" s="5"/>
    </row>
    <row r="27" spans="1:8" ht="16" x14ac:dyDescent="0.2">
      <c r="A27" s="5"/>
      <c r="E27" s="6"/>
      <c r="F27" s="6"/>
      <c r="G27" s="6"/>
      <c r="H27" s="5"/>
    </row>
    <row r="28" spans="1:8" ht="16" x14ac:dyDescent="0.2">
      <c r="A28" s="5"/>
      <c r="E28" s="6"/>
      <c r="F28" s="6"/>
      <c r="G28" s="6"/>
      <c r="H28" s="5"/>
    </row>
    <row r="31" spans="1:8" x14ac:dyDescent="0.2">
      <c r="A31" s="2"/>
    </row>
    <row r="36" spans="1:17" x14ac:dyDescent="0.2">
      <c r="D36" s="2" t="s">
        <v>15</v>
      </c>
      <c r="E36" s="2" t="s">
        <v>16</v>
      </c>
      <c r="F36" s="2" t="s">
        <v>17</v>
      </c>
      <c r="G36" s="2" t="s">
        <v>18</v>
      </c>
      <c r="H36" s="2" t="s">
        <v>19</v>
      </c>
      <c r="I36" s="2" t="s">
        <v>15</v>
      </c>
      <c r="J36" s="2" t="s">
        <v>16</v>
      </c>
      <c r="K36" s="2" t="s">
        <v>17</v>
      </c>
      <c r="L36" s="2" t="s">
        <v>18</v>
      </c>
      <c r="M36" s="2" t="s">
        <v>19</v>
      </c>
      <c r="N36" s="2"/>
      <c r="O36" s="2" t="s">
        <v>20</v>
      </c>
      <c r="P36" s="2" t="s">
        <v>21</v>
      </c>
      <c r="Q36" s="2" t="s">
        <v>22</v>
      </c>
    </row>
    <row r="37" spans="1:17" x14ac:dyDescent="0.2">
      <c r="D37" s="9">
        <f>DATEVALUE("19/02/2018")</f>
        <v>43150</v>
      </c>
      <c r="E37" s="9">
        <f>D37+1</f>
        <v>43151</v>
      </c>
      <c r="F37" s="9">
        <f t="shared" ref="F37:M37" si="3">E37+1</f>
        <v>43152</v>
      </c>
      <c r="G37" s="9">
        <f t="shared" si="3"/>
        <v>43153</v>
      </c>
      <c r="H37" s="9">
        <f t="shared" si="3"/>
        <v>43154</v>
      </c>
      <c r="I37" s="9">
        <f>H37+3</f>
        <v>43157</v>
      </c>
      <c r="J37" s="9">
        <f t="shared" si="3"/>
        <v>43158</v>
      </c>
      <c r="K37" s="9">
        <f t="shared" si="3"/>
        <v>43159</v>
      </c>
      <c r="L37" s="9">
        <f t="shared" si="3"/>
        <v>43160</v>
      </c>
      <c r="M37" s="9">
        <f t="shared" si="3"/>
        <v>43161</v>
      </c>
      <c r="N37" s="9"/>
      <c r="O37" s="2"/>
      <c r="Q37" s="2"/>
    </row>
    <row r="38" spans="1:17" x14ac:dyDescent="0.2">
      <c r="A38" t="s">
        <v>23</v>
      </c>
      <c r="D38">
        <v>0.75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0.5</v>
      </c>
      <c r="M38">
        <v>0</v>
      </c>
      <c r="O38">
        <v>6.5</v>
      </c>
      <c r="Q38">
        <f>SUM(D38:N38)*O38</f>
        <v>53.625</v>
      </c>
    </row>
    <row r="39" spans="1:17" x14ac:dyDescent="0.2">
      <c r="A39" t="s">
        <v>24</v>
      </c>
      <c r="D39">
        <v>0.75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0.5</v>
      </c>
      <c r="M39">
        <v>0</v>
      </c>
      <c r="O39">
        <v>6.5</v>
      </c>
      <c r="Q39">
        <f>SUM(D39:N39)*O39</f>
        <v>53.625</v>
      </c>
    </row>
    <row r="41" spans="1:17" x14ac:dyDescent="0.2">
      <c r="D41">
        <f t="shared" ref="D41:M41" si="4">(D38*$O38+D39*$O39)*$P$41</f>
        <v>9.75</v>
      </c>
      <c r="E41">
        <f t="shared" si="4"/>
        <v>13</v>
      </c>
      <c r="F41">
        <f t="shared" si="4"/>
        <v>13</v>
      </c>
      <c r="G41">
        <f t="shared" si="4"/>
        <v>13</v>
      </c>
      <c r="H41">
        <f t="shared" si="4"/>
        <v>13</v>
      </c>
      <c r="I41">
        <f t="shared" si="4"/>
        <v>13</v>
      </c>
      <c r="J41">
        <f t="shared" si="4"/>
        <v>13</v>
      </c>
      <c r="K41">
        <f t="shared" si="4"/>
        <v>13</v>
      </c>
      <c r="L41">
        <f t="shared" si="4"/>
        <v>6.5</v>
      </c>
      <c r="M41">
        <f t="shared" si="4"/>
        <v>0</v>
      </c>
      <c r="P41">
        <v>1</v>
      </c>
      <c r="Q41">
        <f>SUM(Q38:Q40)*P41</f>
        <v>107.25</v>
      </c>
    </row>
  </sheetData>
  <conditionalFormatting sqref="D38:M39">
    <cfRule type="colorScale" priority="1">
      <colorScale>
        <cfvo type="min"/>
        <cfvo type="percentile" val="50"/>
        <cfvo type="max"/>
        <color rgb="FFFCBABC"/>
        <color rgb="FFFCFCFF"/>
        <color rgb="FFACDCB9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/>
  <dimension ref="A2:Z76"/>
  <sheetViews>
    <sheetView topLeftCell="A4" zoomScale="85" zoomScaleNormal="85" workbookViewId="0">
      <selection activeCell="D46" sqref="D46"/>
    </sheetView>
  </sheetViews>
  <sheetFormatPr baseColWidth="10" defaultColWidth="8.83203125" defaultRowHeight="15" x14ac:dyDescent="0.2"/>
  <cols>
    <col min="1" max="1" width="12" customWidth="1"/>
    <col min="2" max="2" width="20.1640625" customWidth="1"/>
    <col min="3" max="3" width="10.33203125" customWidth="1"/>
    <col min="4" max="4" width="8.5" customWidth="1"/>
    <col min="5" max="5" width="8.83203125" customWidth="1"/>
    <col min="6" max="6" width="9.83203125" bestFit="1" customWidth="1"/>
    <col min="7" max="7" width="11.33203125" customWidth="1"/>
    <col min="8" max="8" width="12.83203125" customWidth="1"/>
    <col min="9" max="9" width="10.6640625" customWidth="1"/>
  </cols>
  <sheetData>
    <row r="2" spans="1:11" ht="16" x14ac:dyDescent="0.2">
      <c r="B2" s="5"/>
      <c r="C2" s="5"/>
      <c r="E2" s="2"/>
    </row>
    <row r="3" spans="1:11" ht="16" x14ac:dyDescent="0.2">
      <c r="B3" s="5"/>
      <c r="C3" s="5"/>
    </row>
    <row r="4" spans="1:11" ht="16" x14ac:dyDescent="0.2">
      <c r="B4" s="5" t="s">
        <v>0</v>
      </c>
      <c r="C4" s="5">
        <v>10</v>
      </c>
    </row>
    <row r="5" spans="1:11" ht="16" x14ac:dyDescent="0.2">
      <c r="B5" s="5" t="s">
        <v>1</v>
      </c>
      <c r="C5" s="5">
        <v>222</v>
      </c>
    </row>
    <row r="6" spans="1:11" x14ac:dyDescent="0.2">
      <c r="K6" s="2"/>
    </row>
    <row r="7" spans="1:11" x14ac:dyDescent="0.2">
      <c r="A7" t="s">
        <v>2</v>
      </c>
      <c r="B7" t="s">
        <v>3</v>
      </c>
      <c r="C7" t="s">
        <v>4</v>
      </c>
      <c r="D7" s="1" t="s">
        <v>5</v>
      </c>
      <c r="E7" t="s">
        <v>6</v>
      </c>
      <c r="F7" t="s">
        <v>7</v>
      </c>
      <c r="G7" t="s">
        <v>8</v>
      </c>
      <c r="H7" t="s">
        <v>9</v>
      </c>
    </row>
    <row r="8" spans="1:11" ht="16" x14ac:dyDescent="0.2">
      <c r="A8" s="5">
        <v>35</v>
      </c>
      <c r="B8" s="5" t="s">
        <v>10</v>
      </c>
      <c r="C8" s="5">
        <v>222</v>
      </c>
      <c r="D8" s="5">
        <v>200</v>
      </c>
      <c r="E8" s="6">
        <f>$C$5</f>
        <v>222</v>
      </c>
      <c r="F8" s="6">
        <f t="shared" ref="F8:F18" si="0">E8*1.1</f>
        <v>244.20000000000002</v>
      </c>
      <c r="G8" s="6">
        <f t="shared" ref="G8:G18" si="1">0.9*E8</f>
        <v>199.8</v>
      </c>
      <c r="H8" s="5">
        <f>IF(ISBLANK($C8),NA(),C5-C8)</f>
        <v>0</v>
      </c>
    </row>
    <row r="9" spans="1:11" ht="16" x14ac:dyDescent="0.2">
      <c r="A9" s="5">
        <f>A$8</f>
        <v>35</v>
      </c>
      <c r="B9" s="4" t="s">
        <v>11</v>
      </c>
      <c r="C9" s="5"/>
      <c r="D9" s="5">
        <v>200</v>
      </c>
      <c r="E9" s="6">
        <f>E8-D46</f>
        <v>212.25</v>
      </c>
      <c r="F9" s="6">
        <f t="shared" si="0"/>
        <v>233.47500000000002</v>
      </c>
      <c r="G9" s="6">
        <f t="shared" si="1"/>
        <v>191.02500000000001</v>
      </c>
      <c r="H9" s="5" t="e">
        <f t="shared" ref="H9:H16" si="2">IF(ISBLANK($C9),NA(), C8-C9 + (D9-D8))</f>
        <v>#N/A</v>
      </c>
    </row>
    <row r="10" spans="1:11" ht="16" x14ac:dyDescent="0.2">
      <c r="A10" s="5">
        <f>A$8</f>
        <v>35</v>
      </c>
      <c r="B10" s="4" t="s">
        <v>12</v>
      </c>
      <c r="C10" s="5"/>
      <c r="D10" s="5">
        <v>200</v>
      </c>
      <c r="E10" s="6">
        <f>E9-E46</f>
        <v>196.65</v>
      </c>
      <c r="F10" s="6">
        <f t="shared" si="0"/>
        <v>216.31500000000003</v>
      </c>
      <c r="G10" s="6">
        <f t="shared" si="1"/>
        <v>176.98500000000001</v>
      </c>
      <c r="H10" s="5" t="e">
        <f t="shared" si="2"/>
        <v>#N/A</v>
      </c>
    </row>
    <row r="11" spans="1:11" ht="16" x14ac:dyDescent="0.2">
      <c r="A11" s="5">
        <f>A$8</f>
        <v>35</v>
      </c>
      <c r="B11" s="4" t="s">
        <v>13</v>
      </c>
      <c r="C11" s="5"/>
      <c r="D11" s="5">
        <v>200</v>
      </c>
      <c r="E11" s="6">
        <f>E10-F46</f>
        <v>181.05</v>
      </c>
      <c r="F11" s="6">
        <f t="shared" si="0"/>
        <v>199.15500000000003</v>
      </c>
      <c r="G11" s="6">
        <f t="shared" si="1"/>
        <v>162.94500000000002</v>
      </c>
      <c r="H11" s="5" t="e">
        <f t="shared" si="2"/>
        <v>#N/A</v>
      </c>
    </row>
    <row r="12" spans="1:11" ht="16" x14ac:dyDescent="0.2">
      <c r="A12" s="5">
        <f>A$8</f>
        <v>35</v>
      </c>
      <c r="B12" s="4" t="s">
        <v>14</v>
      </c>
      <c r="C12" s="7"/>
      <c r="D12" s="5">
        <v>200</v>
      </c>
      <c r="E12" s="6">
        <f>E11-G46</f>
        <v>165.45000000000002</v>
      </c>
      <c r="F12" s="6">
        <f t="shared" si="0"/>
        <v>181.99500000000003</v>
      </c>
      <c r="G12" s="6">
        <f t="shared" si="1"/>
        <v>148.90500000000003</v>
      </c>
      <c r="H12" s="5" t="e">
        <f t="shared" si="2"/>
        <v>#N/A</v>
      </c>
    </row>
    <row r="13" spans="1:11" ht="16" x14ac:dyDescent="0.2">
      <c r="A13" s="5">
        <f>A$8 +1</f>
        <v>36</v>
      </c>
      <c r="B13" s="4" t="s">
        <v>10</v>
      </c>
      <c r="C13" s="3"/>
      <c r="D13" s="5">
        <v>200</v>
      </c>
      <c r="E13" s="6">
        <f>E12-H46</f>
        <v>149.85000000000002</v>
      </c>
      <c r="F13" s="6">
        <f t="shared" si="0"/>
        <v>164.83500000000004</v>
      </c>
      <c r="G13" s="6">
        <f t="shared" si="1"/>
        <v>134.86500000000004</v>
      </c>
      <c r="H13" s="5" t="e">
        <f t="shared" si="2"/>
        <v>#N/A</v>
      </c>
      <c r="I13" s="8"/>
    </row>
    <row r="14" spans="1:11" ht="16" x14ac:dyDescent="0.2">
      <c r="A14" s="5">
        <f>A$13</f>
        <v>36</v>
      </c>
      <c r="B14" s="4" t="s">
        <v>11</v>
      </c>
      <c r="C14" s="3"/>
      <c r="D14" s="5">
        <v>200</v>
      </c>
      <c r="E14" s="6">
        <f>E13-I46</f>
        <v>136.45000000000002</v>
      </c>
      <c r="F14" s="6">
        <f t="shared" si="0"/>
        <v>150.09500000000003</v>
      </c>
      <c r="G14" s="6">
        <f t="shared" si="1"/>
        <v>122.80500000000002</v>
      </c>
      <c r="H14" s="5" t="e">
        <f t="shared" si="2"/>
        <v>#N/A</v>
      </c>
    </row>
    <row r="15" spans="1:11" ht="16" x14ac:dyDescent="0.2">
      <c r="A15" s="5">
        <f>A$13</f>
        <v>36</v>
      </c>
      <c r="B15" s="4" t="s">
        <v>12</v>
      </c>
      <c r="C15" s="3"/>
      <c r="D15" s="5">
        <v>200</v>
      </c>
      <c r="E15" s="6">
        <f>E14-J46</f>
        <v>125.25000000000001</v>
      </c>
      <c r="F15" s="6">
        <f t="shared" si="0"/>
        <v>137.77500000000003</v>
      </c>
      <c r="G15" s="6">
        <f t="shared" si="1"/>
        <v>112.72500000000001</v>
      </c>
      <c r="H15" s="5" t="e">
        <f t="shared" si="2"/>
        <v>#N/A</v>
      </c>
    </row>
    <row r="16" spans="1:11" ht="16" x14ac:dyDescent="0.2">
      <c r="A16" s="5">
        <f>A$13</f>
        <v>36</v>
      </c>
      <c r="B16" s="4" t="s">
        <v>13</v>
      </c>
      <c r="C16" s="3"/>
      <c r="D16" s="5">
        <v>200</v>
      </c>
      <c r="E16" s="6">
        <f>E15-K46</f>
        <v>114.05000000000001</v>
      </c>
      <c r="F16" s="6">
        <f t="shared" si="0"/>
        <v>125.45500000000003</v>
      </c>
      <c r="G16" s="6">
        <f t="shared" si="1"/>
        <v>102.64500000000001</v>
      </c>
      <c r="H16" s="5" t="e">
        <f t="shared" si="2"/>
        <v>#N/A</v>
      </c>
    </row>
    <row r="17" spans="1:8" ht="16" x14ac:dyDescent="0.2">
      <c r="A17" s="5">
        <f>A$13</f>
        <v>36</v>
      </c>
      <c r="B17" s="4" t="s">
        <v>14</v>
      </c>
      <c r="C17" s="3"/>
      <c r="D17" s="5">
        <v>200</v>
      </c>
      <c r="E17" s="6">
        <f>E16-L46</f>
        <v>102.85000000000001</v>
      </c>
      <c r="F17" s="6">
        <f t="shared" si="0"/>
        <v>113.13500000000002</v>
      </c>
      <c r="G17" s="6">
        <f t="shared" si="1"/>
        <v>92.565000000000012</v>
      </c>
      <c r="H17" s="5" t="e">
        <f>IF(ISBLANK($C17),NA(), C16-C17 + (D17-D16))</f>
        <v>#N/A</v>
      </c>
    </row>
    <row r="18" spans="1:8" ht="16" x14ac:dyDescent="0.2">
      <c r="A18" s="5">
        <f>A$8 + 2</f>
        <v>37</v>
      </c>
      <c r="B18" s="4" t="s">
        <v>10</v>
      </c>
      <c r="C18" s="5"/>
      <c r="D18" s="5">
        <v>200</v>
      </c>
      <c r="E18" s="6">
        <f>E17-M46</f>
        <v>95.050000000000011</v>
      </c>
      <c r="F18" s="6">
        <f t="shared" si="0"/>
        <v>104.55500000000002</v>
      </c>
      <c r="G18" s="6">
        <f t="shared" si="1"/>
        <v>85.545000000000016</v>
      </c>
      <c r="H18" s="5" t="e">
        <f>IF(ISBLANK($C18),NA(), C17-C18 + (D18-D17))</f>
        <v>#N/A</v>
      </c>
    </row>
    <row r="19" spans="1:8" ht="16" x14ac:dyDescent="0.2">
      <c r="A19" s="5"/>
      <c r="B19" s="4"/>
      <c r="C19" s="5"/>
      <c r="D19" s="5"/>
      <c r="E19" s="6"/>
      <c r="F19" s="6"/>
      <c r="G19" s="6"/>
      <c r="H19" s="5"/>
    </row>
    <row r="20" spans="1:8" ht="16" x14ac:dyDescent="0.2">
      <c r="A20" s="5"/>
      <c r="B20" s="4"/>
      <c r="C20" s="5"/>
      <c r="D20" s="5"/>
      <c r="E20" s="6"/>
      <c r="F20" s="6"/>
      <c r="G20" s="6"/>
      <c r="H20" s="5"/>
    </row>
    <row r="21" spans="1:8" ht="16" x14ac:dyDescent="0.2">
      <c r="A21" s="5"/>
      <c r="B21" s="4"/>
      <c r="C21" s="5"/>
      <c r="D21" s="5"/>
      <c r="E21" s="6"/>
      <c r="F21" s="6"/>
      <c r="G21" s="6"/>
      <c r="H21" s="5"/>
    </row>
    <row r="22" spans="1:8" ht="16" x14ac:dyDescent="0.2">
      <c r="A22" s="5"/>
      <c r="B22" s="4"/>
      <c r="C22" s="5"/>
      <c r="D22" s="5"/>
      <c r="E22" s="6"/>
      <c r="F22" s="6"/>
      <c r="G22" s="6"/>
      <c r="H22" s="5"/>
    </row>
    <row r="23" spans="1:8" ht="16" x14ac:dyDescent="0.2">
      <c r="A23" s="5"/>
      <c r="B23" s="4"/>
      <c r="C23" s="5"/>
      <c r="D23" s="5"/>
      <c r="E23" s="6"/>
      <c r="F23" s="6"/>
      <c r="G23" s="6"/>
      <c r="H23" s="5"/>
    </row>
    <row r="24" spans="1:8" ht="16" x14ac:dyDescent="0.2">
      <c r="A24" s="5"/>
      <c r="B24" s="4"/>
      <c r="C24" s="5"/>
      <c r="D24" s="5"/>
      <c r="E24" s="6"/>
      <c r="F24" s="6"/>
      <c r="G24" s="6"/>
      <c r="H24" s="5"/>
    </row>
    <row r="25" spans="1:8" ht="16" x14ac:dyDescent="0.2">
      <c r="A25" s="5"/>
      <c r="B25" s="4"/>
      <c r="C25" s="5"/>
      <c r="D25" s="5"/>
      <c r="E25" s="6"/>
      <c r="F25" s="6"/>
      <c r="G25" s="6"/>
      <c r="H25" s="5"/>
    </row>
    <row r="26" spans="1:8" ht="16" x14ac:dyDescent="0.2">
      <c r="A26" s="5"/>
      <c r="B26" s="4"/>
      <c r="C26" s="5"/>
      <c r="D26" s="5"/>
      <c r="E26" s="6"/>
      <c r="F26" s="6"/>
      <c r="G26" s="6"/>
      <c r="H26" s="5"/>
    </row>
    <row r="27" spans="1:8" ht="16" x14ac:dyDescent="0.2">
      <c r="A27" s="5"/>
      <c r="B27" s="4"/>
      <c r="D27" s="5"/>
      <c r="E27" s="6"/>
      <c r="F27" s="6"/>
      <c r="G27" s="6"/>
      <c r="H27" s="5"/>
    </row>
    <row r="28" spans="1:8" ht="16" x14ac:dyDescent="0.2">
      <c r="A28" s="5"/>
      <c r="B28" s="4"/>
      <c r="D28" s="5"/>
      <c r="E28" s="6"/>
      <c r="F28" s="6"/>
      <c r="G28" s="6"/>
      <c r="H28" s="5"/>
    </row>
    <row r="31" spans="1:8" x14ac:dyDescent="0.2">
      <c r="A31" s="2"/>
      <c r="C31" s="2"/>
      <c r="D31" s="2"/>
    </row>
    <row r="36" spans="1:26" x14ac:dyDescent="0.2">
      <c r="D36" s="2" t="s">
        <v>15</v>
      </c>
      <c r="E36" s="2" t="s">
        <v>16</v>
      </c>
      <c r="F36" s="2" t="s">
        <v>17</v>
      </c>
      <c r="G36" s="2" t="s">
        <v>18</v>
      </c>
      <c r="H36" s="2" t="s">
        <v>19</v>
      </c>
      <c r="I36" s="2" t="s">
        <v>15</v>
      </c>
      <c r="J36" s="2" t="s">
        <v>16</v>
      </c>
      <c r="K36" s="2" t="s">
        <v>17</v>
      </c>
      <c r="L36" s="2" t="s">
        <v>18</v>
      </c>
      <c r="M36" s="2" t="s">
        <v>19</v>
      </c>
      <c r="N36" s="2" t="s">
        <v>15</v>
      </c>
      <c r="O36" s="2" t="s">
        <v>16</v>
      </c>
      <c r="P36" s="2" t="s">
        <v>17</v>
      </c>
      <c r="Q36" s="2" t="s">
        <v>18</v>
      </c>
      <c r="R36" s="2" t="s">
        <v>19</v>
      </c>
      <c r="S36" s="2"/>
      <c r="T36" s="2"/>
      <c r="U36" s="2"/>
      <c r="V36" s="2"/>
      <c r="W36" s="2"/>
      <c r="X36" s="2" t="s">
        <v>20</v>
      </c>
      <c r="Y36" s="2" t="s">
        <v>21</v>
      </c>
      <c r="Z36" s="2" t="s">
        <v>22</v>
      </c>
    </row>
    <row r="37" spans="1:26" x14ac:dyDescent="0.2">
      <c r="D37" s="9">
        <f>DATEVALUE("29/08/2016")</f>
        <v>42611</v>
      </c>
      <c r="E37" s="9">
        <f>D37+1</f>
        <v>42612</v>
      </c>
      <c r="F37" s="9">
        <f t="shared" ref="F37:R37" si="3">E37+1</f>
        <v>42613</v>
      </c>
      <c r="G37" s="9">
        <f t="shared" si="3"/>
        <v>42614</v>
      </c>
      <c r="H37" s="9">
        <f t="shared" si="3"/>
        <v>42615</v>
      </c>
      <c r="I37" s="9">
        <f>H37+3</f>
        <v>42618</v>
      </c>
      <c r="J37" s="9">
        <f t="shared" si="3"/>
        <v>42619</v>
      </c>
      <c r="K37" s="9">
        <f t="shared" si="3"/>
        <v>42620</v>
      </c>
      <c r="L37" s="9">
        <f t="shared" si="3"/>
        <v>42621</v>
      </c>
      <c r="M37" s="9">
        <f t="shared" si="3"/>
        <v>42622</v>
      </c>
      <c r="N37" s="9">
        <f>M37+3</f>
        <v>42625</v>
      </c>
      <c r="O37" s="9">
        <f t="shared" si="3"/>
        <v>42626</v>
      </c>
      <c r="P37" s="9">
        <f t="shared" si="3"/>
        <v>42627</v>
      </c>
      <c r="Q37" s="9">
        <f t="shared" si="3"/>
        <v>42628</v>
      </c>
      <c r="R37" s="9">
        <f t="shared" si="3"/>
        <v>42629</v>
      </c>
      <c r="S37" s="9"/>
      <c r="T37" s="9"/>
      <c r="U37" s="9"/>
      <c r="V37" s="9"/>
      <c r="W37" s="9"/>
      <c r="X37" s="2"/>
      <c r="Z37" s="2"/>
    </row>
    <row r="38" spans="1:26" x14ac:dyDescent="0.2">
      <c r="A38" t="s">
        <v>48</v>
      </c>
      <c r="D38">
        <v>0.5</v>
      </c>
      <c r="E38">
        <v>1</v>
      </c>
      <c r="F38">
        <v>1</v>
      </c>
      <c r="G38">
        <v>1</v>
      </c>
      <c r="H38">
        <v>1</v>
      </c>
      <c r="I38">
        <v>0.5</v>
      </c>
      <c r="J38">
        <v>0</v>
      </c>
      <c r="K38">
        <v>0</v>
      </c>
      <c r="L38">
        <v>0</v>
      </c>
      <c r="M38">
        <v>0.5</v>
      </c>
      <c r="N38">
        <v>0</v>
      </c>
      <c r="O38">
        <v>0</v>
      </c>
      <c r="P38">
        <v>0</v>
      </c>
      <c r="Q38">
        <v>0</v>
      </c>
      <c r="R38">
        <v>0</v>
      </c>
      <c r="X38">
        <v>5.5</v>
      </c>
      <c r="Z38">
        <f t="shared" ref="Z38:Z44" si="4">SUM(D38:W38)*X38</f>
        <v>30.25</v>
      </c>
    </row>
    <row r="39" spans="1:26" x14ac:dyDescent="0.2">
      <c r="A39" t="s">
        <v>36</v>
      </c>
      <c r="D39">
        <v>0.5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0.5</v>
      </c>
      <c r="N39">
        <v>0</v>
      </c>
      <c r="O39">
        <v>0</v>
      </c>
      <c r="P39">
        <v>0</v>
      </c>
      <c r="Q39">
        <v>0</v>
      </c>
      <c r="R39">
        <v>0</v>
      </c>
      <c r="X39">
        <v>7.5</v>
      </c>
      <c r="Z39">
        <f t="shared" si="4"/>
        <v>67.5</v>
      </c>
    </row>
    <row r="40" spans="1:26" x14ac:dyDescent="0.2">
      <c r="A40" t="s">
        <v>37</v>
      </c>
      <c r="D40">
        <v>0.5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0.5</v>
      </c>
      <c r="N40">
        <v>0</v>
      </c>
      <c r="O40">
        <v>0</v>
      </c>
      <c r="P40">
        <v>0</v>
      </c>
      <c r="Q40">
        <v>0</v>
      </c>
      <c r="R40">
        <v>0</v>
      </c>
      <c r="S40" t="s">
        <v>34</v>
      </c>
      <c r="X40">
        <v>0</v>
      </c>
      <c r="Z40">
        <f t="shared" si="4"/>
        <v>0</v>
      </c>
    </row>
    <row r="41" spans="1:26" x14ac:dyDescent="0.2">
      <c r="A41" t="s">
        <v>38</v>
      </c>
      <c r="D41">
        <v>0.5</v>
      </c>
      <c r="E41">
        <v>1</v>
      </c>
      <c r="F41">
        <v>0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0.5</v>
      </c>
      <c r="N41">
        <v>0</v>
      </c>
      <c r="O41">
        <v>0</v>
      </c>
      <c r="P41">
        <v>0</v>
      </c>
      <c r="Q41">
        <v>0</v>
      </c>
      <c r="R41">
        <v>0</v>
      </c>
      <c r="S41" t="s">
        <v>34</v>
      </c>
      <c r="X41">
        <v>0</v>
      </c>
      <c r="Z41">
        <f t="shared" si="4"/>
        <v>0</v>
      </c>
    </row>
    <row r="42" spans="1:26" x14ac:dyDescent="0.2">
      <c r="A42" t="s">
        <v>39</v>
      </c>
      <c r="D42">
        <v>0.5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0.5</v>
      </c>
      <c r="N42">
        <v>0</v>
      </c>
      <c r="O42">
        <v>0</v>
      </c>
      <c r="P42">
        <v>0</v>
      </c>
      <c r="Q42">
        <v>0</v>
      </c>
      <c r="R42">
        <v>0</v>
      </c>
      <c r="X42">
        <v>6.5</v>
      </c>
      <c r="Z42">
        <f t="shared" si="4"/>
        <v>58.5</v>
      </c>
    </row>
    <row r="43" spans="1:26" x14ac:dyDescent="0.2">
      <c r="A43" t="s">
        <v>49</v>
      </c>
      <c r="D43">
        <v>0.5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0.5</v>
      </c>
      <c r="N43">
        <v>0</v>
      </c>
      <c r="O43">
        <v>0</v>
      </c>
      <c r="P43">
        <v>0</v>
      </c>
      <c r="Q43">
        <v>0</v>
      </c>
      <c r="R43">
        <v>0</v>
      </c>
      <c r="X43">
        <v>0</v>
      </c>
      <c r="Z43">
        <f t="shared" si="4"/>
        <v>0</v>
      </c>
    </row>
    <row r="44" spans="1:26" x14ac:dyDescent="0.2">
      <c r="A44" t="s">
        <v>49</v>
      </c>
      <c r="D44">
        <v>0.5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0.5</v>
      </c>
      <c r="N44">
        <v>0</v>
      </c>
      <c r="O44">
        <v>0</v>
      </c>
      <c r="P44">
        <v>0</v>
      </c>
      <c r="Q44">
        <v>0</v>
      </c>
      <c r="R44">
        <v>0</v>
      </c>
      <c r="X44">
        <v>0</v>
      </c>
      <c r="Z44">
        <f t="shared" si="4"/>
        <v>0</v>
      </c>
    </row>
    <row r="46" spans="1:26" x14ac:dyDescent="0.2">
      <c r="D46">
        <f>D38*$X38+D39*$X39+D40*$X40+D41*$X41+D42*$X42+D43*$X43+D44*$X44</f>
        <v>9.75</v>
      </c>
      <c r="E46">
        <f>(E38*$X38+E39*$X39+E40*$X40+E41*$X41+E42*$X42+E43*$X43+E44*$X44)*Y46</f>
        <v>15.600000000000001</v>
      </c>
      <c r="F46">
        <f>(F38*$X38+F39*$X39+F40*$X40+F41*$X41+F42*$X42+F43*$X43+F44*$X44)*Y46</f>
        <v>15.600000000000001</v>
      </c>
      <c r="G46">
        <f>(G38*$X38+G39*$X39+G40*$X40+G41*$X41+G42*$X42+G43*$X43+G44*$X44)*Y46</f>
        <v>15.600000000000001</v>
      </c>
      <c r="H46">
        <f>(H38*$X38+H39*$X39+H40*$X40+H41*$X41+H42*$X42+H43*$X43+H44*$X44)*Y46</f>
        <v>15.600000000000001</v>
      </c>
      <c r="I46">
        <f>(I38*$X38+I39*$X39+I40*$X40+I41*$X41+I42*$X42+I43*$X43+I44*$X44)*Y46</f>
        <v>13.4</v>
      </c>
      <c r="J46">
        <f>(J38*$X38+J39*$X39+J40*$X40+J41*$X41+J42*$X42+J43*$X43+J44*$X44)*Y46</f>
        <v>11.200000000000001</v>
      </c>
      <c r="K46">
        <f>(K38*$X38+K39*$X39+K40*$X40+K41*$X41+K42*$X42+K43*$X43+K44*$X44)*Y46</f>
        <v>11.200000000000001</v>
      </c>
      <c r="L46">
        <f>(L38*$X38+L39*$X39+L40*$X40+L41*$X41+L42*$X42+L43*$X43+L44*$X44)*Y46</f>
        <v>11.200000000000001</v>
      </c>
      <c r="M46">
        <f>(M38*$X38+M39*$X39+M40*$X40+M41*$X41+M42*$X42+M43*$X43+M44*$X44)*Y46</f>
        <v>7.8000000000000007</v>
      </c>
      <c r="N46">
        <f>N38*$X38+N39*$X39+N40*$X40+N41*$X41+N42*$X42+N43*$X43+N44*$X44</f>
        <v>0</v>
      </c>
      <c r="O46">
        <f>O38*$X38+O39*$X39+O40*$X40+O41*$X41+O42*$X42+O43*$X43+O44*$X44</f>
        <v>0</v>
      </c>
      <c r="P46">
        <f>P38*$X38+P39*$X39+P40*$X40+P41*$X41+P42*$X42+P43*$X43+P44*$X44</f>
        <v>0</v>
      </c>
      <c r="Q46">
        <f>Q38*$X38+Q39*$X39+Q40*$X40+Q41*$X41+Q42*$X42+Q43*$X43+Q44*$X44</f>
        <v>0</v>
      </c>
      <c r="R46">
        <f>R38*$X38+R39*$X39+R40*$X40+R41*$X41+R42*$X42+R43*$X43+R44*$X44</f>
        <v>0</v>
      </c>
      <c r="Y46">
        <v>0.8</v>
      </c>
      <c r="Z46">
        <f>SUM(Z38:Z45)*Y46</f>
        <v>125</v>
      </c>
    </row>
    <row r="63" spans="3:3" x14ac:dyDescent="0.2">
      <c r="C63">
        <v>2</v>
      </c>
    </row>
    <row r="64" spans="3:3" x14ac:dyDescent="0.2">
      <c r="C64">
        <v>3</v>
      </c>
    </row>
    <row r="65" spans="3:3" x14ac:dyDescent="0.2">
      <c r="C65">
        <v>1</v>
      </c>
    </row>
    <row r="66" spans="3:3" x14ac:dyDescent="0.2">
      <c r="C66">
        <v>8</v>
      </c>
    </row>
    <row r="68" spans="3:3" x14ac:dyDescent="0.2">
      <c r="C68">
        <v>32</v>
      </c>
    </row>
    <row r="69" spans="3:3" x14ac:dyDescent="0.2">
      <c r="C69">
        <v>8</v>
      </c>
    </row>
    <row r="70" spans="3:3" x14ac:dyDescent="0.2">
      <c r="C70">
        <v>2</v>
      </c>
    </row>
    <row r="71" spans="3:3" x14ac:dyDescent="0.2">
      <c r="C71">
        <v>4</v>
      </c>
    </row>
    <row r="72" spans="3:3" x14ac:dyDescent="0.2">
      <c r="C72">
        <v>5</v>
      </c>
    </row>
    <row r="73" spans="3:3" x14ac:dyDescent="0.2">
      <c r="C73">
        <v>15</v>
      </c>
    </row>
    <row r="74" spans="3:3" x14ac:dyDescent="0.2">
      <c r="C74">
        <v>25</v>
      </c>
    </row>
    <row r="75" spans="3:3" x14ac:dyDescent="0.2">
      <c r="C75">
        <v>25</v>
      </c>
    </row>
    <row r="76" spans="3:3" x14ac:dyDescent="0.2">
      <c r="C76">
        <v>20</v>
      </c>
    </row>
  </sheetData>
  <conditionalFormatting sqref="D38:R44">
    <cfRule type="colorScale" priority="1">
      <colorScale>
        <cfvo type="min"/>
        <cfvo type="percentile" val="50"/>
        <cfvo type="max"/>
        <color rgb="FFFCBABC"/>
        <color rgb="FFFCFCFF"/>
        <color rgb="FFACDCB9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42"/>
  <sheetViews>
    <sheetView topLeftCell="A7" workbookViewId="0">
      <selection activeCell="H18" sqref="H18"/>
    </sheetView>
  </sheetViews>
  <sheetFormatPr baseColWidth="10" defaultColWidth="8.83203125" defaultRowHeight="15" x14ac:dyDescent="0.2"/>
  <cols>
    <col min="1" max="1" width="12" customWidth="1"/>
    <col min="2" max="2" width="20.1640625" customWidth="1"/>
    <col min="3" max="3" width="10.33203125" customWidth="1"/>
    <col min="4" max="4" width="8.5" customWidth="1"/>
    <col min="5" max="5" width="8.83203125" customWidth="1"/>
    <col min="6" max="6" width="9.83203125" bestFit="1" customWidth="1"/>
    <col min="7" max="7" width="11.33203125" customWidth="1"/>
    <col min="8" max="8" width="12.83203125" customWidth="1"/>
    <col min="9" max="9" width="10.6640625" customWidth="1"/>
    <col min="17" max="17" width="20.5" customWidth="1"/>
  </cols>
  <sheetData>
    <row r="2" spans="1:11" ht="16" x14ac:dyDescent="0.2">
      <c r="B2" s="5"/>
      <c r="C2" s="5"/>
      <c r="E2" s="2"/>
    </row>
    <row r="3" spans="1:11" ht="16" x14ac:dyDescent="0.2">
      <c r="B3" s="5"/>
      <c r="C3" s="5"/>
    </row>
    <row r="4" spans="1:11" ht="16" x14ac:dyDescent="0.2">
      <c r="B4" s="5" t="s">
        <v>0</v>
      </c>
      <c r="C4" s="5">
        <v>10</v>
      </c>
    </row>
    <row r="5" spans="1:11" ht="16" x14ac:dyDescent="0.2">
      <c r="B5" s="5" t="s">
        <v>1</v>
      </c>
      <c r="C5" s="5">
        <v>65</v>
      </c>
    </row>
    <row r="6" spans="1:11" x14ac:dyDescent="0.2">
      <c r="K6" s="2"/>
    </row>
    <row r="7" spans="1:11" x14ac:dyDescent="0.2">
      <c r="A7" t="s">
        <v>2</v>
      </c>
      <c r="B7" t="s">
        <v>3</v>
      </c>
      <c r="C7" t="s">
        <v>4</v>
      </c>
      <c r="D7" s="1" t="s">
        <v>5</v>
      </c>
      <c r="E7" t="s">
        <v>6</v>
      </c>
      <c r="F7" t="s">
        <v>7</v>
      </c>
      <c r="G7" t="s">
        <v>8</v>
      </c>
      <c r="H7" t="s">
        <v>9</v>
      </c>
    </row>
    <row r="8" spans="1:11" ht="16" x14ac:dyDescent="0.2">
      <c r="A8" s="5">
        <f>WEEKNUM(D37)</f>
        <v>42</v>
      </c>
      <c r="B8" s="5" t="s">
        <v>10</v>
      </c>
      <c r="C8" s="5">
        <f>C5-H8</f>
        <v>49.5</v>
      </c>
      <c r="D8" s="5">
        <f>$C$5</f>
        <v>65</v>
      </c>
      <c r="E8" s="5">
        <f>C5</f>
        <v>65</v>
      </c>
      <c r="F8" s="6">
        <f>E8*1.1</f>
        <v>71.5</v>
      </c>
      <c r="G8" s="6">
        <f>E8*0.9</f>
        <v>58.5</v>
      </c>
      <c r="H8" s="5">
        <f>8.5+7</f>
        <v>15.5</v>
      </c>
    </row>
    <row r="9" spans="1:11" ht="16" x14ac:dyDescent="0.2">
      <c r="A9" s="5">
        <f>WEEKNUM(E37)</f>
        <v>42</v>
      </c>
      <c r="B9" s="4" t="s">
        <v>11</v>
      </c>
      <c r="C9" s="5">
        <f>C8-H9</f>
        <v>49.5</v>
      </c>
      <c r="D9" s="5">
        <f t="shared" ref="D9:D17" si="0">$C$5</f>
        <v>65</v>
      </c>
      <c r="E9" s="6">
        <f>E8-D42</f>
        <v>45.5</v>
      </c>
      <c r="F9" s="6">
        <f t="shared" ref="F9:F17" si="1">E9*1.1</f>
        <v>50.050000000000004</v>
      </c>
      <c r="G9" s="6">
        <f t="shared" ref="G9:G17" si="2">E9*0.9</f>
        <v>40.950000000000003</v>
      </c>
      <c r="H9" s="5">
        <v>0</v>
      </c>
    </row>
    <row r="10" spans="1:11" ht="16" x14ac:dyDescent="0.2">
      <c r="A10" s="5">
        <f>WEEKNUM(F37)</f>
        <v>42</v>
      </c>
      <c r="B10" s="4" t="s">
        <v>12</v>
      </c>
      <c r="C10" s="5">
        <f t="shared" ref="C10:C17" si="3">C9-H10</f>
        <v>49.5</v>
      </c>
      <c r="D10" s="5">
        <f t="shared" si="0"/>
        <v>65</v>
      </c>
      <c r="E10" s="6">
        <f>E9-E42</f>
        <v>45.5</v>
      </c>
      <c r="F10" s="6">
        <f t="shared" si="1"/>
        <v>50.050000000000004</v>
      </c>
      <c r="G10" s="6">
        <f t="shared" si="2"/>
        <v>40.950000000000003</v>
      </c>
      <c r="H10" s="5">
        <v>0</v>
      </c>
    </row>
    <row r="11" spans="1:11" ht="16" x14ac:dyDescent="0.2">
      <c r="A11" s="5">
        <f>WEEKNUM(G37)</f>
        <v>42</v>
      </c>
      <c r="B11" s="4" t="s">
        <v>13</v>
      </c>
      <c r="C11" s="5">
        <f t="shared" si="3"/>
        <v>49.5</v>
      </c>
      <c r="D11" s="5">
        <f t="shared" si="0"/>
        <v>65</v>
      </c>
      <c r="E11" s="6">
        <f>E10-F42</f>
        <v>45.5</v>
      </c>
      <c r="F11" s="6">
        <f t="shared" si="1"/>
        <v>50.050000000000004</v>
      </c>
      <c r="G11" s="6">
        <f t="shared" si="2"/>
        <v>40.950000000000003</v>
      </c>
      <c r="H11" s="5">
        <v>0</v>
      </c>
    </row>
    <row r="12" spans="1:11" ht="16" x14ac:dyDescent="0.2">
      <c r="A12" s="5">
        <f>WEEKNUM(H37)</f>
        <v>42</v>
      </c>
      <c r="B12" s="4" t="s">
        <v>14</v>
      </c>
      <c r="C12" s="5">
        <f t="shared" si="3"/>
        <v>40.5</v>
      </c>
      <c r="D12" s="5">
        <f t="shared" si="0"/>
        <v>65</v>
      </c>
      <c r="E12" s="6">
        <f>E11-G42</f>
        <v>39</v>
      </c>
      <c r="F12" s="6">
        <f t="shared" si="1"/>
        <v>42.900000000000006</v>
      </c>
      <c r="G12" s="6">
        <f t="shared" si="2"/>
        <v>35.1</v>
      </c>
      <c r="H12" s="5">
        <f>2+1+1+5</f>
        <v>9</v>
      </c>
    </row>
    <row r="13" spans="1:11" ht="16" x14ac:dyDescent="0.2">
      <c r="A13" s="5">
        <f>WEEKNUM(I37)</f>
        <v>43</v>
      </c>
      <c r="B13" s="4" t="s">
        <v>10</v>
      </c>
      <c r="C13" s="5">
        <f t="shared" si="3"/>
        <v>31.5</v>
      </c>
      <c r="D13" s="5">
        <f t="shared" si="0"/>
        <v>65</v>
      </c>
      <c r="E13" s="6">
        <f>E12-H42</f>
        <v>29.25</v>
      </c>
      <c r="F13" s="6">
        <f t="shared" si="1"/>
        <v>32.175000000000004</v>
      </c>
      <c r="G13" s="6">
        <f t="shared" si="2"/>
        <v>26.324999999999999</v>
      </c>
      <c r="H13" s="5">
        <v>9</v>
      </c>
      <c r="I13" s="8"/>
    </row>
    <row r="14" spans="1:11" ht="16" x14ac:dyDescent="0.2">
      <c r="A14" s="5">
        <f>WEEKNUM(J37)</f>
        <v>43</v>
      </c>
      <c r="B14" s="4" t="s">
        <v>11</v>
      </c>
      <c r="C14" s="5">
        <f t="shared" si="3"/>
        <v>31.5</v>
      </c>
      <c r="D14" s="5">
        <f t="shared" si="0"/>
        <v>65</v>
      </c>
      <c r="E14" s="6">
        <f>E13-I42</f>
        <v>9.75</v>
      </c>
      <c r="F14" s="6">
        <f t="shared" si="1"/>
        <v>10.725000000000001</v>
      </c>
      <c r="G14" s="6">
        <f t="shared" si="2"/>
        <v>8.7750000000000004</v>
      </c>
      <c r="H14" s="5">
        <v>0</v>
      </c>
    </row>
    <row r="15" spans="1:11" ht="16" x14ac:dyDescent="0.2">
      <c r="A15" s="5">
        <f>WEEKNUM(K37)</f>
        <v>43</v>
      </c>
      <c r="B15" s="4" t="s">
        <v>12</v>
      </c>
      <c r="C15" s="5">
        <f t="shared" si="3"/>
        <v>31.5</v>
      </c>
      <c r="D15" s="5">
        <f t="shared" si="0"/>
        <v>65</v>
      </c>
      <c r="E15" s="6">
        <f>E14-J42</f>
        <v>9.75</v>
      </c>
      <c r="F15" s="6">
        <f t="shared" si="1"/>
        <v>10.725000000000001</v>
      </c>
      <c r="G15" s="6">
        <f t="shared" si="2"/>
        <v>8.7750000000000004</v>
      </c>
      <c r="H15" s="5">
        <v>0</v>
      </c>
    </row>
    <row r="16" spans="1:11" ht="16" x14ac:dyDescent="0.2">
      <c r="A16" s="5">
        <f>WEEKNUM(L37)</f>
        <v>43</v>
      </c>
      <c r="B16" s="4" t="s">
        <v>13</v>
      </c>
      <c r="C16" s="5">
        <f t="shared" si="3"/>
        <v>31.5</v>
      </c>
      <c r="D16" s="5">
        <f t="shared" si="0"/>
        <v>65</v>
      </c>
      <c r="E16" s="6">
        <f>E15-K42</f>
        <v>9.75</v>
      </c>
      <c r="F16" s="6">
        <f t="shared" si="1"/>
        <v>10.725000000000001</v>
      </c>
      <c r="G16" s="6">
        <f t="shared" si="2"/>
        <v>8.7750000000000004</v>
      </c>
      <c r="H16" s="5">
        <v>0</v>
      </c>
    </row>
    <row r="17" spans="1:8" ht="16" x14ac:dyDescent="0.2">
      <c r="A17" s="5">
        <f>WEEKNUM(M37)</f>
        <v>43</v>
      </c>
      <c r="B17" s="4" t="s">
        <v>14</v>
      </c>
      <c r="C17" s="5">
        <f t="shared" si="3"/>
        <v>29.5</v>
      </c>
      <c r="D17" s="5">
        <f t="shared" si="0"/>
        <v>65</v>
      </c>
      <c r="E17" s="6">
        <f>E16-L42</f>
        <v>9.75</v>
      </c>
      <c r="F17" s="6">
        <f t="shared" si="1"/>
        <v>10.725000000000001</v>
      </c>
      <c r="G17" s="6">
        <f t="shared" si="2"/>
        <v>8.7750000000000004</v>
      </c>
      <c r="H17" s="5">
        <v>2</v>
      </c>
    </row>
    <row r="18" spans="1:8" ht="16" x14ac:dyDescent="0.2">
      <c r="A18" s="5"/>
      <c r="B18" s="4"/>
      <c r="C18" s="5"/>
      <c r="D18" s="5"/>
      <c r="E18" s="6"/>
      <c r="F18" s="6"/>
      <c r="G18" s="6"/>
      <c r="H18" s="5"/>
    </row>
    <row r="19" spans="1:8" ht="16" x14ac:dyDescent="0.2">
      <c r="A19" s="5"/>
      <c r="B19" s="4"/>
      <c r="C19" s="5"/>
      <c r="D19" s="5"/>
      <c r="E19" s="6"/>
      <c r="F19" s="6"/>
      <c r="G19" s="6"/>
      <c r="H19" s="5"/>
    </row>
    <row r="20" spans="1:8" ht="16" x14ac:dyDescent="0.2">
      <c r="A20" s="5"/>
      <c r="B20" s="4"/>
      <c r="C20" s="5"/>
      <c r="D20" s="5"/>
      <c r="E20" s="6"/>
      <c r="F20" s="6"/>
      <c r="G20" s="6"/>
      <c r="H20" s="5"/>
    </row>
    <row r="21" spans="1:8" ht="16" x14ac:dyDescent="0.2">
      <c r="A21" s="5"/>
      <c r="B21" s="4"/>
      <c r="C21" s="5"/>
      <c r="D21" s="5"/>
      <c r="E21" s="6"/>
      <c r="F21" s="6"/>
      <c r="G21" s="6"/>
      <c r="H21" s="5"/>
    </row>
    <row r="22" spans="1:8" ht="16" x14ac:dyDescent="0.2">
      <c r="A22" s="5"/>
      <c r="B22" s="4"/>
      <c r="C22" s="5"/>
      <c r="D22" s="5"/>
      <c r="E22" s="6"/>
      <c r="F22" s="6"/>
      <c r="G22" s="6"/>
      <c r="H22" s="5"/>
    </row>
    <row r="23" spans="1:8" ht="16" x14ac:dyDescent="0.2">
      <c r="A23" s="5"/>
      <c r="B23" s="4"/>
      <c r="C23" s="5"/>
      <c r="D23" s="5"/>
      <c r="E23" s="6"/>
      <c r="F23" s="6"/>
      <c r="G23" s="6"/>
      <c r="H23" s="5"/>
    </row>
    <row r="24" spans="1:8" ht="16" x14ac:dyDescent="0.2">
      <c r="A24" s="5"/>
      <c r="B24" s="4"/>
      <c r="C24" s="5"/>
      <c r="D24" s="5"/>
      <c r="E24" s="6"/>
      <c r="F24" s="6"/>
      <c r="G24" s="6"/>
      <c r="H24" s="5"/>
    </row>
    <row r="25" spans="1:8" ht="16" x14ac:dyDescent="0.2">
      <c r="A25" s="5"/>
      <c r="E25" s="6"/>
      <c r="F25" s="6"/>
      <c r="G25" s="6"/>
      <c r="H25" s="5"/>
    </row>
    <row r="26" spans="1:8" ht="16" x14ac:dyDescent="0.2">
      <c r="A26" s="5"/>
      <c r="E26" s="6"/>
      <c r="F26" s="6"/>
      <c r="G26" s="6"/>
      <c r="H26" s="5"/>
    </row>
    <row r="27" spans="1:8" ht="16" x14ac:dyDescent="0.2">
      <c r="A27" s="5"/>
      <c r="E27" s="6"/>
      <c r="F27" s="6"/>
      <c r="G27" s="6"/>
      <c r="H27" s="5"/>
    </row>
    <row r="28" spans="1:8" ht="16" x14ac:dyDescent="0.2">
      <c r="A28" s="5"/>
      <c r="E28" s="6"/>
      <c r="F28" s="6"/>
      <c r="G28" s="6"/>
      <c r="H28" s="5"/>
    </row>
    <row r="31" spans="1:8" x14ac:dyDescent="0.2">
      <c r="A31" s="2"/>
    </row>
    <row r="36" spans="1:17" x14ac:dyDescent="0.2">
      <c r="D36" s="2" t="s">
        <v>15</v>
      </c>
      <c r="E36" s="2" t="s">
        <v>16</v>
      </c>
      <c r="F36" s="2" t="s">
        <v>17</v>
      </c>
      <c r="G36" s="2" t="s">
        <v>18</v>
      </c>
      <c r="H36" s="2" t="s">
        <v>19</v>
      </c>
      <c r="I36" s="2" t="s">
        <v>15</v>
      </c>
      <c r="J36" s="2" t="s">
        <v>16</v>
      </c>
      <c r="K36" s="2" t="s">
        <v>17</v>
      </c>
      <c r="L36" s="2" t="s">
        <v>18</v>
      </c>
      <c r="M36" s="2" t="s">
        <v>19</v>
      </c>
      <c r="N36" s="2"/>
      <c r="O36" s="2" t="s">
        <v>20</v>
      </c>
      <c r="P36" s="2" t="s">
        <v>21</v>
      </c>
      <c r="Q36" s="2" t="s">
        <v>22</v>
      </c>
    </row>
    <row r="37" spans="1:17" x14ac:dyDescent="0.2">
      <c r="D37" s="9">
        <f>DATEVALUE("15/10/2018")</f>
        <v>43388</v>
      </c>
      <c r="E37" s="9">
        <f>D37+1</f>
        <v>43389</v>
      </c>
      <c r="F37" s="9">
        <f t="shared" ref="F37:M37" si="4">E37+1</f>
        <v>43390</v>
      </c>
      <c r="G37" s="9">
        <f t="shared" si="4"/>
        <v>43391</v>
      </c>
      <c r="H37" s="9">
        <f t="shared" si="4"/>
        <v>43392</v>
      </c>
      <c r="I37" s="9">
        <f>H37+3</f>
        <v>43395</v>
      </c>
      <c r="J37" s="9">
        <f t="shared" si="4"/>
        <v>43396</v>
      </c>
      <c r="K37" s="9">
        <f t="shared" si="4"/>
        <v>43397</v>
      </c>
      <c r="L37" s="9">
        <f t="shared" si="4"/>
        <v>43398</v>
      </c>
      <c r="M37" s="9">
        <f t="shared" si="4"/>
        <v>43399</v>
      </c>
      <c r="N37" s="9"/>
      <c r="O37" s="2"/>
      <c r="Q37" s="2"/>
    </row>
    <row r="38" spans="1:17" x14ac:dyDescent="0.2">
      <c r="A38" t="s">
        <v>25</v>
      </c>
      <c r="D38">
        <v>1</v>
      </c>
      <c r="E38">
        <v>0</v>
      </c>
      <c r="F38">
        <v>0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1</v>
      </c>
      <c r="O38">
        <v>6.5</v>
      </c>
      <c r="Q38">
        <f>SUM(D38:N38)*O38</f>
        <v>26</v>
      </c>
    </row>
    <row r="39" spans="1:17" x14ac:dyDescent="0.2">
      <c r="A39" t="s">
        <v>26</v>
      </c>
      <c r="D39">
        <v>1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O39">
        <v>6.5</v>
      </c>
      <c r="Q39">
        <f>SUM(D39:N39)*O39</f>
        <v>13</v>
      </c>
    </row>
    <row r="40" spans="1:17" x14ac:dyDescent="0.2">
      <c r="A40" t="s">
        <v>27</v>
      </c>
      <c r="D40">
        <v>1</v>
      </c>
      <c r="E40">
        <v>0</v>
      </c>
      <c r="F40">
        <v>0</v>
      </c>
      <c r="G40">
        <v>1</v>
      </c>
      <c r="H40">
        <v>0.5</v>
      </c>
      <c r="I40">
        <v>1</v>
      </c>
      <c r="J40">
        <v>0</v>
      </c>
      <c r="K40">
        <v>0</v>
      </c>
      <c r="L40">
        <v>0</v>
      </c>
      <c r="M40">
        <v>1</v>
      </c>
      <c r="O40">
        <v>6.5</v>
      </c>
      <c r="Q40">
        <f>SUM(D40:N40)*O40</f>
        <v>29.25</v>
      </c>
    </row>
    <row r="42" spans="1:17" x14ac:dyDescent="0.2">
      <c r="D42">
        <f>(D38*$O38+D39*$O39+D40*$O40)*$P$42</f>
        <v>19.5</v>
      </c>
      <c r="E42">
        <f t="shared" ref="E42:M42" si="5">(E38*$O38+E39*$O39+E40*$O40)*$P$42</f>
        <v>0</v>
      </c>
      <c r="F42">
        <f t="shared" si="5"/>
        <v>0</v>
      </c>
      <c r="G42">
        <f t="shared" si="5"/>
        <v>6.5</v>
      </c>
      <c r="H42">
        <f t="shared" si="5"/>
        <v>9.75</v>
      </c>
      <c r="I42">
        <f t="shared" si="5"/>
        <v>19.5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13</v>
      </c>
      <c r="P42">
        <v>1</v>
      </c>
      <c r="Q42">
        <f>SUM(Q38:Q41)*P42</f>
        <v>68.25</v>
      </c>
    </row>
  </sheetData>
  <conditionalFormatting sqref="D38:M39">
    <cfRule type="colorScale" priority="2">
      <colorScale>
        <cfvo type="min"/>
        <cfvo type="percentile" val="50"/>
        <cfvo type="max"/>
        <color rgb="FFFCBABC"/>
        <color rgb="FFFCFCFF"/>
        <color rgb="FFACDCB9"/>
      </colorScale>
    </cfRule>
  </conditionalFormatting>
  <conditionalFormatting sqref="D40:M40">
    <cfRule type="colorScale" priority="1">
      <colorScale>
        <cfvo type="min"/>
        <cfvo type="percentile" val="50"/>
        <cfvo type="max"/>
        <color rgb="FFFCBABC"/>
        <color rgb="FFFCFCFF"/>
        <color rgb="FFACDCB9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2"/>
  <sheetViews>
    <sheetView workbookViewId="0">
      <selection activeCell="D37" sqref="D37"/>
    </sheetView>
  </sheetViews>
  <sheetFormatPr baseColWidth="10" defaultColWidth="8.83203125" defaultRowHeight="15" x14ac:dyDescent="0.2"/>
  <cols>
    <col min="1" max="1" width="12" customWidth="1"/>
    <col min="2" max="2" width="20.1640625" customWidth="1"/>
    <col min="3" max="3" width="10.33203125" customWidth="1"/>
    <col min="4" max="4" width="8.5" customWidth="1"/>
    <col min="5" max="5" width="8.83203125" customWidth="1"/>
    <col min="6" max="6" width="9.83203125" bestFit="1" customWidth="1"/>
    <col min="7" max="7" width="11.33203125" customWidth="1"/>
    <col min="8" max="8" width="12.83203125" customWidth="1"/>
    <col min="9" max="9" width="10.6640625" customWidth="1"/>
    <col min="17" max="17" width="20.5" customWidth="1"/>
  </cols>
  <sheetData>
    <row r="2" spans="1:11" ht="16" x14ac:dyDescent="0.2">
      <c r="B2" s="5"/>
      <c r="C2" s="5"/>
      <c r="E2" s="2"/>
    </row>
    <row r="3" spans="1:11" ht="16" x14ac:dyDescent="0.2">
      <c r="B3" s="5"/>
      <c r="C3" s="5"/>
    </row>
    <row r="4" spans="1:11" ht="16" x14ac:dyDescent="0.2">
      <c r="B4" s="5" t="s">
        <v>0</v>
      </c>
      <c r="C4" s="5">
        <v>10</v>
      </c>
    </row>
    <row r="5" spans="1:11" ht="16" x14ac:dyDescent="0.2">
      <c r="B5" s="5" t="s">
        <v>1</v>
      </c>
      <c r="C5" s="5">
        <f>10+5+8+10+2.5+5+5+10+5+20</f>
        <v>80.5</v>
      </c>
    </row>
    <row r="6" spans="1:11" x14ac:dyDescent="0.2">
      <c r="K6" s="2"/>
    </row>
    <row r="7" spans="1:11" x14ac:dyDescent="0.2">
      <c r="A7" t="s">
        <v>2</v>
      </c>
      <c r="B7" t="s">
        <v>3</v>
      </c>
      <c r="C7" t="s">
        <v>4</v>
      </c>
      <c r="D7" s="1" t="s">
        <v>5</v>
      </c>
      <c r="E7" t="s">
        <v>6</v>
      </c>
      <c r="F7" t="s">
        <v>7</v>
      </c>
      <c r="G7" t="s">
        <v>8</v>
      </c>
      <c r="H7" t="s">
        <v>9</v>
      </c>
    </row>
    <row r="8" spans="1:11" ht="16" x14ac:dyDescent="0.2">
      <c r="A8" s="5">
        <f>WEEKNUM(D37)</f>
        <v>44</v>
      </c>
      <c r="B8" s="5" t="s">
        <v>10</v>
      </c>
      <c r="C8" s="5">
        <f>C5-H8</f>
        <v>75.5</v>
      </c>
      <c r="D8" s="5">
        <f>$C$5</f>
        <v>80.5</v>
      </c>
      <c r="E8" s="5">
        <f>$C$5</f>
        <v>80.5</v>
      </c>
      <c r="F8" s="6">
        <f>E8*1.1</f>
        <v>88.550000000000011</v>
      </c>
      <c r="G8" s="6">
        <f>E8*0.9</f>
        <v>72.45</v>
      </c>
      <c r="H8" s="5">
        <v>5</v>
      </c>
    </row>
    <row r="9" spans="1:11" ht="16" x14ac:dyDescent="0.2">
      <c r="A9" s="5">
        <f>WEEKNUM(E37)</f>
        <v>44</v>
      </c>
      <c r="B9" s="4" t="s">
        <v>11</v>
      </c>
      <c r="C9" s="5">
        <f>C8-H9</f>
        <v>75.5</v>
      </c>
      <c r="D9" s="5">
        <f t="shared" ref="D9:D17" si="0">$C$5</f>
        <v>80.5</v>
      </c>
      <c r="E9" s="6">
        <f>E8-D42</f>
        <v>61</v>
      </c>
      <c r="F9" s="6">
        <f t="shared" ref="F9:F17" si="1">E9*1.1</f>
        <v>67.100000000000009</v>
      </c>
      <c r="G9" s="6">
        <f t="shared" ref="G9:G17" si="2">E9*0.9</f>
        <v>54.9</v>
      </c>
      <c r="H9" s="5">
        <v>0</v>
      </c>
    </row>
    <row r="10" spans="1:11" ht="16" x14ac:dyDescent="0.2">
      <c r="A10" s="5">
        <f>WEEKNUM(F37)</f>
        <v>44</v>
      </c>
      <c r="B10" s="4" t="s">
        <v>12</v>
      </c>
      <c r="C10" s="5">
        <f t="shared" ref="C10:C17" si="3">C9-H10</f>
        <v>75.5</v>
      </c>
      <c r="D10" s="5">
        <f t="shared" si="0"/>
        <v>80.5</v>
      </c>
      <c r="E10" s="6">
        <f>E9-E42</f>
        <v>61</v>
      </c>
      <c r="F10" s="6">
        <f t="shared" si="1"/>
        <v>67.100000000000009</v>
      </c>
      <c r="G10" s="6">
        <f t="shared" si="2"/>
        <v>54.9</v>
      </c>
      <c r="H10" s="5">
        <v>0</v>
      </c>
    </row>
    <row r="11" spans="1:11" ht="16" x14ac:dyDescent="0.2">
      <c r="A11" s="5">
        <f>WEEKNUM(G37)</f>
        <v>44</v>
      </c>
      <c r="B11" s="4" t="s">
        <v>13</v>
      </c>
      <c r="C11" s="5">
        <f t="shared" si="3"/>
        <v>68.5</v>
      </c>
      <c r="D11" s="5">
        <f t="shared" si="0"/>
        <v>80.5</v>
      </c>
      <c r="E11" s="6">
        <f>E10-F42</f>
        <v>61</v>
      </c>
      <c r="F11" s="6">
        <f t="shared" si="1"/>
        <v>67.100000000000009</v>
      </c>
      <c r="G11" s="6">
        <f t="shared" si="2"/>
        <v>54.9</v>
      </c>
      <c r="H11" s="5">
        <v>7</v>
      </c>
    </row>
    <row r="12" spans="1:11" ht="16" x14ac:dyDescent="0.2">
      <c r="A12" s="5">
        <f>WEEKNUM(H37)</f>
        <v>44</v>
      </c>
      <c r="B12" s="4" t="s">
        <v>14</v>
      </c>
      <c r="C12" s="5">
        <f t="shared" si="3"/>
        <v>58.5</v>
      </c>
      <c r="D12" s="5">
        <f t="shared" si="0"/>
        <v>80.5</v>
      </c>
      <c r="E12" s="6">
        <f>E11-G42</f>
        <v>54.5</v>
      </c>
      <c r="F12" s="6">
        <f t="shared" si="1"/>
        <v>59.95</v>
      </c>
      <c r="G12" s="6">
        <f t="shared" si="2"/>
        <v>49.050000000000004</v>
      </c>
      <c r="H12" s="5">
        <v>10</v>
      </c>
    </row>
    <row r="13" spans="1:11" ht="16" x14ac:dyDescent="0.2">
      <c r="A13" s="5">
        <f>WEEKNUM(I37)</f>
        <v>45</v>
      </c>
      <c r="B13" s="4" t="s">
        <v>10</v>
      </c>
      <c r="C13" s="5">
        <f t="shared" si="3"/>
        <v>42.5</v>
      </c>
      <c r="D13" s="5">
        <f t="shared" si="0"/>
        <v>80.5</v>
      </c>
      <c r="E13" s="6">
        <f>E12-H42</f>
        <v>38.25</v>
      </c>
      <c r="F13" s="6">
        <f t="shared" si="1"/>
        <v>42.075000000000003</v>
      </c>
      <c r="G13" s="6">
        <f t="shared" si="2"/>
        <v>34.425000000000004</v>
      </c>
      <c r="H13" s="5">
        <v>16</v>
      </c>
      <c r="I13" s="8"/>
    </row>
    <row r="14" spans="1:11" ht="16" x14ac:dyDescent="0.2">
      <c r="A14" s="5">
        <f>WEEKNUM(J37)</f>
        <v>45</v>
      </c>
      <c r="B14" s="4" t="s">
        <v>11</v>
      </c>
      <c r="C14" s="5">
        <f t="shared" si="3"/>
        <v>42.5</v>
      </c>
      <c r="D14" s="5">
        <f t="shared" si="0"/>
        <v>80.5</v>
      </c>
      <c r="E14" s="6">
        <f>E13-I42</f>
        <v>18.75</v>
      </c>
      <c r="F14" s="6">
        <f t="shared" si="1"/>
        <v>20.625</v>
      </c>
      <c r="G14" s="6">
        <f t="shared" si="2"/>
        <v>16.875</v>
      </c>
      <c r="H14" s="5">
        <v>0</v>
      </c>
    </row>
    <row r="15" spans="1:11" ht="16" x14ac:dyDescent="0.2">
      <c r="A15" s="5">
        <f>WEEKNUM(K37)</f>
        <v>45</v>
      </c>
      <c r="B15" s="4" t="s">
        <v>12</v>
      </c>
      <c r="C15" s="5">
        <f t="shared" si="3"/>
        <v>42.5</v>
      </c>
      <c r="D15" s="5">
        <f t="shared" si="0"/>
        <v>80.5</v>
      </c>
      <c r="E15" s="6">
        <f>E14-J42</f>
        <v>18.75</v>
      </c>
      <c r="F15" s="6">
        <f t="shared" si="1"/>
        <v>20.625</v>
      </c>
      <c r="G15" s="6">
        <f t="shared" si="2"/>
        <v>16.875</v>
      </c>
      <c r="H15" s="5">
        <v>0</v>
      </c>
    </row>
    <row r="16" spans="1:11" ht="16" x14ac:dyDescent="0.2">
      <c r="A16" s="5">
        <f>WEEKNUM(L37)</f>
        <v>45</v>
      </c>
      <c r="B16" s="4" t="s">
        <v>13</v>
      </c>
      <c r="C16" s="5">
        <f t="shared" si="3"/>
        <v>34.5</v>
      </c>
      <c r="D16" s="5">
        <f t="shared" si="0"/>
        <v>80.5</v>
      </c>
      <c r="E16" s="6">
        <f>E15-K42</f>
        <v>18.75</v>
      </c>
      <c r="F16" s="6">
        <f t="shared" si="1"/>
        <v>20.625</v>
      </c>
      <c r="G16" s="6">
        <f t="shared" si="2"/>
        <v>16.875</v>
      </c>
      <c r="H16" s="5">
        <v>8</v>
      </c>
    </row>
    <row r="17" spans="1:8" ht="16" x14ac:dyDescent="0.2">
      <c r="A17" s="5">
        <f>WEEKNUM(M37)</f>
        <v>45</v>
      </c>
      <c r="B17" s="4" t="s">
        <v>14</v>
      </c>
      <c r="C17" s="5">
        <f t="shared" si="3"/>
        <v>30.5</v>
      </c>
      <c r="D17" s="5">
        <f t="shared" si="0"/>
        <v>80.5</v>
      </c>
      <c r="E17" s="6">
        <f>E16-L42</f>
        <v>12.25</v>
      </c>
      <c r="F17" s="6">
        <f t="shared" si="1"/>
        <v>13.475000000000001</v>
      </c>
      <c r="G17" s="6">
        <f t="shared" si="2"/>
        <v>11.025</v>
      </c>
      <c r="H17" s="5">
        <v>4</v>
      </c>
    </row>
    <row r="18" spans="1:8" ht="16" x14ac:dyDescent="0.2">
      <c r="A18" s="5"/>
      <c r="B18" s="4"/>
      <c r="C18" s="5"/>
      <c r="D18" s="5"/>
      <c r="E18" s="6"/>
      <c r="F18" s="6"/>
      <c r="G18" s="6"/>
      <c r="H18" s="5"/>
    </row>
    <row r="19" spans="1:8" ht="16" x14ac:dyDescent="0.2">
      <c r="A19" s="5"/>
      <c r="B19" s="4"/>
      <c r="C19" s="5"/>
      <c r="D19" s="5"/>
      <c r="E19" s="6"/>
      <c r="F19" s="6"/>
      <c r="G19" s="6"/>
      <c r="H19" s="5"/>
    </row>
    <row r="20" spans="1:8" ht="16" x14ac:dyDescent="0.2">
      <c r="A20" s="5"/>
      <c r="B20" s="4"/>
      <c r="C20" s="5"/>
      <c r="D20" s="5"/>
      <c r="E20" s="6"/>
      <c r="F20" s="6"/>
      <c r="G20" s="6"/>
      <c r="H20" s="5"/>
    </row>
    <row r="21" spans="1:8" ht="16" x14ac:dyDescent="0.2">
      <c r="A21" s="5"/>
      <c r="B21" s="4"/>
      <c r="C21" s="5"/>
      <c r="D21" s="5"/>
      <c r="E21" s="6"/>
      <c r="F21" s="6"/>
      <c r="G21" s="6"/>
      <c r="H21" s="5"/>
    </row>
    <row r="22" spans="1:8" ht="16" x14ac:dyDescent="0.2">
      <c r="A22" s="5"/>
      <c r="B22" s="4"/>
      <c r="C22" s="5"/>
      <c r="D22" s="5"/>
      <c r="E22" s="6"/>
      <c r="F22" s="6"/>
      <c r="G22" s="6"/>
      <c r="H22" s="5"/>
    </row>
    <row r="23" spans="1:8" ht="16" x14ac:dyDescent="0.2">
      <c r="A23" s="5"/>
      <c r="B23" s="4"/>
      <c r="C23" s="5"/>
      <c r="D23" s="5"/>
      <c r="E23" s="6"/>
      <c r="F23" s="6"/>
      <c r="G23" s="6"/>
      <c r="H23" s="5"/>
    </row>
    <row r="24" spans="1:8" ht="16" x14ac:dyDescent="0.2">
      <c r="A24" s="5"/>
      <c r="B24" s="4"/>
      <c r="C24" s="5"/>
      <c r="D24" s="5"/>
      <c r="E24" s="6"/>
      <c r="F24" s="6"/>
      <c r="G24" s="6"/>
      <c r="H24" s="5"/>
    </row>
    <row r="25" spans="1:8" ht="16" x14ac:dyDescent="0.2">
      <c r="A25" s="5"/>
      <c r="E25" s="6"/>
      <c r="F25" s="6"/>
      <c r="G25" s="6"/>
      <c r="H25" s="5"/>
    </row>
    <row r="26" spans="1:8" ht="16" x14ac:dyDescent="0.2">
      <c r="A26" s="5"/>
      <c r="E26" s="6"/>
      <c r="F26" s="6"/>
      <c r="G26" s="6"/>
      <c r="H26" s="5"/>
    </row>
    <row r="27" spans="1:8" ht="16" x14ac:dyDescent="0.2">
      <c r="A27" s="5"/>
      <c r="E27" s="6"/>
      <c r="F27" s="6"/>
      <c r="G27" s="6"/>
      <c r="H27" s="5"/>
    </row>
    <row r="28" spans="1:8" ht="16" x14ac:dyDescent="0.2">
      <c r="A28" s="5"/>
      <c r="E28" s="6"/>
      <c r="F28" s="6"/>
      <c r="G28" s="6"/>
      <c r="H28" s="5"/>
    </row>
    <row r="31" spans="1:8" x14ac:dyDescent="0.2">
      <c r="A31" s="2"/>
    </row>
    <row r="36" spans="1:17" x14ac:dyDescent="0.2">
      <c r="D36" s="2" t="s">
        <v>15</v>
      </c>
      <c r="E36" s="2" t="s">
        <v>16</v>
      </c>
      <c r="F36" s="2" t="s">
        <v>17</v>
      </c>
      <c r="G36" s="2" t="s">
        <v>18</v>
      </c>
      <c r="H36" s="2" t="s">
        <v>19</v>
      </c>
      <c r="I36" s="2" t="s">
        <v>15</v>
      </c>
      <c r="J36" s="2" t="s">
        <v>16</v>
      </c>
      <c r="K36" s="2" t="s">
        <v>17</v>
      </c>
      <c r="L36" s="2" t="s">
        <v>18</v>
      </c>
      <c r="M36" s="2" t="s">
        <v>19</v>
      </c>
      <c r="N36" s="2"/>
      <c r="O36" s="2" t="s">
        <v>20</v>
      </c>
      <c r="P36" s="2" t="s">
        <v>21</v>
      </c>
      <c r="Q36" s="2" t="s">
        <v>22</v>
      </c>
    </row>
    <row r="37" spans="1:17" x14ac:dyDescent="0.2">
      <c r="D37" s="9">
        <f>DATEVALUE("30/10/2018")</f>
        <v>43403</v>
      </c>
      <c r="E37" s="9">
        <f>D37+1</f>
        <v>43404</v>
      </c>
      <c r="F37" s="9">
        <f t="shared" ref="F37:M37" si="4">E37+1</f>
        <v>43405</v>
      </c>
      <c r="G37" s="9">
        <f t="shared" si="4"/>
        <v>43406</v>
      </c>
      <c r="H37" s="9">
        <f t="shared" si="4"/>
        <v>43407</v>
      </c>
      <c r="I37" s="9">
        <f>H37+3</f>
        <v>43410</v>
      </c>
      <c r="J37" s="9">
        <f t="shared" si="4"/>
        <v>43411</v>
      </c>
      <c r="K37" s="9">
        <f t="shared" si="4"/>
        <v>43412</v>
      </c>
      <c r="L37" s="9">
        <f t="shared" si="4"/>
        <v>43413</v>
      </c>
      <c r="M37" s="9">
        <f t="shared" si="4"/>
        <v>43414</v>
      </c>
      <c r="N37" s="9"/>
      <c r="O37" s="2"/>
      <c r="Q37" s="2"/>
    </row>
    <row r="38" spans="1:17" x14ac:dyDescent="0.2">
      <c r="A38" t="s">
        <v>25</v>
      </c>
      <c r="D38">
        <v>1</v>
      </c>
      <c r="E38">
        <v>0</v>
      </c>
      <c r="F38">
        <v>0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1</v>
      </c>
      <c r="O38">
        <v>6.5</v>
      </c>
      <c r="Q38">
        <f>SUM(D38:N38)*O38</f>
        <v>26</v>
      </c>
    </row>
    <row r="39" spans="1:17" x14ac:dyDescent="0.2">
      <c r="A39" t="s">
        <v>26</v>
      </c>
      <c r="D39">
        <v>1</v>
      </c>
      <c r="E39">
        <v>0</v>
      </c>
      <c r="F39">
        <v>0</v>
      </c>
      <c r="G39">
        <v>0</v>
      </c>
      <c r="H39">
        <v>0.5</v>
      </c>
      <c r="I39">
        <v>1</v>
      </c>
      <c r="J39">
        <v>0</v>
      </c>
      <c r="K39">
        <v>0</v>
      </c>
      <c r="L39">
        <v>0</v>
      </c>
      <c r="M39">
        <v>0.5</v>
      </c>
      <c r="O39">
        <v>6.5</v>
      </c>
      <c r="Q39">
        <f>SUM(D39:N39)*O39</f>
        <v>19.5</v>
      </c>
    </row>
    <row r="40" spans="1:17" x14ac:dyDescent="0.2">
      <c r="A40" t="s">
        <v>27</v>
      </c>
      <c r="D40">
        <v>1</v>
      </c>
      <c r="E40">
        <v>0</v>
      </c>
      <c r="F40">
        <v>0</v>
      </c>
      <c r="G40">
        <v>1</v>
      </c>
      <c r="H40">
        <v>1</v>
      </c>
      <c r="I40">
        <v>1</v>
      </c>
      <c r="J40">
        <v>0</v>
      </c>
      <c r="K40">
        <v>0</v>
      </c>
      <c r="L40">
        <v>1</v>
      </c>
      <c r="M40">
        <v>1</v>
      </c>
      <c r="O40">
        <v>6.5</v>
      </c>
      <c r="Q40">
        <f>SUM(D40:N40)*O40</f>
        <v>39</v>
      </c>
    </row>
    <row r="42" spans="1:17" x14ac:dyDescent="0.2">
      <c r="D42">
        <f>(D38*$O38+D39*$O39+D40*$O40)*$P$42</f>
        <v>19.5</v>
      </c>
      <c r="E42">
        <f t="shared" ref="E42:M42" si="5">(E38*$O38+E39*$O39+E40*$O40)*$P$42</f>
        <v>0</v>
      </c>
      <c r="F42">
        <f t="shared" si="5"/>
        <v>0</v>
      </c>
      <c r="G42">
        <f t="shared" si="5"/>
        <v>6.5</v>
      </c>
      <c r="H42">
        <f t="shared" si="5"/>
        <v>16.25</v>
      </c>
      <c r="I42">
        <f t="shared" si="5"/>
        <v>19.5</v>
      </c>
      <c r="J42">
        <f t="shared" si="5"/>
        <v>0</v>
      </c>
      <c r="K42">
        <f t="shared" si="5"/>
        <v>0</v>
      </c>
      <c r="L42">
        <f t="shared" si="5"/>
        <v>6.5</v>
      </c>
      <c r="M42">
        <f t="shared" si="5"/>
        <v>16.25</v>
      </c>
      <c r="P42">
        <v>1</v>
      </c>
      <c r="Q42">
        <f>SUM(Q38:Q41)*P42</f>
        <v>84.5</v>
      </c>
    </row>
  </sheetData>
  <conditionalFormatting sqref="D38:M39">
    <cfRule type="colorScale" priority="2">
      <colorScale>
        <cfvo type="min"/>
        <cfvo type="percentile" val="50"/>
        <cfvo type="max"/>
        <color rgb="FFFCBABC"/>
        <color rgb="FFFCFCFF"/>
        <color rgb="FFACDCB9"/>
      </colorScale>
    </cfRule>
  </conditionalFormatting>
  <conditionalFormatting sqref="D40:M40">
    <cfRule type="colorScale" priority="1">
      <colorScale>
        <cfvo type="min"/>
        <cfvo type="percentile" val="50"/>
        <cfvo type="max"/>
        <color rgb="FFFCBABC"/>
        <color rgb="FFFCFCFF"/>
        <color rgb="FFACDCB9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42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12" customWidth="1"/>
    <col min="2" max="2" width="20.1640625" customWidth="1"/>
    <col min="3" max="3" width="10.33203125" customWidth="1"/>
    <col min="4" max="4" width="8.5" customWidth="1"/>
    <col min="5" max="5" width="8.83203125" customWidth="1"/>
    <col min="6" max="6" width="9.83203125" bestFit="1" customWidth="1"/>
    <col min="7" max="7" width="11.33203125" customWidth="1"/>
    <col min="8" max="8" width="12.83203125" customWidth="1"/>
    <col min="9" max="9" width="10.6640625" customWidth="1"/>
    <col min="17" max="17" width="20.5" customWidth="1"/>
  </cols>
  <sheetData>
    <row r="2" spans="1:11" ht="16" x14ac:dyDescent="0.2">
      <c r="B2" s="5"/>
      <c r="C2" s="5"/>
      <c r="E2" s="2"/>
    </row>
    <row r="3" spans="1:11" ht="16" x14ac:dyDescent="0.2">
      <c r="B3" s="5"/>
      <c r="C3" s="5"/>
    </row>
    <row r="4" spans="1:11" ht="16" x14ac:dyDescent="0.2">
      <c r="B4" s="5" t="s">
        <v>0</v>
      </c>
      <c r="C4" s="5">
        <v>10</v>
      </c>
    </row>
    <row r="5" spans="1:11" ht="16" x14ac:dyDescent="0.2">
      <c r="B5" s="5" t="s">
        <v>1</v>
      </c>
      <c r="C5" s="5">
        <v>60</v>
      </c>
    </row>
    <row r="6" spans="1:11" x14ac:dyDescent="0.2">
      <c r="K6" s="2"/>
    </row>
    <row r="7" spans="1:11" x14ac:dyDescent="0.2">
      <c r="A7" t="s">
        <v>2</v>
      </c>
      <c r="B7" t="s">
        <v>3</v>
      </c>
      <c r="C7" t="s">
        <v>4</v>
      </c>
      <c r="D7" s="1" t="s">
        <v>5</v>
      </c>
      <c r="E7" t="s">
        <v>6</v>
      </c>
      <c r="F7" t="s">
        <v>7</v>
      </c>
      <c r="G7" t="s">
        <v>8</v>
      </c>
      <c r="H7" t="s">
        <v>9</v>
      </c>
    </row>
    <row r="8" spans="1:11" ht="16" x14ac:dyDescent="0.2">
      <c r="A8" s="5">
        <f>WEEKNUM(D37)</f>
        <v>46</v>
      </c>
      <c r="B8" s="5" t="s">
        <v>10</v>
      </c>
      <c r="C8" s="5">
        <f>C5-H8</f>
        <v>48</v>
      </c>
      <c r="D8" s="5">
        <f>$C$5</f>
        <v>60</v>
      </c>
      <c r="E8" s="5">
        <f>$C$5</f>
        <v>60</v>
      </c>
      <c r="F8" s="6">
        <f>E8*1.1</f>
        <v>66</v>
      </c>
      <c r="G8" s="6">
        <f>E8*0.9</f>
        <v>54</v>
      </c>
      <c r="H8" s="5">
        <v>12</v>
      </c>
    </row>
    <row r="9" spans="1:11" ht="16" x14ac:dyDescent="0.2">
      <c r="A9" s="5">
        <f>WEEKNUM(E37)</f>
        <v>46</v>
      </c>
      <c r="B9" s="4" t="s">
        <v>11</v>
      </c>
      <c r="C9" s="5">
        <f>C8-H9</f>
        <v>48</v>
      </c>
      <c r="D9" s="5">
        <f t="shared" ref="D9:D17" si="0">$C$5</f>
        <v>60</v>
      </c>
      <c r="E9" s="6">
        <f>E8-D42</f>
        <v>40.5</v>
      </c>
      <c r="F9" s="6">
        <f t="shared" ref="F9:F17" si="1">E9*1.1</f>
        <v>44.550000000000004</v>
      </c>
      <c r="G9" s="6">
        <f t="shared" ref="G9:G17" si="2">E9*0.9</f>
        <v>36.450000000000003</v>
      </c>
      <c r="H9" s="5">
        <v>0</v>
      </c>
    </row>
    <row r="10" spans="1:11" ht="16" x14ac:dyDescent="0.2">
      <c r="A10" s="5">
        <f>WEEKNUM(F37)</f>
        <v>46</v>
      </c>
      <c r="B10" s="4" t="s">
        <v>12</v>
      </c>
      <c r="C10" s="5">
        <f t="shared" ref="C10:C17" si="3">C9-H10</f>
        <v>48</v>
      </c>
      <c r="D10" s="5">
        <f t="shared" si="0"/>
        <v>60</v>
      </c>
      <c r="E10" s="6">
        <f>E9-E42</f>
        <v>40.5</v>
      </c>
      <c r="F10" s="6">
        <f t="shared" si="1"/>
        <v>44.550000000000004</v>
      </c>
      <c r="G10" s="6">
        <f t="shared" si="2"/>
        <v>36.450000000000003</v>
      </c>
      <c r="H10" s="5">
        <v>0</v>
      </c>
    </row>
    <row r="11" spans="1:11" ht="16" x14ac:dyDescent="0.2">
      <c r="A11" s="5">
        <f>WEEKNUM(G37)</f>
        <v>46</v>
      </c>
      <c r="B11" s="4" t="s">
        <v>13</v>
      </c>
      <c r="C11" s="5">
        <f t="shared" si="3"/>
        <v>44</v>
      </c>
      <c r="D11" s="5">
        <f t="shared" si="0"/>
        <v>60</v>
      </c>
      <c r="E11" s="6">
        <f>E10-F42</f>
        <v>40.5</v>
      </c>
      <c r="F11" s="6">
        <f t="shared" si="1"/>
        <v>44.550000000000004</v>
      </c>
      <c r="G11" s="6">
        <f t="shared" si="2"/>
        <v>36.450000000000003</v>
      </c>
      <c r="H11" s="5">
        <v>4</v>
      </c>
    </row>
    <row r="12" spans="1:11" ht="16" x14ac:dyDescent="0.2">
      <c r="A12" s="5">
        <f>WEEKNUM(H37)</f>
        <v>46</v>
      </c>
      <c r="B12" s="4" t="s">
        <v>14</v>
      </c>
      <c r="C12" s="5">
        <f t="shared" si="3"/>
        <v>36</v>
      </c>
      <c r="D12" s="5">
        <f t="shared" si="0"/>
        <v>60</v>
      </c>
      <c r="E12" s="6">
        <f>E11-G42</f>
        <v>40.5</v>
      </c>
      <c r="F12" s="6">
        <f t="shared" si="1"/>
        <v>44.550000000000004</v>
      </c>
      <c r="G12" s="6">
        <f t="shared" si="2"/>
        <v>36.450000000000003</v>
      </c>
      <c r="H12" s="5">
        <v>8</v>
      </c>
    </row>
    <row r="13" spans="1:11" ht="16" x14ac:dyDescent="0.2">
      <c r="A13" s="5">
        <f>WEEKNUM(I37)</f>
        <v>47</v>
      </c>
      <c r="B13" s="4" t="s">
        <v>10</v>
      </c>
      <c r="C13" s="5">
        <f t="shared" si="3"/>
        <v>26</v>
      </c>
      <c r="D13" s="5">
        <f t="shared" si="0"/>
        <v>60</v>
      </c>
      <c r="E13" s="6">
        <f>E12-H42</f>
        <v>34</v>
      </c>
      <c r="F13" s="6">
        <f t="shared" si="1"/>
        <v>37.400000000000006</v>
      </c>
      <c r="G13" s="6">
        <f t="shared" si="2"/>
        <v>30.6</v>
      </c>
      <c r="H13" s="5">
        <v>10</v>
      </c>
      <c r="I13" s="8"/>
    </row>
    <row r="14" spans="1:11" ht="16" x14ac:dyDescent="0.2">
      <c r="A14" s="5">
        <f>WEEKNUM(J37)</f>
        <v>47</v>
      </c>
      <c r="B14" s="4" t="s">
        <v>11</v>
      </c>
      <c r="C14" s="5">
        <f t="shared" si="3"/>
        <v>26</v>
      </c>
      <c r="D14" s="5">
        <f t="shared" si="0"/>
        <v>60</v>
      </c>
      <c r="E14" s="6">
        <f>E13-I42</f>
        <v>14.5</v>
      </c>
      <c r="F14" s="6">
        <f t="shared" si="1"/>
        <v>15.950000000000001</v>
      </c>
      <c r="G14" s="6">
        <f t="shared" si="2"/>
        <v>13.05</v>
      </c>
      <c r="H14" s="5">
        <v>0</v>
      </c>
    </row>
    <row r="15" spans="1:11" ht="16" x14ac:dyDescent="0.2">
      <c r="A15" s="5">
        <f>WEEKNUM(K37)</f>
        <v>47</v>
      </c>
      <c r="B15" s="4" t="s">
        <v>12</v>
      </c>
      <c r="C15" s="5">
        <f t="shared" si="3"/>
        <v>26</v>
      </c>
      <c r="D15" s="5">
        <f t="shared" si="0"/>
        <v>60</v>
      </c>
      <c r="E15" s="6">
        <f>E14-J42</f>
        <v>14.5</v>
      </c>
      <c r="F15" s="6">
        <f t="shared" si="1"/>
        <v>15.950000000000001</v>
      </c>
      <c r="G15" s="6">
        <f t="shared" si="2"/>
        <v>13.05</v>
      </c>
      <c r="H15" s="5">
        <v>0</v>
      </c>
    </row>
    <row r="16" spans="1:11" ht="16" x14ac:dyDescent="0.2">
      <c r="A16" s="5">
        <f>WEEKNUM(L37)</f>
        <v>47</v>
      </c>
      <c r="B16" s="4" t="s">
        <v>13</v>
      </c>
      <c r="C16" s="5">
        <f t="shared" si="3"/>
        <v>26</v>
      </c>
      <c r="D16" s="5">
        <f t="shared" si="0"/>
        <v>60</v>
      </c>
      <c r="E16" s="6">
        <f>E15-K42</f>
        <v>14.5</v>
      </c>
      <c r="F16" s="6">
        <f t="shared" si="1"/>
        <v>15.950000000000001</v>
      </c>
      <c r="G16" s="6">
        <f t="shared" si="2"/>
        <v>13.05</v>
      </c>
      <c r="H16" s="5">
        <v>0</v>
      </c>
    </row>
    <row r="17" spans="1:8" ht="16" x14ac:dyDescent="0.2">
      <c r="A17" s="5">
        <f>WEEKNUM(M37)</f>
        <v>47</v>
      </c>
      <c r="B17" s="4" t="s">
        <v>14</v>
      </c>
      <c r="C17" s="5">
        <f t="shared" si="3"/>
        <v>17</v>
      </c>
      <c r="D17" s="5">
        <f t="shared" si="0"/>
        <v>60</v>
      </c>
      <c r="E17" s="6">
        <f>E16-L42</f>
        <v>8</v>
      </c>
      <c r="F17" s="6">
        <f t="shared" si="1"/>
        <v>8.8000000000000007</v>
      </c>
      <c r="G17" s="6">
        <f t="shared" si="2"/>
        <v>7.2</v>
      </c>
      <c r="H17" s="5">
        <v>9</v>
      </c>
    </row>
    <row r="18" spans="1:8" ht="16" x14ac:dyDescent="0.2">
      <c r="A18" s="5"/>
      <c r="B18" s="4"/>
      <c r="C18" s="5"/>
      <c r="D18" s="5"/>
      <c r="E18" s="6"/>
      <c r="F18" s="6"/>
      <c r="G18" s="6"/>
      <c r="H18" s="5"/>
    </row>
    <row r="19" spans="1:8" ht="16" x14ac:dyDescent="0.2">
      <c r="A19" s="5"/>
      <c r="B19" s="4"/>
      <c r="C19" s="5"/>
      <c r="D19" s="5"/>
      <c r="E19" s="6"/>
      <c r="F19" s="6"/>
      <c r="G19" s="6"/>
      <c r="H19" s="5"/>
    </row>
    <row r="20" spans="1:8" ht="16" x14ac:dyDescent="0.2">
      <c r="A20" s="5"/>
      <c r="B20" s="4"/>
      <c r="C20" s="5"/>
      <c r="D20" s="5"/>
      <c r="E20" s="6"/>
      <c r="F20" s="6"/>
      <c r="G20" s="6"/>
      <c r="H20" s="5"/>
    </row>
    <row r="21" spans="1:8" ht="16" x14ac:dyDescent="0.2">
      <c r="A21" s="5"/>
      <c r="B21" s="4"/>
      <c r="C21" s="5"/>
      <c r="D21" s="5"/>
      <c r="E21" s="6"/>
      <c r="F21" s="6"/>
      <c r="G21" s="6"/>
      <c r="H21" s="5"/>
    </row>
    <row r="22" spans="1:8" ht="16" x14ac:dyDescent="0.2">
      <c r="A22" s="5"/>
      <c r="B22" s="4"/>
      <c r="C22" s="5"/>
      <c r="D22" s="5"/>
      <c r="E22" s="6"/>
      <c r="F22" s="6"/>
      <c r="G22" s="6"/>
      <c r="H22" s="5"/>
    </row>
    <row r="23" spans="1:8" ht="16" x14ac:dyDescent="0.2">
      <c r="A23" s="5"/>
      <c r="B23" s="4"/>
      <c r="C23" s="5"/>
      <c r="D23" s="5"/>
      <c r="E23" s="6"/>
      <c r="F23" s="6"/>
      <c r="G23" s="6"/>
      <c r="H23" s="5"/>
    </row>
    <row r="24" spans="1:8" ht="16" x14ac:dyDescent="0.2">
      <c r="A24" s="5"/>
      <c r="B24" s="4"/>
      <c r="C24" s="5"/>
      <c r="D24" s="5"/>
      <c r="E24" s="6"/>
      <c r="F24" s="6"/>
      <c r="G24" s="6"/>
      <c r="H24" s="5"/>
    </row>
    <row r="25" spans="1:8" ht="16" x14ac:dyDescent="0.2">
      <c r="A25" s="5"/>
      <c r="E25" s="6"/>
      <c r="F25" s="6"/>
      <c r="G25" s="6"/>
      <c r="H25" s="5"/>
    </row>
    <row r="26" spans="1:8" ht="16" x14ac:dyDescent="0.2">
      <c r="A26" s="5"/>
      <c r="E26" s="6"/>
      <c r="F26" s="6"/>
      <c r="G26" s="6"/>
      <c r="H26" s="5"/>
    </row>
    <row r="27" spans="1:8" ht="16" x14ac:dyDescent="0.2">
      <c r="A27" s="5"/>
      <c r="E27" s="6"/>
      <c r="F27" s="6"/>
      <c r="G27" s="6"/>
      <c r="H27" s="5"/>
    </row>
    <row r="28" spans="1:8" ht="16" x14ac:dyDescent="0.2">
      <c r="A28" s="5"/>
      <c r="E28" s="6"/>
      <c r="F28" s="6"/>
      <c r="G28" s="6"/>
      <c r="H28" s="5"/>
    </row>
    <row r="31" spans="1:8" x14ac:dyDescent="0.2">
      <c r="A31" s="2"/>
    </row>
    <row r="36" spans="1:17" x14ac:dyDescent="0.2">
      <c r="D36" s="2" t="s">
        <v>15</v>
      </c>
      <c r="E36" s="2" t="s">
        <v>16</v>
      </c>
      <c r="F36" s="2" t="s">
        <v>17</v>
      </c>
      <c r="G36" s="2" t="s">
        <v>18</v>
      </c>
      <c r="H36" s="2" t="s">
        <v>19</v>
      </c>
      <c r="I36" s="2" t="s">
        <v>15</v>
      </c>
      <c r="J36" s="2" t="s">
        <v>16</v>
      </c>
      <c r="K36" s="2" t="s">
        <v>17</v>
      </c>
      <c r="L36" s="2" t="s">
        <v>18</v>
      </c>
      <c r="M36" s="2" t="s">
        <v>19</v>
      </c>
      <c r="N36" s="2"/>
      <c r="O36" s="2" t="s">
        <v>20</v>
      </c>
      <c r="P36" s="2" t="s">
        <v>21</v>
      </c>
      <c r="Q36" s="2" t="s">
        <v>22</v>
      </c>
    </row>
    <row r="37" spans="1:17" x14ac:dyDescent="0.2">
      <c r="D37" s="9">
        <f>DATEVALUE("12/11/2018")</f>
        <v>43416</v>
      </c>
      <c r="E37" s="9">
        <f>D37+1</f>
        <v>43417</v>
      </c>
      <c r="F37" s="9">
        <f t="shared" ref="F37:M37" si="4">E37+1</f>
        <v>43418</v>
      </c>
      <c r="G37" s="9">
        <f t="shared" si="4"/>
        <v>43419</v>
      </c>
      <c r="H37" s="9">
        <f t="shared" si="4"/>
        <v>43420</v>
      </c>
      <c r="I37" s="9">
        <f>H37+3</f>
        <v>43423</v>
      </c>
      <c r="J37" s="9">
        <f t="shared" si="4"/>
        <v>43424</v>
      </c>
      <c r="K37" s="9">
        <f t="shared" si="4"/>
        <v>43425</v>
      </c>
      <c r="L37" s="9">
        <f t="shared" si="4"/>
        <v>43426</v>
      </c>
      <c r="M37" s="9">
        <f t="shared" si="4"/>
        <v>43427</v>
      </c>
      <c r="N37" s="9"/>
      <c r="O37" s="2"/>
      <c r="Q37" s="2"/>
    </row>
    <row r="38" spans="1:17" x14ac:dyDescent="0.2">
      <c r="A38" t="s">
        <v>25</v>
      </c>
      <c r="D38">
        <v>1</v>
      </c>
      <c r="E38">
        <v>0</v>
      </c>
      <c r="F38">
        <v>0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1</v>
      </c>
      <c r="O38">
        <v>6.5</v>
      </c>
      <c r="Q38">
        <f>SUM(D38:N38)*O38</f>
        <v>26</v>
      </c>
    </row>
    <row r="39" spans="1:17" x14ac:dyDescent="0.2">
      <c r="A39" t="s">
        <v>26</v>
      </c>
      <c r="D39">
        <v>1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O39">
        <v>6.5</v>
      </c>
      <c r="Q39">
        <f>SUM(D39:N39)*O39</f>
        <v>13</v>
      </c>
    </row>
    <row r="40" spans="1:17" x14ac:dyDescent="0.2">
      <c r="A40" t="s">
        <v>27</v>
      </c>
      <c r="D40">
        <v>1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1</v>
      </c>
      <c r="M40">
        <v>1</v>
      </c>
      <c r="O40">
        <v>6.5</v>
      </c>
      <c r="Q40">
        <f>SUM(D40:N40)*O40</f>
        <v>26</v>
      </c>
    </row>
    <row r="42" spans="1:17" x14ac:dyDescent="0.2">
      <c r="D42">
        <f>(D38*$O38+D39*$O39+D40*$O40)*$P$42</f>
        <v>19.5</v>
      </c>
      <c r="E42">
        <f t="shared" ref="E42:M42" si="5">(E38*$O38+E39*$O39+E40*$O40)*$P$42</f>
        <v>0</v>
      </c>
      <c r="F42">
        <f t="shared" si="5"/>
        <v>0</v>
      </c>
      <c r="G42">
        <f t="shared" si="5"/>
        <v>0</v>
      </c>
      <c r="H42">
        <f t="shared" si="5"/>
        <v>6.5</v>
      </c>
      <c r="I42">
        <f t="shared" si="5"/>
        <v>19.5</v>
      </c>
      <c r="J42">
        <f t="shared" si="5"/>
        <v>0</v>
      </c>
      <c r="K42">
        <f t="shared" si="5"/>
        <v>0</v>
      </c>
      <c r="L42">
        <f t="shared" si="5"/>
        <v>6.5</v>
      </c>
      <c r="M42">
        <f t="shared" si="5"/>
        <v>13</v>
      </c>
      <c r="P42">
        <v>1</v>
      </c>
      <c r="Q42">
        <f>SUM(Q38:Q41)*P42</f>
        <v>65</v>
      </c>
    </row>
  </sheetData>
  <conditionalFormatting sqref="D38:M39">
    <cfRule type="colorScale" priority="2">
      <colorScale>
        <cfvo type="min"/>
        <cfvo type="percentile" val="50"/>
        <cfvo type="max"/>
        <color rgb="FFFCBABC"/>
        <color rgb="FFFCFCFF"/>
        <color rgb="FFACDCB9"/>
      </colorScale>
    </cfRule>
  </conditionalFormatting>
  <conditionalFormatting sqref="D40:M40">
    <cfRule type="colorScale" priority="1">
      <colorScale>
        <cfvo type="min"/>
        <cfvo type="percentile" val="50"/>
        <cfvo type="max"/>
        <color rgb="FFFCBABC"/>
        <color rgb="FFFCFCFF"/>
        <color rgb="FFACDCB9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AC8A-1BFA-C042-914E-1354DE3EBF01}">
  <dimension ref="A2:Q42"/>
  <sheetViews>
    <sheetView tabSelected="1" workbookViewId="0">
      <selection activeCell="I23" sqref="I23"/>
    </sheetView>
  </sheetViews>
  <sheetFormatPr baseColWidth="10" defaultColWidth="8.83203125" defaultRowHeight="15" x14ac:dyDescent="0.2"/>
  <cols>
    <col min="1" max="1" width="12" customWidth="1"/>
    <col min="2" max="2" width="20.1640625" customWidth="1"/>
    <col min="3" max="3" width="10.33203125" customWidth="1"/>
    <col min="4" max="4" width="8.5" customWidth="1"/>
    <col min="5" max="5" width="8.83203125" customWidth="1"/>
    <col min="6" max="6" width="9.83203125" bestFit="1" customWidth="1"/>
    <col min="7" max="7" width="11.33203125" customWidth="1"/>
    <col min="8" max="8" width="12.83203125" customWidth="1"/>
    <col min="9" max="9" width="10.6640625" customWidth="1"/>
    <col min="17" max="17" width="20.5" customWidth="1"/>
  </cols>
  <sheetData>
    <row r="2" spans="1:11" ht="16" x14ac:dyDescent="0.2">
      <c r="B2" s="5"/>
      <c r="C2" s="5"/>
      <c r="E2" s="2"/>
    </row>
    <row r="3" spans="1:11" ht="16" x14ac:dyDescent="0.2">
      <c r="B3" s="5"/>
      <c r="C3" s="5"/>
    </row>
    <row r="4" spans="1:11" ht="16" x14ac:dyDescent="0.2">
      <c r="B4" s="5" t="s">
        <v>0</v>
      </c>
      <c r="C4" s="5">
        <v>10</v>
      </c>
    </row>
    <row r="5" spans="1:11" ht="16" x14ac:dyDescent="0.2">
      <c r="B5" s="5" t="s">
        <v>1</v>
      </c>
      <c r="C5" s="5">
        <v>70</v>
      </c>
    </row>
    <row r="6" spans="1:11" x14ac:dyDescent="0.2">
      <c r="K6" s="2"/>
    </row>
    <row r="7" spans="1:11" x14ac:dyDescent="0.2">
      <c r="A7" t="s">
        <v>2</v>
      </c>
      <c r="B7" t="s">
        <v>3</v>
      </c>
      <c r="C7" t="s">
        <v>4</v>
      </c>
      <c r="D7" s="1" t="s">
        <v>5</v>
      </c>
      <c r="E7" t="s">
        <v>6</v>
      </c>
      <c r="F7" t="s">
        <v>7</v>
      </c>
      <c r="G7" t="s">
        <v>8</v>
      </c>
      <c r="H7" t="s">
        <v>9</v>
      </c>
    </row>
    <row r="8" spans="1:11" ht="16" x14ac:dyDescent="0.2">
      <c r="A8" s="5">
        <f>WEEKNUM(D37)</f>
        <v>48</v>
      </c>
      <c r="B8" s="5" t="s">
        <v>10</v>
      </c>
      <c r="C8" s="5">
        <f>C5-H8</f>
        <v>61</v>
      </c>
      <c r="D8" s="5">
        <f>$C$5</f>
        <v>70</v>
      </c>
      <c r="E8" s="5">
        <f>$C$5</f>
        <v>70</v>
      </c>
      <c r="F8" s="6">
        <f>E8*1.1</f>
        <v>77</v>
      </c>
      <c r="G8" s="6">
        <f>E8*0.9</f>
        <v>63</v>
      </c>
      <c r="H8" s="5">
        <v>9</v>
      </c>
    </row>
    <row r="9" spans="1:11" ht="16" x14ac:dyDescent="0.2">
      <c r="A9" s="5">
        <f>WEEKNUM(E37)</f>
        <v>48</v>
      </c>
      <c r="B9" s="4" t="s">
        <v>11</v>
      </c>
      <c r="C9" s="5">
        <f>C8-H9</f>
        <v>57</v>
      </c>
      <c r="D9" s="5">
        <f t="shared" ref="D9:D17" si="0">$C$5</f>
        <v>70</v>
      </c>
      <c r="E9" s="6">
        <f>E8-D42</f>
        <v>50.5</v>
      </c>
      <c r="F9" s="6">
        <f t="shared" ref="F9:F17" si="1">E9*1.1</f>
        <v>55.550000000000004</v>
      </c>
      <c r="G9" s="6">
        <f t="shared" ref="G9:G17" si="2">E9*0.9</f>
        <v>45.45</v>
      </c>
      <c r="H9" s="5">
        <v>4</v>
      </c>
    </row>
    <row r="10" spans="1:11" ht="16" x14ac:dyDescent="0.2">
      <c r="A10" s="5">
        <f>WEEKNUM(F37)</f>
        <v>48</v>
      </c>
      <c r="B10" s="4" t="s">
        <v>12</v>
      </c>
      <c r="C10" s="5">
        <f t="shared" ref="C10:C17" si="3">C9-H10</f>
        <v>53</v>
      </c>
      <c r="D10" s="5">
        <f t="shared" si="0"/>
        <v>70</v>
      </c>
      <c r="E10" s="6">
        <f>E9-E42</f>
        <v>47.25</v>
      </c>
      <c r="F10" s="6">
        <f t="shared" si="1"/>
        <v>51.975000000000001</v>
      </c>
      <c r="G10" s="6">
        <f t="shared" si="2"/>
        <v>42.524999999999999</v>
      </c>
      <c r="H10" s="5">
        <v>4</v>
      </c>
    </row>
    <row r="11" spans="1:11" ht="16" x14ac:dyDescent="0.2">
      <c r="A11" s="5">
        <f>WEEKNUM(G37)</f>
        <v>48</v>
      </c>
      <c r="B11" s="4" t="s">
        <v>13</v>
      </c>
      <c r="C11" s="5">
        <f t="shared" si="3"/>
        <v>49</v>
      </c>
      <c r="D11" s="5">
        <f t="shared" si="0"/>
        <v>70</v>
      </c>
      <c r="E11" s="6">
        <f>E10-F42</f>
        <v>44</v>
      </c>
      <c r="F11" s="6">
        <f t="shared" si="1"/>
        <v>48.400000000000006</v>
      </c>
      <c r="G11" s="6">
        <f t="shared" si="2"/>
        <v>39.6</v>
      </c>
      <c r="H11" s="5">
        <v>4</v>
      </c>
    </row>
    <row r="12" spans="1:11" ht="16" x14ac:dyDescent="0.2">
      <c r="A12" s="5">
        <f>WEEKNUM(H37)</f>
        <v>48</v>
      </c>
      <c r="B12" s="4" t="s">
        <v>14</v>
      </c>
      <c r="C12" s="5">
        <f t="shared" si="3"/>
        <v>41</v>
      </c>
      <c r="D12" s="5">
        <f t="shared" si="0"/>
        <v>70</v>
      </c>
      <c r="E12" s="6">
        <f>E11-G42</f>
        <v>44</v>
      </c>
      <c r="F12" s="6">
        <f t="shared" si="1"/>
        <v>48.400000000000006</v>
      </c>
      <c r="G12" s="6">
        <f t="shared" si="2"/>
        <v>39.6</v>
      </c>
      <c r="H12" s="5">
        <v>8</v>
      </c>
    </row>
    <row r="13" spans="1:11" ht="16" x14ac:dyDescent="0.2">
      <c r="A13" s="5">
        <f>WEEKNUM(I37)</f>
        <v>49</v>
      </c>
      <c r="B13" s="4" t="s">
        <v>10</v>
      </c>
      <c r="C13" s="5">
        <f t="shared" si="3"/>
        <v>26</v>
      </c>
      <c r="D13" s="5">
        <f t="shared" si="0"/>
        <v>70</v>
      </c>
      <c r="E13" s="6">
        <f>E12-H42</f>
        <v>37.5</v>
      </c>
      <c r="F13" s="6">
        <f t="shared" si="1"/>
        <v>41.25</v>
      </c>
      <c r="G13" s="6">
        <f t="shared" si="2"/>
        <v>33.75</v>
      </c>
      <c r="H13" s="5">
        <v>15</v>
      </c>
      <c r="I13" s="8"/>
    </row>
    <row r="14" spans="1:11" ht="16" x14ac:dyDescent="0.2">
      <c r="A14" s="5">
        <f>WEEKNUM(J37)</f>
        <v>49</v>
      </c>
      <c r="B14" s="4" t="s">
        <v>11</v>
      </c>
      <c r="C14" s="5">
        <f t="shared" si="3"/>
        <v>26</v>
      </c>
      <c r="D14" s="5">
        <f t="shared" si="0"/>
        <v>70</v>
      </c>
      <c r="E14" s="6">
        <f>E13-I42</f>
        <v>18</v>
      </c>
      <c r="F14" s="6">
        <f t="shared" si="1"/>
        <v>19.8</v>
      </c>
      <c r="G14" s="6">
        <f t="shared" si="2"/>
        <v>16.2</v>
      </c>
      <c r="H14" s="5">
        <v>0</v>
      </c>
    </row>
    <row r="15" spans="1:11" ht="16" x14ac:dyDescent="0.2">
      <c r="A15" s="5">
        <f>WEEKNUM(K37)</f>
        <v>49</v>
      </c>
      <c r="B15" s="4" t="s">
        <v>12</v>
      </c>
      <c r="C15" s="5">
        <f t="shared" si="3"/>
        <v>26</v>
      </c>
      <c r="D15" s="5">
        <f t="shared" si="0"/>
        <v>70</v>
      </c>
      <c r="E15" s="6">
        <f>E14-J42</f>
        <v>18</v>
      </c>
      <c r="F15" s="6">
        <f t="shared" si="1"/>
        <v>19.8</v>
      </c>
      <c r="G15" s="6">
        <f t="shared" si="2"/>
        <v>16.2</v>
      </c>
      <c r="H15" s="5">
        <v>0</v>
      </c>
    </row>
    <row r="16" spans="1:11" ht="16" x14ac:dyDescent="0.2">
      <c r="A16" s="5">
        <f>WEEKNUM(L37)</f>
        <v>49</v>
      </c>
      <c r="B16" s="4" t="s">
        <v>13</v>
      </c>
      <c r="C16" s="5">
        <f t="shared" si="3"/>
        <v>18</v>
      </c>
      <c r="D16" s="5">
        <f t="shared" si="0"/>
        <v>70</v>
      </c>
      <c r="E16" s="6">
        <f>E15-K42</f>
        <v>18</v>
      </c>
      <c r="F16" s="6">
        <f t="shared" si="1"/>
        <v>19.8</v>
      </c>
      <c r="G16" s="6">
        <f t="shared" si="2"/>
        <v>16.2</v>
      </c>
      <c r="H16" s="5">
        <v>8</v>
      </c>
    </row>
    <row r="17" spans="1:8" ht="16" x14ac:dyDescent="0.2">
      <c r="A17" s="5">
        <f>WEEKNUM(M37)</f>
        <v>49</v>
      </c>
      <c r="B17" s="4" t="s">
        <v>14</v>
      </c>
      <c r="C17" s="5">
        <f t="shared" si="3"/>
        <v>9</v>
      </c>
      <c r="D17" s="5">
        <f t="shared" si="0"/>
        <v>70</v>
      </c>
      <c r="E17" s="6">
        <f>E16-L42</f>
        <v>11.5</v>
      </c>
      <c r="F17" s="6">
        <f t="shared" si="1"/>
        <v>12.65</v>
      </c>
      <c r="G17" s="6">
        <f t="shared" si="2"/>
        <v>10.35</v>
      </c>
      <c r="H17" s="5">
        <v>9</v>
      </c>
    </row>
    <row r="18" spans="1:8" ht="16" x14ac:dyDescent="0.2">
      <c r="A18" s="5"/>
      <c r="B18" s="4"/>
      <c r="C18" s="5"/>
      <c r="D18" s="5"/>
      <c r="E18" s="6"/>
      <c r="F18" s="6"/>
      <c r="G18" s="6"/>
      <c r="H18" s="5"/>
    </row>
    <row r="19" spans="1:8" ht="16" x14ac:dyDescent="0.2">
      <c r="A19" s="5"/>
      <c r="B19" s="4"/>
      <c r="C19" s="5"/>
      <c r="D19" s="5"/>
      <c r="E19" s="6"/>
      <c r="F19" s="6"/>
      <c r="G19" s="6"/>
      <c r="H19" s="5"/>
    </row>
    <row r="20" spans="1:8" ht="16" x14ac:dyDescent="0.2">
      <c r="A20" s="5"/>
      <c r="B20" s="4"/>
      <c r="C20" s="5"/>
      <c r="D20" s="5"/>
      <c r="E20" s="6"/>
      <c r="F20" s="6"/>
      <c r="G20" s="6"/>
      <c r="H20" s="5"/>
    </row>
    <row r="21" spans="1:8" ht="16" x14ac:dyDescent="0.2">
      <c r="A21" s="5"/>
      <c r="B21" s="4"/>
      <c r="C21" s="5"/>
      <c r="D21" s="5"/>
      <c r="E21" s="6"/>
      <c r="F21" s="6"/>
      <c r="G21" s="6"/>
      <c r="H21" s="5"/>
    </row>
    <row r="22" spans="1:8" ht="16" x14ac:dyDescent="0.2">
      <c r="A22" s="5"/>
      <c r="B22" s="4"/>
      <c r="C22" s="5"/>
      <c r="D22" s="5"/>
      <c r="E22" s="6"/>
      <c r="F22" s="6"/>
      <c r="G22" s="6"/>
      <c r="H22" s="5"/>
    </row>
    <row r="23" spans="1:8" ht="16" x14ac:dyDescent="0.2">
      <c r="A23" s="5"/>
      <c r="B23" s="4"/>
      <c r="C23" s="5"/>
      <c r="D23" s="5"/>
      <c r="E23" s="6"/>
      <c r="F23" s="6"/>
      <c r="G23" s="6"/>
      <c r="H23" s="5"/>
    </row>
    <row r="24" spans="1:8" ht="16" x14ac:dyDescent="0.2">
      <c r="A24" s="5"/>
      <c r="B24" s="4"/>
      <c r="C24" s="5"/>
      <c r="D24" s="5"/>
      <c r="E24" s="6"/>
      <c r="F24" s="6"/>
      <c r="G24" s="6"/>
      <c r="H24" s="5"/>
    </row>
    <row r="25" spans="1:8" ht="16" x14ac:dyDescent="0.2">
      <c r="A25" s="5"/>
      <c r="E25" s="6"/>
      <c r="F25" s="6"/>
      <c r="G25" s="6"/>
      <c r="H25" s="5"/>
    </row>
    <row r="26" spans="1:8" ht="16" x14ac:dyDescent="0.2">
      <c r="A26" s="5"/>
      <c r="E26" s="6"/>
      <c r="F26" s="6"/>
      <c r="G26" s="6"/>
      <c r="H26" s="5"/>
    </row>
    <row r="27" spans="1:8" ht="16" x14ac:dyDescent="0.2">
      <c r="A27" s="5"/>
      <c r="E27" s="6"/>
      <c r="F27" s="6"/>
      <c r="G27" s="6"/>
      <c r="H27" s="5"/>
    </row>
    <row r="28" spans="1:8" ht="16" x14ac:dyDescent="0.2">
      <c r="A28" s="5"/>
      <c r="E28" s="6"/>
      <c r="F28" s="6"/>
      <c r="G28" s="6"/>
      <c r="H28" s="5"/>
    </row>
    <row r="31" spans="1:8" x14ac:dyDescent="0.2">
      <c r="A31" s="2"/>
    </row>
    <row r="36" spans="1:17" x14ac:dyDescent="0.2">
      <c r="D36" s="2" t="s">
        <v>15</v>
      </c>
      <c r="E36" s="2" t="s">
        <v>16</v>
      </c>
      <c r="F36" s="2" t="s">
        <v>17</v>
      </c>
      <c r="G36" s="2" t="s">
        <v>18</v>
      </c>
      <c r="H36" s="2" t="s">
        <v>19</v>
      </c>
      <c r="I36" s="2" t="s">
        <v>15</v>
      </c>
      <c r="J36" s="2" t="s">
        <v>16</v>
      </c>
      <c r="K36" s="2" t="s">
        <v>17</v>
      </c>
      <c r="L36" s="2" t="s">
        <v>18</v>
      </c>
      <c r="M36" s="2" t="s">
        <v>19</v>
      </c>
      <c r="N36" s="2"/>
      <c r="O36" s="2" t="s">
        <v>20</v>
      </c>
      <c r="P36" s="2" t="s">
        <v>21</v>
      </c>
      <c r="Q36" s="2" t="s">
        <v>22</v>
      </c>
    </row>
    <row r="37" spans="1:17" x14ac:dyDescent="0.2">
      <c r="D37" s="9">
        <f>DATEVALUE("26/11/2018")</f>
        <v>43430</v>
      </c>
      <c r="E37" s="9">
        <f>D37+1</f>
        <v>43431</v>
      </c>
      <c r="F37" s="9">
        <f t="shared" ref="F37:M37" si="4">E37+1</f>
        <v>43432</v>
      </c>
      <c r="G37" s="9">
        <f t="shared" si="4"/>
        <v>43433</v>
      </c>
      <c r="H37" s="9">
        <f t="shared" si="4"/>
        <v>43434</v>
      </c>
      <c r="I37" s="9">
        <f>H37+3</f>
        <v>43437</v>
      </c>
      <c r="J37" s="9">
        <f t="shared" si="4"/>
        <v>43438</v>
      </c>
      <c r="K37" s="9">
        <f t="shared" si="4"/>
        <v>43439</v>
      </c>
      <c r="L37" s="9">
        <f t="shared" si="4"/>
        <v>43440</v>
      </c>
      <c r="M37" s="9">
        <f t="shared" si="4"/>
        <v>43441</v>
      </c>
      <c r="N37" s="9"/>
      <c r="O37" s="2"/>
      <c r="Q37" s="2"/>
    </row>
    <row r="38" spans="1:17" x14ac:dyDescent="0.2">
      <c r="A38" t="s">
        <v>25</v>
      </c>
      <c r="D38">
        <v>1</v>
      </c>
      <c r="E38">
        <v>0</v>
      </c>
      <c r="F38">
        <v>0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1</v>
      </c>
      <c r="O38">
        <v>6.5</v>
      </c>
      <c r="Q38">
        <f>SUM(D38:N38)*O38</f>
        <v>26</v>
      </c>
    </row>
    <row r="39" spans="1:17" x14ac:dyDescent="0.2">
      <c r="A39" t="s">
        <v>26</v>
      </c>
      <c r="D39">
        <v>1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O39">
        <v>6.5</v>
      </c>
      <c r="Q39">
        <f>SUM(D39:N39)*O39</f>
        <v>13</v>
      </c>
    </row>
    <row r="40" spans="1:17" x14ac:dyDescent="0.2">
      <c r="A40" t="s">
        <v>27</v>
      </c>
      <c r="D40">
        <v>1</v>
      </c>
      <c r="E40">
        <v>0.5</v>
      </c>
      <c r="F40">
        <v>0.5</v>
      </c>
      <c r="G40">
        <v>0</v>
      </c>
      <c r="H40">
        <v>0</v>
      </c>
      <c r="I40">
        <v>1</v>
      </c>
      <c r="J40">
        <v>0</v>
      </c>
      <c r="K40">
        <v>0</v>
      </c>
      <c r="L40">
        <v>1</v>
      </c>
      <c r="M40">
        <v>1</v>
      </c>
      <c r="O40">
        <v>6.5</v>
      </c>
      <c r="Q40">
        <f>SUM(D40:N40)*O40</f>
        <v>32.5</v>
      </c>
    </row>
    <row r="42" spans="1:17" x14ac:dyDescent="0.2">
      <c r="D42">
        <f>(D38*$O38+D39*$O39+D40*$O40)*$P$42</f>
        <v>19.5</v>
      </c>
      <c r="E42">
        <f t="shared" ref="E42:M42" si="5">(E38*$O38+E39*$O39+E40*$O40)*$P$42</f>
        <v>3.25</v>
      </c>
      <c r="F42">
        <f t="shared" si="5"/>
        <v>3.25</v>
      </c>
      <c r="G42">
        <f t="shared" si="5"/>
        <v>0</v>
      </c>
      <c r="H42">
        <f t="shared" si="5"/>
        <v>6.5</v>
      </c>
      <c r="I42">
        <f t="shared" si="5"/>
        <v>19.5</v>
      </c>
      <c r="J42">
        <f t="shared" si="5"/>
        <v>0</v>
      </c>
      <c r="K42">
        <f t="shared" si="5"/>
        <v>0</v>
      </c>
      <c r="L42">
        <f t="shared" si="5"/>
        <v>6.5</v>
      </c>
      <c r="M42">
        <f t="shared" si="5"/>
        <v>13</v>
      </c>
      <c r="P42">
        <v>1</v>
      </c>
      <c r="Q42">
        <f>SUM(Q38:Q41)*P42</f>
        <v>71.5</v>
      </c>
    </row>
  </sheetData>
  <conditionalFormatting sqref="D38:M39">
    <cfRule type="colorScale" priority="2">
      <colorScale>
        <cfvo type="min"/>
        <cfvo type="percentile" val="50"/>
        <cfvo type="max"/>
        <color rgb="FFFCBABC"/>
        <color rgb="FFFCFCFF"/>
        <color rgb="FFACDCB9"/>
      </colorScale>
    </cfRule>
  </conditionalFormatting>
  <conditionalFormatting sqref="D40:M40">
    <cfRule type="colorScale" priority="1">
      <colorScale>
        <cfvo type="min"/>
        <cfvo type="percentile" val="50"/>
        <cfvo type="max"/>
        <color rgb="FFFCBABC"/>
        <color rgb="FFFCFCFF"/>
        <color rgb="FFACDCB9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2:AC67"/>
  <sheetViews>
    <sheetView topLeftCell="A7" zoomScale="85" zoomScaleNormal="85" workbookViewId="0">
      <selection activeCell="C25" sqref="C25"/>
    </sheetView>
  </sheetViews>
  <sheetFormatPr baseColWidth="10" defaultColWidth="8.83203125" defaultRowHeight="15" x14ac:dyDescent="0.2"/>
  <cols>
    <col min="1" max="1" width="12" customWidth="1"/>
    <col min="2" max="2" width="20.1640625" customWidth="1"/>
    <col min="3" max="3" width="10.33203125" customWidth="1"/>
    <col min="4" max="4" width="8.5" customWidth="1"/>
    <col min="5" max="5" width="8.83203125" customWidth="1"/>
    <col min="6" max="6" width="9.83203125" bestFit="1" customWidth="1"/>
    <col min="7" max="7" width="11.33203125" customWidth="1"/>
    <col min="8" max="8" width="12.83203125" customWidth="1"/>
    <col min="9" max="9" width="42.83203125" customWidth="1"/>
  </cols>
  <sheetData>
    <row r="2" spans="1:12" ht="16" x14ac:dyDescent="0.2">
      <c r="B2" s="5"/>
      <c r="C2" s="5"/>
      <c r="E2" s="2"/>
    </row>
    <row r="3" spans="1:12" ht="16" x14ac:dyDescent="0.2">
      <c r="B3" s="5"/>
      <c r="C3" s="5"/>
    </row>
    <row r="4" spans="1:12" ht="16" x14ac:dyDescent="0.2">
      <c r="B4" s="5" t="s">
        <v>0</v>
      </c>
      <c r="C4" s="5">
        <v>15</v>
      </c>
    </row>
    <row r="5" spans="1:12" ht="16" x14ac:dyDescent="0.2">
      <c r="B5" s="5" t="s">
        <v>1</v>
      </c>
      <c r="C5" s="5">
        <v>350</v>
      </c>
    </row>
    <row r="6" spans="1:12" x14ac:dyDescent="0.2">
      <c r="K6" s="2"/>
    </row>
    <row r="7" spans="1:12" x14ac:dyDescent="0.2">
      <c r="A7" t="s">
        <v>2</v>
      </c>
      <c r="B7" t="s">
        <v>3</v>
      </c>
      <c r="C7" t="s">
        <v>4</v>
      </c>
      <c r="D7" s="1" t="s">
        <v>5</v>
      </c>
      <c r="E7" t="s">
        <v>6</v>
      </c>
      <c r="F7" t="s">
        <v>7</v>
      </c>
      <c r="G7" t="s">
        <v>8</v>
      </c>
      <c r="H7" t="s">
        <v>9</v>
      </c>
    </row>
    <row r="8" spans="1:12" ht="16" x14ac:dyDescent="0.2">
      <c r="A8" s="5">
        <v>50</v>
      </c>
      <c r="B8" s="5" t="s">
        <v>10</v>
      </c>
      <c r="C8" s="5">
        <v>350</v>
      </c>
      <c r="D8" s="5">
        <v>350</v>
      </c>
      <c r="E8" s="6">
        <f>$C$5</f>
        <v>350</v>
      </c>
      <c r="F8" s="6">
        <f t="shared" ref="F8:F18" si="0">E8*1.1</f>
        <v>385.00000000000006</v>
      </c>
      <c r="G8" s="6">
        <f t="shared" ref="G8:G18" si="1">0.9*E8</f>
        <v>315</v>
      </c>
      <c r="H8" s="5">
        <f>IF(ISBLANK($C8),NA(),C5-C8)</f>
        <v>0</v>
      </c>
    </row>
    <row r="9" spans="1:12" ht="16" x14ac:dyDescent="0.2">
      <c r="A9" s="5">
        <f>A$8</f>
        <v>50</v>
      </c>
      <c r="B9" s="4" t="s">
        <v>11</v>
      </c>
      <c r="C9" s="5">
        <v>345</v>
      </c>
      <c r="D9" s="5">
        <v>350</v>
      </c>
      <c r="E9" s="6">
        <f>E8-D46</f>
        <v>336.6</v>
      </c>
      <c r="F9" s="6">
        <f t="shared" si="0"/>
        <v>370.26000000000005</v>
      </c>
      <c r="G9" s="6">
        <f t="shared" si="1"/>
        <v>302.94000000000005</v>
      </c>
      <c r="H9" s="5">
        <f t="shared" ref="H9:H16" si="2">IF(ISBLANK($C9),NA(), C8-C9 + (D9-D8))</f>
        <v>5</v>
      </c>
    </row>
    <row r="10" spans="1:12" ht="16" x14ac:dyDescent="0.2">
      <c r="A10" s="5">
        <f>A$8</f>
        <v>50</v>
      </c>
      <c r="B10" s="4" t="s">
        <v>12</v>
      </c>
      <c r="C10" s="5">
        <v>313</v>
      </c>
      <c r="D10" s="5">
        <v>350</v>
      </c>
      <c r="E10" s="6">
        <f>E9-E46</f>
        <v>309.8</v>
      </c>
      <c r="F10" s="6">
        <f t="shared" si="0"/>
        <v>340.78000000000003</v>
      </c>
      <c r="G10" s="6">
        <f t="shared" si="1"/>
        <v>278.82</v>
      </c>
      <c r="H10" s="5">
        <f t="shared" si="2"/>
        <v>32</v>
      </c>
    </row>
    <row r="11" spans="1:12" ht="16" x14ac:dyDescent="0.2">
      <c r="A11" s="5">
        <f>A$8</f>
        <v>50</v>
      </c>
      <c r="B11" s="4" t="s">
        <v>13</v>
      </c>
      <c r="C11" s="5">
        <v>290</v>
      </c>
      <c r="D11" s="5">
        <v>350</v>
      </c>
      <c r="E11" s="6">
        <f>E10-F46</f>
        <v>288.2</v>
      </c>
      <c r="F11" s="6">
        <f t="shared" si="0"/>
        <v>317.02000000000004</v>
      </c>
      <c r="G11" s="6">
        <f t="shared" si="1"/>
        <v>259.38</v>
      </c>
      <c r="H11" s="5">
        <f t="shared" si="2"/>
        <v>23</v>
      </c>
    </row>
    <row r="12" spans="1:12" ht="16" x14ac:dyDescent="0.2">
      <c r="A12" s="5">
        <f>A$8</f>
        <v>50</v>
      </c>
      <c r="B12" s="4" t="s">
        <v>14</v>
      </c>
      <c r="C12" s="7">
        <v>264</v>
      </c>
      <c r="D12" s="5">
        <v>350</v>
      </c>
      <c r="E12" s="6">
        <f>E11-G46</f>
        <v>261.39999999999998</v>
      </c>
      <c r="F12" s="6">
        <f t="shared" si="0"/>
        <v>287.54000000000002</v>
      </c>
      <c r="G12" s="6">
        <f t="shared" si="1"/>
        <v>235.26</v>
      </c>
      <c r="H12" s="5">
        <f t="shared" si="2"/>
        <v>26</v>
      </c>
    </row>
    <row r="13" spans="1:12" ht="16" x14ac:dyDescent="0.2">
      <c r="A13" s="5">
        <f>A$8 +1</f>
        <v>51</v>
      </c>
      <c r="B13" s="4" t="s">
        <v>10</v>
      </c>
      <c r="C13" s="3">
        <v>244</v>
      </c>
      <c r="D13" s="5">
        <v>350</v>
      </c>
      <c r="E13" s="6">
        <f>E12-H46</f>
        <v>237.2</v>
      </c>
      <c r="F13" s="6">
        <f t="shared" si="0"/>
        <v>260.92</v>
      </c>
      <c r="G13" s="6">
        <f t="shared" si="1"/>
        <v>213.48</v>
      </c>
      <c r="H13" s="5">
        <f t="shared" si="2"/>
        <v>20</v>
      </c>
      <c r="I13" s="8"/>
    </row>
    <row r="14" spans="1:12" ht="16" x14ac:dyDescent="0.2">
      <c r="A14" s="5">
        <f>A$13</f>
        <v>51</v>
      </c>
      <c r="B14" s="4" t="s">
        <v>11</v>
      </c>
      <c r="C14" s="3">
        <v>243</v>
      </c>
      <c r="D14" s="5">
        <v>350</v>
      </c>
      <c r="E14" s="6">
        <f>E13-I46</f>
        <v>210.39999999999998</v>
      </c>
      <c r="F14" s="6">
        <f t="shared" si="0"/>
        <v>231.44</v>
      </c>
      <c r="G14" s="6">
        <f t="shared" si="1"/>
        <v>189.35999999999999</v>
      </c>
      <c r="H14" s="5">
        <f t="shared" si="2"/>
        <v>1</v>
      </c>
    </row>
    <row r="15" spans="1:12" ht="16" x14ac:dyDescent="0.2">
      <c r="A15" s="5">
        <f>A$13</f>
        <v>51</v>
      </c>
      <c r="B15" s="4" t="s">
        <v>12</v>
      </c>
      <c r="C15" s="3">
        <v>229</v>
      </c>
      <c r="D15" s="5">
        <v>301</v>
      </c>
      <c r="E15" s="6">
        <f>E14-J46</f>
        <v>183.59999999999997</v>
      </c>
      <c r="F15" s="6">
        <f t="shared" si="0"/>
        <v>201.95999999999998</v>
      </c>
      <c r="G15" s="6">
        <f t="shared" si="1"/>
        <v>165.23999999999998</v>
      </c>
      <c r="H15" s="5">
        <f t="shared" si="2"/>
        <v>-35</v>
      </c>
      <c r="I15" t="s">
        <v>28</v>
      </c>
      <c r="L15" t="s">
        <v>29</v>
      </c>
    </row>
    <row r="16" spans="1:12" ht="16" x14ac:dyDescent="0.2">
      <c r="A16" s="5">
        <f>A$13</f>
        <v>51</v>
      </c>
      <c r="B16" s="4" t="s">
        <v>13</v>
      </c>
      <c r="C16" s="3">
        <v>218</v>
      </c>
      <c r="D16" s="5">
        <v>301</v>
      </c>
      <c r="E16" s="6">
        <f>E15-K46</f>
        <v>156.79999999999995</v>
      </c>
      <c r="F16" s="6">
        <f t="shared" si="0"/>
        <v>172.47999999999996</v>
      </c>
      <c r="G16" s="6">
        <f t="shared" si="1"/>
        <v>141.11999999999998</v>
      </c>
      <c r="H16" s="5">
        <f t="shared" si="2"/>
        <v>11</v>
      </c>
    </row>
    <row r="17" spans="1:9" ht="16" x14ac:dyDescent="0.2">
      <c r="A17" s="5">
        <f>A$13</f>
        <v>51</v>
      </c>
      <c r="B17" s="4" t="s">
        <v>14</v>
      </c>
      <c r="C17" s="3">
        <v>218</v>
      </c>
      <c r="D17" s="5">
        <v>301</v>
      </c>
      <c r="E17" s="6">
        <f>E16-L46</f>
        <v>129.99999999999994</v>
      </c>
      <c r="F17" s="6">
        <f t="shared" si="0"/>
        <v>142.99999999999994</v>
      </c>
      <c r="G17" s="6">
        <f t="shared" si="1"/>
        <v>116.99999999999996</v>
      </c>
      <c r="H17" s="5">
        <f>IF(ISBLANK($C17),NA(), C16-C17 + (D17-D16))</f>
        <v>0</v>
      </c>
    </row>
    <row r="18" spans="1:9" ht="16" x14ac:dyDescent="0.2">
      <c r="A18" s="5">
        <f>A$8 + 2</f>
        <v>52</v>
      </c>
      <c r="B18" s="4" t="s">
        <v>10</v>
      </c>
      <c r="C18" s="3">
        <v>218</v>
      </c>
      <c r="D18" s="5">
        <v>301</v>
      </c>
      <c r="E18" s="6">
        <f>E17-M46</f>
        <v>108.39999999999995</v>
      </c>
      <c r="F18" s="6">
        <f t="shared" si="0"/>
        <v>119.23999999999995</v>
      </c>
      <c r="G18" s="6">
        <f t="shared" si="1"/>
        <v>97.55999999999996</v>
      </c>
      <c r="H18" s="5">
        <f>IF(ISBLANK($C18),NA(), C17-C18 + (D18-D17))</f>
        <v>0</v>
      </c>
    </row>
    <row r="19" spans="1:9" ht="16" x14ac:dyDescent="0.2">
      <c r="A19" s="5">
        <f>A$18</f>
        <v>52</v>
      </c>
      <c r="B19" s="4" t="s">
        <v>11</v>
      </c>
      <c r="C19" s="3">
        <v>218</v>
      </c>
      <c r="D19" s="5">
        <v>301</v>
      </c>
      <c r="E19" s="6">
        <f>E18-N46</f>
        <v>108.39999999999995</v>
      </c>
      <c r="F19" s="6">
        <f t="shared" ref="F19:F28" si="3">E19*1.1</f>
        <v>119.23999999999995</v>
      </c>
      <c r="G19" s="6">
        <f t="shared" ref="G19:G28" si="4">0.9*E19</f>
        <v>97.55999999999996</v>
      </c>
      <c r="H19" s="5">
        <f t="shared" ref="H19:H27" si="5">IF(ISBLANK($C19),NA(), C18-C19 + (D19-D18))</f>
        <v>0</v>
      </c>
    </row>
    <row r="20" spans="1:9" ht="16" x14ac:dyDescent="0.2">
      <c r="A20" s="5">
        <f>A$18</f>
        <v>52</v>
      </c>
      <c r="B20" s="4" t="s">
        <v>12</v>
      </c>
      <c r="C20" s="3">
        <v>218</v>
      </c>
      <c r="D20" s="5">
        <v>301</v>
      </c>
      <c r="E20" s="6">
        <f>E19-O46</f>
        <v>103.19999999999995</v>
      </c>
      <c r="F20" s="6">
        <f t="shared" si="3"/>
        <v>113.51999999999995</v>
      </c>
      <c r="G20" s="6">
        <f t="shared" si="4"/>
        <v>92.879999999999953</v>
      </c>
      <c r="H20" s="5">
        <f t="shared" si="5"/>
        <v>0</v>
      </c>
    </row>
    <row r="21" spans="1:9" ht="16" x14ac:dyDescent="0.2">
      <c r="A21" s="5">
        <f>A$18</f>
        <v>52</v>
      </c>
      <c r="B21" s="4" t="s">
        <v>13</v>
      </c>
      <c r="C21" s="3">
        <v>218</v>
      </c>
      <c r="D21" s="5">
        <v>301</v>
      </c>
      <c r="E21" s="6">
        <f>E20-P46</f>
        <v>91.999999999999943</v>
      </c>
      <c r="F21" s="6">
        <f t="shared" si="3"/>
        <v>101.19999999999995</v>
      </c>
      <c r="G21" s="6">
        <f t="shared" si="4"/>
        <v>82.799999999999955</v>
      </c>
      <c r="H21" s="5">
        <f t="shared" si="5"/>
        <v>0</v>
      </c>
    </row>
    <row r="22" spans="1:9" ht="16" x14ac:dyDescent="0.2">
      <c r="A22" s="5">
        <f>A$18</f>
        <v>52</v>
      </c>
      <c r="B22" s="4" t="s">
        <v>30</v>
      </c>
      <c r="C22" s="3">
        <v>218</v>
      </c>
      <c r="D22" s="5">
        <v>301</v>
      </c>
      <c r="E22" s="6">
        <f>E21-Q46</f>
        <v>86.79999999999994</v>
      </c>
      <c r="F22" s="6">
        <f t="shared" si="3"/>
        <v>95.479999999999947</v>
      </c>
      <c r="G22" s="6">
        <f t="shared" si="4"/>
        <v>78.119999999999948</v>
      </c>
      <c r="H22" s="5">
        <f>IF(ISBLANK($C22),NA(), C21-C22 + (D22-D21))</f>
        <v>0</v>
      </c>
    </row>
    <row r="23" spans="1:9" ht="16" x14ac:dyDescent="0.2">
      <c r="A23" s="5">
        <v>1</v>
      </c>
      <c r="B23" s="4" t="s">
        <v>10</v>
      </c>
      <c r="C23" s="5">
        <v>149</v>
      </c>
      <c r="D23" s="5">
        <v>301</v>
      </c>
      <c r="E23" s="6">
        <f>E22-R46</f>
        <v>81.599999999999937</v>
      </c>
      <c r="F23" s="6">
        <f t="shared" si="3"/>
        <v>89.759999999999934</v>
      </c>
      <c r="G23" s="6">
        <f t="shared" si="4"/>
        <v>73.439999999999941</v>
      </c>
      <c r="H23" s="5">
        <f t="shared" si="5"/>
        <v>69</v>
      </c>
    </row>
    <row r="24" spans="1:9" ht="16" x14ac:dyDescent="0.2">
      <c r="A24" s="5">
        <v>1</v>
      </c>
      <c r="B24" s="4" t="s">
        <v>11</v>
      </c>
      <c r="C24" s="5">
        <v>100</v>
      </c>
      <c r="D24" s="5">
        <v>301</v>
      </c>
      <c r="E24" s="6">
        <f>E23-S46</f>
        <v>76.399999999999935</v>
      </c>
      <c r="F24" s="6">
        <f t="shared" si="3"/>
        <v>84.039999999999935</v>
      </c>
      <c r="G24" s="6">
        <f t="shared" si="4"/>
        <v>68.759999999999948</v>
      </c>
      <c r="H24" s="5">
        <f t="shared" si="5"/>
        <v>49</v>
      </c>
      <c r="I24" t="s">
        <v>31</v>
      </c>
    </row>
    <row r="25" spans="1:9" ht="16" x14ac:dyDescent="0.2">
      <c r="A25" s="5">
        <v>1</v>
      </c>
      <c r="B25" s="4" t="s">
        <v>12</v>
      </c>
      <c r="C25" s="5"/>
      <c r="D25" s="5">
        <v>301</v>
      </c>
      <c r="E25" s="6">
        <f>E24-T46</f>
        <v>59.999999999999929</v>
      </c>
      <c r="F25" s="6">
        <f t="shared" si="3"/>
        <v>65.999999999999929</v>
      </c>
      <c r="G25" s="6">
        <f t="shared" si="4"/>
        <v>53.999999999999936</v>
      </c>
      <c r="H25" s="5" t="e">
        <f t="shared" si="5"/>
        <v>#N/A</v>
      </c>
    </row>
    <row r="26" spans="1:9" ht="16" x14ac:dyDescent="0.2">
      <c r="A26" s="5">
        <v>1</v>
      </c>
      <c r="B26" s="4" t="s">
        <v>13</v>
      </c>
      <c r="C26" s="5"/>
      <c r="D26" s="5">
        <v>301</v>
      </c>
      <c r="E26" s="6">
        <f>E25-U46</f>
        <v>33.199999999999932</v>
      </c>
      <c r="F26" s="6">
        <f t="shared" si="3"/>
        <v>36.519999999999925</v>
      </c>
      <c r="G26" s="6">
        <f t="shared" si="4"/>
        <v>29.879999999999939</v>
      </c>
      <c r="H26" s="5" t="e">
        <f t="shared" si="5"/>
        <v>#N/A</v>
      </c>
    </row>
    <row r="27" spans="1:9" ht="16" x14ac:dyDescent="0.2">
      <c r="A27" s="5">
        <v>1</v>
      </c>
      <c r="B27" s="4" t="s">
        <v>14</v>
      </c>
      <c r="D27" s="5">
        <v>301</v>
      </c>
      <c r="E27" s="6">
        <f>E26-V46</f>
        <v>6.3999999999999311</v>
      </c>
      <c r="F27" s="6">
        <f t="shared" si="3"/>
        <v>7.0399999999999245</v>
      </c>
      <c r="G27" s="6">
        <f t="shared" si="4"/>
        <v>5.7599999999999385</v>
      </c>
      <c r="H27" s="5" t="e">
        <f t="shared" si="5"/>
        <v>#N/A</v>
      </c>
    </row>
    <row r="28" spans="1:9" ht="16" x14ac:dyDescent="0.2">
      <c r="A28" s="5">
        <v>2</v>
      </c>
      <c r="B28" s="4" t="s">
        <v>10</v>
      </c>
      <c r="D28" s="5">
        <v>301</v>
      </c>
      <c r="E28" s="6">
        <f>E27-E46</f>
        <v>-20.40000000000007</v>
      </c>
      <c r="F28" s="6">
        <f t="shared" si="3"/>
        <v>-22.440000000000079</v>
      </c>
      <c r="G28" s="6">
        <f t="shared" si="4"/>
        <v>-18.360000000000063</v>
      </c>
      <c r="H28" s="5" t="e">
        <f>IF(ISBLANK($C28),NA(), C27-C28 + (D28-D27))</f>
        <v>#N/A</v>
      </c>
    </row>
    <row r="31" spans="1:9" x14ac:dyDescent="0.2">
      <c r="A31" s="2"/>
      <c r="C31" s="2"/>
      <c r="D31" s="2"/>
    </row>
    <row r="36" spans="1:29" x14ac:dyDescent="0.2">
      <c r="D36" s="2" t="s">
        <v>15</v>
      </c>
      <c r="E36" s="2" t="s">
        <v>16</v>
      </c>
      <c r="F36" s="2" t="s">
        <v>17</v>
      </c>
      <c r="G36" s="2" t="s">
        <v>18</v>
      </c>
      <c r="H36" s="2" t="s">
        <v>19</v>
      </c>
      <c r="I36" s="2" t="s">
        <v>15</v>
      </c>
      <c r="J36" s="2" t="s">
        <v>16</v>
      </c>
      <c r="K36" s="2" t="s">
        <v>17</v>
      </c>
      <c r="L36" s="2" t="s">
        <v>18</v>
      </c>
      <c r="M36" s="2" t="s">
        <v>19</v>
      </c>
      <c r="N36" s="2" t="s">
        <v>15</v>
      </c>
      <c r="O36" s="2" t="s">
        <v>16</v>
      </c>
      <c r="P36" s="2" t="s">
        <v>17</v>
      </c>
      <c r="Q36" s="2" t="s">
        <v>18</v>
      </c>
      <c r="R36" s="2" t="s">
        <v>19</v>
      </c>
      <c r="S36" s="2" t="s">
        <v>15</v>
      </c>
      <c r="T36" s="2" t="s">
        <v>32</v>
      </c>
      <c r="U36" s="2" t="s">
        <v>17</v>
      </c>
      <c r="V36" s="2" t="s">
        <v>33</v>
      </c>
      <c r="W36" s="2" t="s">
        <v>19</v>
      </c>
      <c r="X36" s="2"/>
      <c r="Y36" s="2"/>
      <c r="Z36" s="2" t="s">
        <v>34</v>
      </c>
      <c r="AA36" s="2" t="s">
        <v>20</v>
      </c>
      <c r="AB36" s="2" t="s">
        <v>21</v>
      </c>
      <c r="AC36" s="2" t="s">
        <v>22</v>
      </c>
    </row>
    <row r="37" spans="1:29" x14ac:dyDescent="0.2">
      <c r="D37" s="9">
        <f>DATEVALUE("12/12/2016")</f>
        <v>42716</v>
      </c>
      <c r="E37" s="9">
        <f>D37+1</f>
        <v>42717</v>
      </c>
      <c r="F37" s="9">
        <f t="shared" ref="F37:W37" si="6">E37+1</f>
        <v>42718</v>
      </c>
      <c r="G37" s="9">
        <f t="shared" si="6"/>
        <v>42719</v>
      </c>
      <c r="H37" s="9">
        <f t="shared" si="6"/>
        <v>42720</v>
      </c>
      <c r="I37" s="9">
        <f>H37+3</f>
        <v>42723</v>
      </c>
      <c r="J37" s="9">
        <f t="shared" si="6"/>
        <v>42724</v>
      </c>
      <c r="K37" s="9">
        <f t="shared" si="6"/>
        <v>42725</v>
      </c>
      <c r="L37" s="9">
        <f t="shared" si="6"/>
        <v>42726</v>
      </c>
      <c r="M37" s="9">
        <f t="shared" si="6"/>
        <v>42727</v>
      </c>
      <c r="N37" s="9">
        <f>M37+3</f>
        <v>42730</v>
      </c>
      <c r="O37" s="9">
        <f t="shared" si="6"/>
        <v>42731</v>
      </c>
      <c r="P37" s="9">
        <f t="shared" si="6"/>
        <v>42732</v>
      </c>
      <c r="Q37" s="9">
        <f t="shared" si="6"/>
        <v>42733</v>
      </c>
      <c r="R37" s="9">
        <f t="shared" si="6"/>
        <v>42734</v>
      </c>
      <c r="S37" s="9">
        <f>R37+3</f>
        <v>42737</v>
      </c>
      <c r="T37" s="9">
        <f t="shared" si="6"/>
        <v>42738</v>
      </c>
      <c r="U37" s="9">
        <f t="shared" si="6"/>
        <v>42739</v>
      </c>
      <c r="V37" s="9">
        <f t="shared" si="6"/>
        <v>42740</v>
      </c>
      <c r="W37" s="9">
        <f t="shared" si="6"/>
        <v>42741</v>
      </c>
      <c r="X37" s="9"/>
      <c r="Y37" s="9"/>
      <c r="Z37" s="9"/>
      <c r="AA37" s="2"/>
      <c r="AC37" s="2"/>
    </row>
    <row r="38" spans="1:29" x14ac:dyDescent="0.2">
      <c r="A38" t="s">
        <v>35</v>
      </c>
      <c r="D38">
        <v>0.5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V38">
        <v>1</v>
      </c>
      <c r="W38">
        <v>0.5</v>
      </c>
      <c r="AA38">
        <v>6.5</v>
      </c>
      <c r="AC38">
        <f>SUM(D38:Z38)*AA38</f>
        <v>84.5</v>
      </c>
    </row>
    <row r="39" spans="1:29" x14ac:dyDescent="0.2">
      <c r="A39" t="s">
        <v>36</v>
      </c>
      <c r="D39">
        <v>0.5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1</v>
      </c>
      <c r="V39">
        <v>1</v>
      </c>
      <c r="W39">
        <v>0.5</v>
      </c>
      <c r="AA39">
        <v>0</v>
      </c>
      <c r="AC39">
        <f t="shared" ref="AC39:AC44" si="7">SUM(D39:Z39)*AA39</f>
        <v>0</v>
      </c>
    </row>
    <row r="40" spans="1:29" x14ac:dyDescent="0.2">
      <c r="A40" t="s">
        <v>37</v>
      </c>
      <c r="D40">
        <v>0.5</v>
      </c>
      <c r="E40">
        <v>1</v>
      </c>
      <c r="F40">
        <v>1</v>
      </c>
      <c r="G40">
        <v>1</v>
      </c>
      <c r="H40">
        <v>1</v>
      </c>
      <c r="I40">
        <v>0</v>
      </c>
      <c r="J40">
        <v>1</v>
      </c>
      <c r="K40">
        <v>1</v>
      </c>
      <c r="L40">
        <v>1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1</v>
      </c>
      <c r="V40">
        <v>1</v>
      </c>
      <c r="W40">
        <v>0.5</v>
      </c>
      <c r="AA40">
        <v>0</v>
      </c>
      <c r="AC40">
        <f t="shared" si="7"/>
        <v>0</v>
      </c>
    </row>
    <row r="41" spans="1:29" x14ac:dyDescent="0.2">
      <c r="A41" t="s">
        <v>38</v>
      </c>
      <c r="D41">
        <v>0.5</v>
      </c>
      <c r="E41">
        <v>1</v>
      </c>
      <c r="F41">
        <v>0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1</v>
      </c>
      <c r="V41">
        <v>1</v>
      </c>
      <c r="W41">
        <v>0.5</v>
      </c>
      <c r="AA41">
        <v>6.5</v>
      </c>
      <c r="AC41">
        <f t="shared" si="7"/>
        <v>78</v>
      </c>
    </row>
    <row r="42" spans="1:29" x14ac:dyDescent="0.2">
      <c r="A42" t="s">
        <v>39</v>
      </c>
      <c r="D42">
        <v>0.5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1</v>
      </c>
      <c r="V42">
        <v>1</v>
      </c>
      <c r="W42">
        <v>0.5</v>
      </c>
      <c r="AA42">
        <v>6.5</v>
      </c>
      <c r="AC42">
        <f t="shared" si="7"/>
        <v>78</v>
      </c>
    </row>
    <row r="43" spans="1:29" x14ac:dyDescent="0.2">
      <c r="A43" t="s">
        <v>40</v>
      </c>
      <c r="D43">
        <v>0.5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1</v>
      </c>
      <c r="U43">
        <v>1</v>
      </c>
      <c r="V43">
        <v>1</v>
      </c>
      <c r="W43">
        <v>0.5</v>
      </c>
      <c r="AA43">
        <v>7.5</v>
      </c>
      <c r="AC43">
        <f t="shared" si="7"/>
        <v>105</v>
      </c>
    </row>
    <row r="44" spans="1:29" x14ac:dyDescent="0.2">
      <c r="A44" t="s">
        <v>41</v>
      </c>
      <c r="D44">
        <v>0.5</v>
      </c>
      <c r="E44">
        <v>1</v>
      </c>
      <c r="F44">
        <v>1</v>
      </c>
      <c r="G44">
        <v>1</v>
      </c>
      <c r="H44">
        <v>0.5</v>
      </c>
      <c r="I44">
        <v>1</v>
      </c>
      <c r="J44">
        <v>1</v>
      </c>
      <c r="K44">
        <v>1</v>
      </c>
      <c r="L44">
        <v>1</v>
      </c>
      <c r="M44">
        <v>1</v>
      </c>
      <c r="N44">
        <v>0</v>
      </c>
      <c r="O44">
        <v>1</v>
      </c>
      <c r="P44">
        <v>1</v>
      </c>
      <c r="Q44">
        <v>1</v>
      </c>
      <c r="R44">
        <v>1</v>
      </c>
      <c r="S44">
        <v>0</v>
      </c>
      <c r="T44">
        <v>0</v>
      </c>
      <c r="U44">
        <v>1</v>
      </c>
      <c r="V44">
        <v>1</v>
      </c>
      <c r="W44">
        <v>0.5</v>
      </c>
      <c r="AA44">
        <v>6.5</v>
      </c>
      <c r="AC44">
        <f t="shared" si="7"/>
        <v>100.75</v>
      </c>
    </row>
    <row r="46" spans="1:29" x14ac:dyDescent="0.2">
      <c r="D46">
        <f>(D38*$AA38+D39*$AA39+D40*$AA40+D41*$AA41+D42*$AA42+D43*$AA43+D44*$AA44)*AB46</f>
        <v>13.4</v>
      </c>
      <c r="E46">
        <f>(E38*$AA38+E39*$AA39+E40*$AA40+E41*$AA41+E42*$AA42+E43*$AA43+E44*$AA44)*AB46</f>
        <v>26.8</v>
      </c>
      <c r="F46">
        <f>(F38*$AA38+F39*$AA39+F40*$AA40+F41*$AA41+F42*$AA42+F43*$AA43+F44*$AA44)*AB46</f>
        <v>21.6</v>
      </c>
      <c r="G46">
        <f>(G38*$AA38+G39*$AA39+G40*$AA40+G41*$AA41+G42*$AA42+G43*$AA43+G44*$AA44)*AB46</f>
        <v>26.8</v>
      </c>
      <c r="H46">
        <f>(H38*$AA38+H39*$AA39+H40*$AA40+H41*$AA41+H42*$AA42+H43*$AA43+H44*$AA44)*AB46</f>
        <v>24.200000000000003</v>
      </c>
      <c r="I46">
        <f>(I38*$AA38+I39*$AA39+I40*$AA40+I41*$AA41+I42*$AA42+I43*$AA43+I44*$AA44)*AB46</f>
        <v>26.8</v>
      </c>
      <c r="J46">
        <f>(J38*$AA38+J39*$AA39+J40*$AA40+J41*$AA41+J42*$AA42+J43*$AA43+J44*$AA44)*AB46</f>
        <v>26.8</v>
      </c>
      <c r="K46">
        <f>(K38*$AA38+K39*$AA39+K40*$AA40+K41*$AA41+K42*$AA42+K43*$AA43+K44*$AA44)*AB46</f>
        <v>26.8</v>
      </c>
      <c r="L46">
        <f>(L38*$AA38+L39*$AA39+L40*$AA40+L41*$AA41+L42*$AA42+L43*$AA43+L44*$AA44)*AB46</f>
        <v>26.8</v>
      </c>
      <c r="M46">
        <f>(M38*$AA38+M39*$AA39+M40*$AA40+M41*$AA41+M42*$AA42+M43*$AA43+M44*$AA44)*AB46</f>
        <v>21.6</v>
      </c>
      <c r="N46">
        <f>(N38*$AA38+N39*$AA39+N40*$AA40+N41*$AA41+N42*$AA42+N43*$AA43+N44*$AA44)*AB46</f>
        <v>0</v>
      </c>
      <c r="O46">
        <f>(O38*$AA38+O39*$AA39+O40*$AA40+O41*$AA41+O42*$AA42+O43*$AA43+O44*$AA44)*AB46</f>
        <v>5.2</v>
      </c>
      <c r="P46">
        <f>(P38*$AA38+P39*$AA39+P40*$AA40+P41*$AA41+P42*$AA42+P43*$AA43+P44*$AA44)*AB46</f>
        <v>11.200000000000001</v>
      </c>
      <c r="Q46">
        <f>(Q38*$AA38+Q39*$AA39+Q40*$AA40+Q41*$AA41+Q42*$AA42+Q43*$AA43+Q44*$AA44)*AB46</f>
        <v>5.2</v>
      </c>
      <c r="R46">
        <f>(R38*$AA38+R39*$AA39+R40*$AA40+R41*$AA41+R42*$AA42+R43*$AA43+R44*$AA44)*AB46</f>
        <v>5.2</v>
      </c>
      <c r="S46">
        <f>(S38*$AA38+S39*$AA39+S40*$AA40+S41*$AA41+S42*$AA42+S43*$AA43+S44*$AA44)*AB46</f>
        <v>5.2</v>
      </c>
      <c r="T46">
        <f>(T38*$AA38+T39*$AA39+T40*$AA40+T41*$AA41+T42*$AA42+T43*$AA43+T44*$AA44)*AB46</f>
        <v>16.400000000000002</v>
      </c>
      <c r="U46">
        <f>(U38*$AA38+U39*$AA39+U40*$AA40+U41*$AA41+U42*$AA42+U43*$AA43+U44*$AA44)*AB46</f>
        <v>26.8</v>
      </c>
      <c r="V46">
        <f>(V38*$AA38+V39*$AA39+V40*$AA40+V41*$AA41+V42*$AA42+V43*$AA43+V44*$AA44)*AB46</f>
        <v>26.8</v>
      </c>
      <c r="W46">
        <f>(W38*$AA38+W39*$AA39+W40*$AA40+W41*$AA41+W42*$AA42+W43*$AA43+W44*$AA44)*AB46</f>
        <v>13.4</v>
      </c>
      <c r="AB46">
        <v>0.8</v>
      </c>
      <c r="AC46">
        <f>SUM(AC38:AC45)*AB46</f>
        <v>357</v>
      </c>
    </row>
    <row r="56" spans="2:2" x14ac:dyDescent="0.2">
      <c r="B56">
        <v>2</v>
      </c>
    </row>
    <row r="57" spans="2:2" x14ac:dyDescent="0.2">
      <c r="B57">
        <v>1</v>
      </c>
    </row>
    <row r="58" spans="2:2" x14ac:dyDescent="0.2">
      <c r="B58">
        <v>5</v>
      </c>
    </row>
    <row r="59" spans="2:2" x14ac:dyDescent="0.2">
      <c r="B59">
        <v>2</v>
      </c>
    </row>
    <row r="61" spans="2:2" x14ac:dyDescent="0.2">
      <c r="B61">
        <v>15</v>
      </c>
    </row>
    <row r="62" spans="2:2" x14ac:dyDescent="0.2">
      <c r="B62">
        <v>12</v>
      </c>
    </row>
    <row r="63" spans="2:2" x14ac:dyDescent="0.2">
      <c r="B63">
        <v>30</v>
      </c>
    </row>
    <row r="64" spans="2:2" x14ac:dyDescent="0.2">
      <c r="B64">
        <v>5</v>
      </c>
    </row>
    <row r="65" spans="2:2" x14ac:dyDescent="0.2">
      <c r="B65">
        <v>3</v>
      </c>
    </row>
    <row r="66" spans="2:2" x14ac:dyDescent="0.2">
      <c r="B66">
        <v>7</v>
      </c>
    </row>
    <row r="67" spans="2:2" x14ac:dyDescent="0.2">
      <c r="B67">
        <v>12</v>
      </c>
    </row>
  </sheetData>
  <conditionalFormatting sqref="D38:W44">
    <cfRule type="colorScale" priority="1">
      <colorScale>
        <cfvo type="min"/>
        <cfvo type="percentile" val="50"/>
        <cfvo type="max"/>
        <color rgb="FFFCBABC"/>
        <color rgb="FFFCFCFF"/>
        <color rgb="FFACDCB9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/>
  <dimension ref="A2:Z67"/>
  <sheetViews>
    <sheetView topLeftCell="A7" zoomScale="85" zoomScaleNormal="85" workbookViewId="0">
      <selection activeCell="C16" sqref="C16"/>
    </sheetView>
  </sheetViews>
  <sheetFormatPr baseColWidth="10" defaultColWidth="8.83203125" defaultRowHeight="15" x14ac:dyDescent="0.2"/>
  <cols>
    <col min="1" max="1" width="12" customWidth="1"/>
    <col min="2" max="2" width="20.1640625" customWidth="1"/>
    <col min="3" max="3" width="10.33203125" customWidth="1"/>
    <col min="4" max="4" width="8.5" customWidth="1"/>
    <col min="5" max="5" width="8.83203125" customWidth="1"/>
    <col min="6" max="6" width="9.83203125" bestFit="1" customWidth="1"/>
    <col min="7" max="7" width="11.33203125" customWidth="1"/>
    <col min="8" max="8" width="12.83203125" customWidth="1"/>
    <col min="9" max="9" width="12" customWidth="1"/>
  </cols>
  <sheetData>
    <row r="2" spans="1:11" ht="16" x14ac:dyDescent="0.2">
      <c r="B2" s="5"/>
      <c r="C2" s="5"/>
      <c r="E2" s="2"/>
    </row>
    <row r="3" spans="1:11" ht="16" x14ac:dyDescent="0.2">
      <c r="B3" s="5"/>
      <c r="C3" s="5"/>
    </row>
    <row r="4" spans="1:11" ht="16" x14ac:dyDescent="0.2">
      <c r="B4" s="5" t="s">
        <v>0</v>
      </c>
      <c r="C4" s="5">
        <v>10</v>
      </c>
    </row>
    <row r="5" spans="1:11" ht="16" x14ac:dyDescent="0.2">
      <c r="B5" s="5" t="s">
        <v>1</v>
      </c>
      <c r="C5" s="5">
        <v>220</v>
      </c>
    </row>
    <row r="6" spans="1:11" x14ac:dyDescent="0.2">
      <c r="K6" s="2"/>
    </row>
    <row r="7" spans="1:11" x14ac:dyDescent="0.2">
      <c r="A7" t="s">
        <v>2</v>
      </c>
      <c r="B7" t="s">
        <v>3</v>
      </c>
      <c r="C7" t="s">
        <v>4</v>
      </c>
      <c r="D7" s="1" t="s">
        <v>5</v>
      </c>
      <c r="E7" t="s">
        <v>6</v>
      </c>
      <c r="F7" t="s">
        <v>7</v>
      </c>
      <c r="G7" t="s">
        <v>8</v>
      </c>
      <c r="H7" t="s">
        <v>9</v>
      </c>
    </row>
    <row r="8" spans="1:11" ht="16" x14ac:dyDescent="0.2">
      <c r="A8" s="5">
        <v>35</v>
      </c>
      <c r="B8" s="5" t="s">
        <v>10</v>
      </c>
      <c r="C8" s="5">
        <v>220</v>
      </c>
      <c r="D8" s="5">
        <v>220</v>
      </c>
      <c r="E8" s="6">
        <f>$C$5</f>
        <v>220</v>
      </c>
      <c r="F8" s="6">
        <f t="shared" ref="F8:F18" si="0">E8*1.1</f>
        <v>242.00000000000003</v>
      </c>
      <c r="G8" s="6">
        <f t="shared" ref="G8:G18" si="1">0.9*E8</f>
        <v>198</v>
      </c>
      <c r="H8" s="5">
        <f>IF(ISBLANK($C8),NA(),C5-C8)</f>
        <v>0</v>
      </c>
    </row>
    <row r="9" spans="1:11" ht="16" x14ac:dyDescent="0.2">
      <c r="A9" s="5">
        <f>A$8</f>
        <v>35</v>
      </c>
      <c r="B9" s="4" t="s">
        <v>11</v>
      </c>
      <c r="C9" s="5">
        <v>193</v>
      </c>
      <c r="D9" s="5">
        <v>220</v>
      </c>
      <c r="E9" s="6">
        <f>E8-D46</f>
        <v>206.6</v>
      </c>
      <c r="F9" s="6">
        <f t="shared" si="0"/>
        <v>227.26000000000002</v>
      </c>
      <c r="G9" s="6">
        <f t="shared" si="1"/>
        <v>185.94</v>
      </c>
      <c r="H9" s="5">
        <f t="shared" ref="H9:H16" si="2">IF(ISBLANK($C9),NA(), C8-C9 + (D9-D8))</f>
        <v>27</v>
      </c>
    </row>
    <row r="10" spans="1:11" ht="16" x14ac:dyDescent="0.2">
      <c r="A10" s="5">
        <f>A$8</f>
        <v>35</v>
      </c>
      <c r="B10" s="4" t="s">
        <v>12</v>
      </c>
      <c r="C10" s="5">
        <v>193</v>
      </c>
      <c r="D10" s="5">
        <v>220</v>
      </c>
      <c r="E10" s="6">
        <f>E9-E46</f>
        <v>180.83999999999997</v>
      </c>
      <c r="F10" s="6">
        <f t="shared" si="0"/>
        <v>198.92399999999998</v>
      </c>
      <c r="G10" s="6">
        <f t="shared" si="1"/>
        <v>162.75599999999997</v>
      </c>
      <c r="H10" s="5">
        <f t="shared" si="2"/>
        <v>0</v>
      </c>
    </row>
    <row r="11" spans="1:11" ht="16" x14ac:dyDescent="0.2">
      <c r="A11" s="5">
        <f>A$8</f>
        <v>35</v>
      </c>
      <c r="B11" s="4" t="s">
        <v>13</v>
      </c>
      <c r="C11" s="5">
        <v>183</v>
      </c>
      <c r="D11" s="5">
        <v>230</v>
      </c>
      <c r="E11" s="6">
        <f>E10-F46</f>
        <v>166.27999999999997</v>
      </c>
      <c r="F11" s="6">
        <f t="shared" si="0"/>
        <v>182.90799999999999</v>
      </c>
      <c r="G11" s="6">
        <f t="shared" si="1"/>
        <v>149.65199999999999</v>
      </c>
      <c r="H11" s="5">
        <f t="shared" si="2"/>
        <v>20</v>
      </c>
      <c r="I11" t="s">
        <v>42</v>
      </c>
    </row>
    <row r="12" spans="1:11" ht="16" x14ac:dyDescent="0.2">
      <c r="A12" s="5">
        <f>A$8</f>
        <v>35</v>
      </c>
      <c r="B12" s="4" t="s">
        <v>14</v>
      </c>
      <c r="C12" s="7">
        <v>169</v>
      </c>
      <c r="D12" s="5">
        <v>230</v>
      </c>
      <c r="E12" s="6">
        <f>E11-G46</f>
        <v>150.67999999999998</v>
      </c>
      <c r="F12" s="6">
        <f t="shared" si="0"/>
        <v>165.74799999999999</v>
      </c>
      <c r="G12" s="6">
        <f t="shared" si="1"/>
        <v>135.61199999999999</v>
      </c>
      <c r="H12" s="5">
        <f t="shared" si="2"/>
        <v>14</v>
      </c>
    </row>
    <row r="13" spans="1:11" ht="16" x14ac:dyDescent="0.2">
      <c r="A13" s="5">
        <f>A$8 +1</f>
        <v>36</v>
      </c>
      <c r="B13" s="4" t="s">
        <v>10</v>
      </c>
      <c r="C13" s="3">
        <v>153</v>
      </c>
      <c r="D13" s="5">
        <v>230</v>
      </c>
      <c r="E13" s="6">
        <f>E12-H46</f>
        <v>123.87999999999998</v>
      </c>
      <c r="F13" s="6">
        <f t="shared" si="0"/>
        <v>136.268</v>
      </c>
      <c r="G13" s="6">
        <f t="shared" si="1"/>
        <v>111.49199999999999</v>
      </c>
      <c r="H13" s="5">
        <f t="shared" si="2"/>
        <v>16</v>
      </c>
      <c r="I13" s="8"/>
    </row>
    <row r="14" spans="1:11" ht="16" x14ac:dyDescent="0.2">
      <c r="A14" s="5">
        <f>A$13</f>
        <v>36</v>
      </c>
      <c r="B14" s="4" t="s">
        <v>11</v>
      </c>
      <c r="C14" s="3">
        <v>119</v>
      </c>
      <c r="D14" s="5">
        <v>230</v>
      </c>
      <c r="E14" s="6">
        <f>E13-I46</f>
        <v>97.079999999999984</v>
      </c>
      <c r="F14" s="6">
        <f t="shared" si="0"/>
        <v>106.788</v>
      </c>
      <c r="G14" s="6">
        <f t="shared" si="1"/>
        <v>87.371999999999986</v>
      </c>
      <c r="H14" s="5">
        <f t="shared" si="2"/>
        <v>34</v>
      </c>
    </row>
    <row r="15" spans="1:11" ht="16" x14ac:dyDescent="0.2">
      <c r="A15" s="5">
        <f>A$13</f>
        <v>36</v>
      </c>
      <c r="B15" s="4" t="s">
        <v>12</v>
      </c>
      <c r="C15" s="3">
        <v>82</v>
      </c>
      <c r="D15" s="5">
        <v>230</v>
      </c>
      <c r="E15" s="6">
        <f>E14-J46</f>
        <v>70.279999999999987</v>
      </c>
      <c r="F15" s="6">
        <f t="shared" si="0"/>
        <v>77.307999999999993</v>
      </c>
      <c r="G15" s="6">
        <f t="shared" si="1"/>
        <v>63.251999999999988</v>
      </c>
      <c r="H15" s="5">
        <f t="shared" si="2"/>
        <v>37</v>
      </c>
    </row>
    <row r="16" spans="1:11" ht="16" x14ac:dyDescent="0.2">
      <c r="A16" s="5">
        <f>A$13</f>
        <v>36</v>
      </c>
      <c r="B16" s="4" t="s">
        <v>13</v>
      </c>
      <c r="C16" s="3"/>
      <c r="D16" s="5">
        <v>230</v>
      </c>
      <c r="E16" s="6">
        <f>E15-K46</f>
        <v>43.47999999999999</v>
      </c>
      <c r="F16" s="6">
        <f t="shared" si="0"/>
        <v>47.827999999999996</v>
      </c>
      <c r="G16" s="6">
        <f t="shared" si="1"/>
        <v>39.131999999999991</v>
      </c>
      <c r="H16" s="5" t="e">
        <f t="shared" si="2"/>
        <v>#N/A</v>
      </c>
    </row>
    <row r="17" spans="1:8" ht="16" x14ac:dyDescent="0.2">
      <c r="A17" s="5">
        <f>A$13</f>
        <v>36</v>
      </c>
      <c r="B17" s="4" t="s">
        <v>14</v>
      </c>
      <c r="C17" s="3"/>
      <c r="D17" s="5">
        <v>230</v>
      </c>
      <c r="E17" s="6">
        <f>E16-L46</f>
        <v>16.679999999999989</v>
      </c>
      <c r="F17" s="6">
        <f t="shared" si="0"/>
        <v>18.347999999999988</v>
      </c>
      <c r="G17" s="6">
        <f t="shared" si="1"/>
        <v>15.01199999999999</v>
      </c>
      <c r="H17" s="5" t="e">
        <f>IF(ISBLANK($C17),NA(), C16-C17 + (D17-D16))</f>
        <v>#N/A</v>
      </c>
    </row>
    <row r="18" spans="1:8" ht="16" x14ac:dyDescent="0.2">
      <c r="A18" s="5">
        <f>A$8 + 2</f>
        <v>37</v>
      </c>
      <c r="B18" s="4" t="s">
        <v>10</v>
      </c>
      <c r="C18" s="5"/>
      <c r="D18" s="5">
        <v>230</v>
      </c>
      <c r="E18" s="6">
        <f>E17-M46</f>
        <v>5.8799999999999883</v>
      </c>
      <c r="F18" s="6">
        <f t="shared" si="0"/>
        <v>6.4679999999999875</v>
      </c>
      <c r="G18" s="6">
        <f t="shared" si="1"/>
        <v>5.29199999999999</v>
      </c>
      <c r="H18" s="5" t="e">
        <f>IF(ISBLANK($C18),NA(), C17-C18 + (D18-D17))</f>
        <v>#N/A</v>
      </c>
    </row>
    <row r="19" spans="1:8" ht="16" x14ac:dyDescent="0.2">
      <c r="A19" s="5"/>
      <c r="B19" s="4"/>
      <c r="C19" s="5"/>
      <c r="D19" s="5"/>
      <c r="E19" s="6"/>
      <c r="F19" s="6"/>
      <c r="G19" s="6"/>
      <c r="H19" s="5"/>
    </row>
    <row r="20" spans="1:8" ht="16" x14ac:dyDescent="0.2">
      <c r="A20" s="5"/>
      <c r="B20" s="4"/>
      <c r="C20" s="5"/>
      <c r="D20" s="5"/>
      <c r="E20" s="6"/>
      <c r="F20" s="6"/>
      <c r="G20" s="6"/>
      <c r="H20" s="5"/>
    </row>
    <row r="21" spans="1:8" ht="16" x14ac:dyDescent="0.2">
      <c r="A21" s="5"/>
      <c r="B21" s="4"/>
      <c r="C21" s="5"/>
      <c r="D21" s="5"/>
      <c r="E21" s="6"/>
      <c r="F21" s="6"/>
      <c r="G21" s="6"/>
      <c r="H21" s="5"/>
    </row>
    <row r="22" spans="1:8" ht="16" x14ac:dyDescent="0.2">
      <c r="A22" s="5"/>
      <c r="B22" s="4"/>
      <c r="C22" s="5"/>
      <c r="D22" s="5"/>
      <c r="E22" s="6"/>
      <c r="F22" s="6"/>
      <c r="G22" s="6"/>
      <c r="H22" s="5"/>
    </row>
    <row r="23" spans="1:8" ht="16" x14ac:dyDescent="0.2">
      <c r="A23" s="5"/>
      <c r="B23" s="4"/>
      <c r="C23" s="5"/>
      <c r="D23" s="5"/>
      <c r="E23" s="6"/>
      <c r="F23" s="6"/>
      <c r="G23" s="6"/>
      <c r="H23" s="5"/>
    </row>
    <row r="24" spans="1:8" ht="16" x14ac:dyDescent="0.2">
      <c r="A24" s="5"/>
      <c r="B24" s="4"/>
      <c r="C24" s="5"/>
      <c r="D24" s="5"/>
      <c r="E24" s="6"/>
      <c r="F24" s="6"/>
      <c r="G24" s="6"/>
      <c r="H24" s="5"/>
    </row>
    <row r="25" spans="1:8" ht="16" x14ac:dyDescent="0.2">
      <c r="A25" s="5"/>
      <c r="B25" s="4"/>
      <c r="C25" s="5"/>
      <c r="D25" s="5"/>
      <c r="E25" s="6"/>
      <c r="F25" s="6"/>
      <c r="G25" s="6"/>
      <c r="H25" s="5"/>
    </row>
    <row r="26" spans="1:8" ht="16" x14ac:dyDescent="0.2">
      <c r="A26" s="5"/>
      <c r="B26" s="4"/>
      <c r="C26" s="5"/>
      <c r="D26" s="5"/>
      <c r="E26" s="6"/>
      <c r="F26" s="6"/>
      <c r="G26" s="6"/>
      <c r="H26" s="5"/>
    </row>
    <row r="27" spans="1:8" ht="16" x14ac:dyDescent="0.2">
      <c r="A27" s="5"/>
      <c r="B27" s="4"/>
      <c r="D27" s="5"/>
      <c r="E27" s="6"/>
      <c r="F27" s="6"/>
      <c r="G27" s="6"/>
      <c r="H27" s="5"/>
    </row>
    <row r="28" spans="1:8" ht="16" x14ac:dyDescent="0.2">
      <c r="A28" s="5"/>
      <c r="B28" s="4"/>
      <c r="D28" s="5"/>
      <c r="E28" s="6"/>
      <c r="F28" s="6"/>
      <c r="G28" s="6"/>
      <c r="H28" s="5"/>
    </row>
    <row r="31" spans="1:8" x14ac:dyDescent="0.2">
      <c r="A31" s="2"/>
      <c r="C31" s="2"/>
      <c r="D31" s="2"/>
    </row>
    <row r="36" spans="1:26" x14ac:dyDescent="0.2">
      <c r="D36" s="2" t="s">
        <v>15</v>
      </c>
      <c r="E36" s="2" t="s">
        <v>16</v>
      </c>
      <c r="F36" s="2" t="s">
        <v>17</v>
      </c>
      <c r="G36" s="2" t="s">
        <v>18</v>
      </c>
      <c r="H36" s="2" t="s">
        <v>19</v>
      </c>
      <c r="I36" s="2" t="s">
        <v>15</v>
      </c>
      <c r="J36" s="2" t="s">
        <v>16</v>
      </c>
      <c r="K36" s="2" t="s">
        <v>17</v>
      </c>
      <c r="L36" s="2" t="s">
        <v>18</v>
      </c>
      <c r="M36" s="2" t="s">
        <v>19</v>
      </c>
      <c r="N36" s="2" t="s">
        <v>15</v>
      </c>
      <c r="O36" s="2" t="s">
        <v>16</v>
      </c>
      <c r="P36" s="2" t="s">
        <v>17</v>
      </c>
      <c r="Q36" s="2" t="s">
        <v>18</v>
      </c>
      <c r="R36" s="2" t="s">
        <v>19</v>
      </c>
      <c r="S36" s="2"/>
      <c r="T36" s="2"/>
      <c r="U36" s="2"/>
      <c r="V36" s="2"/>
      <c r="W36" s="2" t="s">
        <v>34</v>
      </c>
      <c r="X36" s="2" t="s">
        <v>20</v>
      </c>
      <c r="Y36" s="2" t="s">
        <v>21</v>
      </c>
      <c r="Z36" s="2" t="s">
        <v>22</v>
      </c>
    </row>
    <row r="37" spans="1:26" x14ac:dyDescent="0.2">
      <c r="D37" s="9">
        <f>DATEVALUE("28/11/2016")</f>
        <v>42702</v>
      </c>
      <c r="E37" s="9">
        <f>D37+1</f>
        <v>42703</v>
      </c>
      <c r="F37" s="9">
        <f t="shared" ref="F37:R37" si="3">E37+1</f>
        <v>42704</v>
      </c>
      <c r="G37" s="9">
        <f t="shared" si="3"/>
        <v>42705</v>
      </c>
      <c r="H37" s="9">
        <f t="shared" si="3"/>
        <v>42706</v>
      </c>
      <c r="I37" s="9">
        <f>H37+3</f>
        <v>42709</v>
      </c>
      <c r="J37" s="9">
        <f t="shared" si="3"/>
        <v>42710</v>
      </c>
      <c r="K37" s="9">
        <f t="shared" si="3"/>
        <v>42711</v>
      </c>
      <c r="L37" s="9">
        <f t="shared" si="3"/>
        <v>42712</v>
      </c>
      <c r="M37" s="9">
        <f t="shared" si="3"/>
        <v>42713</v>
      </c>
      <c r="N37" s="9">
        <f>M37+3</f>
        <v>42716</v>
      </c>
      <c r="O37" s="9">
        <f t="shared" si="3"/>
        <v>42717</v>
      </c>
      <c r="P37" s="9">
        <f t="shared" si="3"/>
        <v>42718</v>
      </c>
      <c r="Q37" s="9">
        <f t="shared" si="3"/>
        <v>42719</v>
      </c>
      <c r="R37" s="9">
        <f t="shared" si="3"/>
        <v>42720</v>
      </c>
      <c r="S37" s="9"/>
      <c r="T37" s="9"/>
      <c r="U37" s="9"/>
      <c r="V37" s="9"/>
      <c r="W37" s="9"/>
      <c r="X37" s="2"/>
      <c r="Z37" s="2"/>
    </row>
    <row r="38" spans="1:26" x14ac:dyDescent="0.2">
      <c r="A38" t="s">
        <v>35</v>
      </c>
      <c r="D38">
        <v>0.5</v>
      </c>
      <c r="E38">
        <v>1</v>
      </c>
      <c r="F38">
        <v>0</v>
      </c>
      <c r="G38">
        <v>0</v>
      </c>
      <c r="H38">
        <v>1</v>
      </c>
      <c r="I38">
        <v>1</v>
      </c>
      <c r="J38">
        <v>1</v>
      </c>
      <c r="K38">
        <v>1</v>
      </c>
      <c r="L38">
        <v>1</v>
      </c>
      <c r="M38">
        <v>0.5</v>
      </c>
      <c r="N38">
        <v>0</v>
      </c>
      <c r="O38">
        <v>0</v>
      </c>
      <c r="P38">
        <v>0</v>
      </c>
      <c r="Q38">
        <v>0</v>
      </c>
      <c r="R38">
        <v>0</v>
      </c>
      <c r="X38">
        <v>6.5</v>
      </c>
      <c r="Z38">
        <f>SUM(D38:W38)*X38</f>
        <v>45.5</v>
      </c>
    </row>
    <row r="39" spans="1:26" x14ac:dyDescent="0.2">
      <c r="A39" t="s">
        <v>36</v>
      </c>
      <c r="D39">
        <v>0.5</v>
      </c>
      <c r="E39">
        <v>1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1</v>
      </c>
      <c r="M39">
        <v>0.5</v>
      </c>
      <c r="N39">
        <v>0</v>
      </c>
      <c r="O39">
        <v>0</v>
      </c>
      <c r="P39">
        <v>0</v>
      </c>
      <c r="Q39">
        <v>0</v>
      </c>
      <c r="R39">
        <v>0</v>
      </c>
      <c r="W39" t="s">
        <v>43</v>
      </c>
      <c r="X39">
        <v>0</v>
      </c>
      <c r="Z39">
        <f t="shared" ref="Z39:Z44" si="4">SUM(D39:W39)*X39</f>
        <v>0</v>
      </c>
    </row>
    <row r="40" spans="1:26" x14ac:dyDescent="0.2">
      <c r="A40" t="s">
        <v>37</v>
      </c>
      <c r="D40">
        <v>0.5</v>
      </c>
      <c r="E40">
        <v>1</v>
      </c>
      <c r="F40">
        <v>0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v>0.5</v>
      </c>
      <c r="N40">
        <v>0</v>
      </c>
      <c r="O40">
        <v>0</v>
      </c>
      <c r="P40">
        <v>0</v>
      </c>
      <c r="Q40">
        <v>0</v>
      </c>
      <c r="R40">
        <v>0</v>
      </c>
      <c r="X40">
        <v>7.5</v>
      </c>
      <c r="Z40">
        <f t="shared" si="4"/>
        <v>52.5</v>
      </c>
    </row>
    <row r="41" spans="1:26" x14ac:dyDescent="0.2">
      <c r="A41" t="s">
        <v>38</v>
      </c>
      <c r="D41">
        <v>0.5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0.5</v>
      </c>
      <c r="N41">
        <v>0</v>
      </c>
      <c r="O41">
        <v>0</v>
      </c>
      <c r="P41">
        <v>0</v>
      </c>
      <c r="Q41">
        <v>0</v>
      </c>
      <c r="R41">
        <v>0</v>
      </c>
      <c r="X41">
        <v>6.5</v>
      </c>
      <c r="Z41">
        <f t="shared" si="4"/>
        <v>58.5</v>
      </c>
    </row>
    <row r="42" spans="1:26" x14ac:dyDescent="0.2">
      <c r="A42" t="s">
        <v>39</v>
      </c>
      <c r="D42">
        <v>0.5</v>
      </c>
      <c r="E42">
        <v>0.8</v>
      </c>
      <c r="F42">
        <v>0.8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0.5</v>
      </c>
      <c r="N42">
        <v>0</v>
      </c>
      <c r="O42">
        <v>0</v>
      </c>
      <c r="P42">
        <v>0</v>
      </c>
      <c r="Q42">
        <v>0</v>
      </c>
      <c r="R42">
        <v>0</v>
      </c>
      <c r="X42">
        <v>6.5</v>
      </c>
      <c r="Z42">
        <f t="shared" si="4"/>
        <v>55.9</v>
      </c>
    </row>
    <row r="43" spans="1:26" x14ac:dyDescent="0.2">
      <c r="A43" t="s">
        <v>40</v>
      </c>
      <c r="D43">
        <v>0.5</v>
      </c>
      <c r="E43">
        <v>1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1</v>
      </c>
      <c r="M43">
        <v>0.5</v>
      </c>
      <c r="N43">
        <v>0</v>
      </c>
      <c r="O43">
        <v>0</v>
      </c>
      <c r="P43">
        <v>0</v>
      </c>
      <c r="Q43">
        <v>0</v>
      </c>
      <c r="R43">
        <v>0</v>
      </c>
      <c r="W43" t="s">
        <v>43</v>
      </c>
      <c r="X43">
        <v>0</v>
      </c>
      <c r="Z43">
        <f t="shared" si="4"/>
        <v>0</v>
      </c>
    </row>
    <row r="44" spans="1:26" x14ac:dyDescent="0.2">
      <c r="A44" t="s">
        <v>41</v>
      </c>
      <c r="D44">
        <v>0.5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X44">
        <v>6.5</v>
      </c>
      <c r="Z44">
        <f t="shared" si="4"/>
        <v>55.25</v>
      </c>
    </row>
    <row r="46" spans="1:26" x14ac:dyDescent="0.2">
      <c r="D46">
        <f>(D38*$X38+D39*$X39+D40*$X40+D41*$X41+D42*$X42+D43*$X43+D44*$X44)*Y46</f>
        <v>13.4</v>
      </c>
      <c r="E46">
        <f>(E38*$X38+E39*$X39+E40*$X40+E41*$X41+E42*$X42+E43*$X43+E44*$X44)*Y46</f>
        <v>25.760000000000005</v>
      </c>
      <c r="F46">
        <f>(F38*$X38+F39*$X39+F40*$X40+F41*$X41+F42*$X42+F43*$X43+F44*$X44)*Y46</f>
        <v>14.56</v>
      </c>
      <c r="G46">
        <f>(G38*$X38+G39*$X39+G40*$X40+G41*$X41+G42*$X42+G43*$X43+G44*$X44)*Y46</f>
        <v>15.600000000000001</v>
      </c>
      <c r="H46">
        <f>(H38*$X38+H39*$X39+H40*$X40+H41*$X41+H42*$X42+H43*$X43+H44*$X44)*Y46</f>
        <v>26.8</v>
      </c>
      <c r="I46">
        <f>(I38*$X38+I39*$X39+I40*$X40+I41*$X41+I42*$X42+I43*$X43+I44*$X44)*Y46</f>
        <v>26.8</v>
      </c>
      <c r="J46">
        <f>(J38*$X38+J39*$X39+J40*$X40+J41*$X41+J42*$X42+J43*$X43+J44*$X44)*Y46</f>
        <v>26.8</v>
      </c>
      <c r="K46">
        <f>(K38*$X38+K39*$X39+K40*$X40+K41*$X41+K42*$X42+K43*$X43+K44*$X44)*Y46</f>
        <v>26.8</v>
      </c>
      <c r="L46">
        <f>(L38*$X38+L39*$X39+L40*$X40+L41*$X41+L42*$X42+L43*$X43+L44*$X44)*Y46</f>
        <v>26.8</v>
      </c>
      <c r="M46">
        <f>(M38*$X38+M39*$X39+M40*$X40+M41*$X41+M42*$X42+M43*$X43+M44*$X44)*Y46</f>
        <v>10.8</v>
      </c>
      <c r="N46">
        <f>(N38*$X38+N39*$X39+N40*$X40+N41*$X41+N42*$X42+N43*$X43+N44*$X44)*Y46</f>
        <v>0</v>
      </c>
      <c r="O46">
        <f>(O38*$X38+O39*$X39+O40*$X40+O41*$X41+O42*$X42+O43*$X43+O44*$X44)*Y46</f>
        <v>0</v>
      </c>
      <c r="P46">
        <f>(P38*$X38+P39*$X39+P40*$X40+P41*$X41+P42*$X42+P43*$X43+P44*$X44)*Y46</f>
        <v>0</v>
      </c>
      <c r="Q46">
        <f>(Q38*$X38+Q39*$X39+Q40*$X40+Q41*$X41+Q42*$X42+Q43*$X43+Q44*$X44)*Y46</f>
        <v>0</v>
      </c>
      <c r="R46">
        <f>(R38*$X38+R39*$X39+R40*$X40+R41*$X41+R42*$X42+R43*$X43+R44*$X44)*Y46</f>
        <v>0</v>
      </c>
      <c r="Y46">
        <v>0.8</v>
      </c>
      <c r="Z46">
        <f>SUM(Z38:Z45)*Y46</f>
        <v>214.12</v>
      </c>
    </row>
    <row r="56" spans="2:2" x14ac:dyDescent="0.2">
      <c r="B56">
        <v>2</v>
      </c>
    </row>
    <row r="57" spans="2:2" x14ac:dyDescent="0.2">
      <c r="B57">
        <v>1</v>
      </c>
    </row>
    <row r="58" spans="2:2" x14ac:dyDescent="0.2">
      <c r="B58">
        <v>5</v>
      </c>
    </row>
    <row r="59" spans="2:2" x14ac:dyDescent="0.2">
      <c r="B59">
        <v>2</v>
      </c>
    </row>
    <row r="61" spans="2:2" x14ac:dyDescent="0.2">
      <c r="B61">
        <v>15</v>
      </c>
    </row>
    <row r="62" spans="2:2" x14ac:dyDescent="0.2">
      <c r="B62">
        <v>12</v>
      </c>
    </row>
    <row r="63" spans="2:2" x14ac:dyDescent="0.2">
      <c r="B63">
        <v>30</v>
      </c>
    </row>
    <row r="64" spans="2:2" x14ac:dyDescent="0.2">
      <c r="B64">
        <v>5</v>
      </c>
    </row>
    <row r="65" spans="2:2" x14ac:dyDescent="0.2">
      <c r="B65">
        <v>3</v>
      </c>
    </row>
    <row r="66" spans="2:2" x14ac:dyDescent="0.2">
      <c r="B66">
        <v>7</v>
      </c>
    </row>
    <row r="67" spans="2:2" x14ac:dyDescent="0.2">
      <c r="B67">
        <v>12</v>
      </c>
    </row>
  </sheetData>
  <conditionalFormatting sqref="D38:R44">
    <cfRule type="colorScale" priority="1">
      <colorScale>
        <cfvo type="min"/>
        <cfvo type="percentile" val="50"/>
        <cfvo type="max"/>
        <color rgb="FFFCBABC"/>
        <color rgb="FFFCFCFF"/>
        <color rgb="FFACDCB9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2:Z46"/>
  <sheetViews>
    <sheetView topLeftCell="A7" zoomScale="85" zoomScaleNormal="85" workbookViewId="0">
      <selection activeCell="D25" sqref="D25"/>
    </sheetView>
  </sheetViews>
  <sheetFormatPr baseColWidth="10" defaultColWidth="8.83203125" defaultRowHeight="15" x14ac:dyDescent="0.2"/>
  <cols>
    <col min="1" max="1" width="12" customWidth="1"/>
    <col min="2" max="2" width="20.1640625" customWidth="1"/>
    <col min="3" max="3" width="10.33203125" customWidth="1"/>
    <col min="4" max="4" width="8.5" customWidth="1"/>
    <col min="5" max="5" width="8.83203125" customWidth="1"/>
    <col min="6" max="6" width="9.83203125" bestFit="1" customWidth="1"/>
    <col min="7" max="7" width="11.33203125" customWidth="1"/>
    <col min="8" max="8" width="12.83203125" customWidth="1"/>
    <col min="9" max="9" width="12" customWidth="1"/>
  </cols>
  <sheetData>
    <row r="2" spans="1:11" ht="16" x14ac:dyDescent="0.2">
      <c r="B2" s="5"/>
      <c r="C2" s="5"/>
      <c r="E2" s="2"/>
    </row>
    <row r="3" spans="1:11" ht="16" x14ac:dyDescent="0.2">
      <c r="B3" s="5"/>
      <c r="C3" s="5"/>
    </row>
    <row r="4" spans="1:11" ht="16" x14ac:dyDescent="0.2">
      <c r="B4" s="5" t="s">
        <v>0</v>
      </c>
      <c r="C4" s="5">
        <v>15</v>
      </c>
    </row>
    <row r="5" spans="1:11" ht="16" x14ac:dyDescent="0.2">
      <c r="B5" s="5" t="s">
        <v>1</v>
      </c>
      <c r="C5" s="5">
        <v>413</v>
      </c>
    </row>
    <row r="6" spans="1:11" x14ac:dyDescent="0.2">
      <c r="K6" s="2"/>
    </row>
    <row r="7" spans="1:11" x14ac:dyDescent="0.2">
      <c r="A7" t="s">
        <v>2</v>
      </c>
      <c r="B7" t="s">
        <v>3</v>
      </c>
      <c r="C7" t="s">
        <v>4</v>
      </c>
      <c r="D7" s="1" t="s">
        <v>5</v>
      </c>
      <c r="E7" t="s">
        <v>6</v>
      </c>
      <c r="F7" t="s">
        <v>7</v>
      </c>
      <c r="G7" t="s">
        <v>8</v>
      </c>
      <c r="H7" t="s">
        <v>9</v>
      </c>
    </row>
    <row r="8" spans="1:11" ht="16" x14ac:dyDescent="0.2">
      <c r="A8" s="5">
        <v>35</v>
      </c>
      <c r="B8" s="5" t="s">
        <v>10</v>
      </c>
      <c r="C8" s="5">
        <v>413</v>
      </c>
      <c r="D8" s="5">
        <v>413</v>
      </c>
      <c r="E8" s="6">
        <f>$C$5</f>
        <v>413</v>
      </c>
      <c r="F8" s="6">
        <f t="shared" ref="F8:F23" si="0">E8*1.1</f>
        <v>454.3</v>
      </c>
      <c r="G8" s="6">
        <f t="shared" ref="G8:G23" si="1">0.9*E8</f>
        <v>371.7</v>
      </c>
      <c r="H8" s="5">
        <f>IF(ISBLANK($C8),NA(),C5-C8)</f>
        <v>0</v>
      </c>
    </row>
    <row r="9" spans="1:11" ht="16" x14ac:dyDescent="0.2">
      <c r="A9" s="5">
        <f>A$8</f>
        <v>35</v>
      </c>
      <c r="B9" s="4" t="s">
        <v>11</v>
      </c>
      <c r="C9" s="5">
        <v>394</v>
      </c>
      <c r="D9" s="5">
        <v>413</v>
      </c>
      <c r="E9" s="6">
        <f>E8-D46</f>
        <v>398.8</v>
      </c>
      <c r="F9" s="6">
        <f t="shared" si="0"/>
        <v>438.68000000000006</v>
      </c>
      <c r="G9" s="6">
        <f t="shared" si="1"/>
        <v>358.92</v>
      </c>
      <c r="H9" s="5">
        <f t="shared" ref="H9:H23" si="2">IF(ISBLANK($C9),NA(), C8-C9 + (D9-D8))</f>
        <v>19</v>
      </c>
    </row>
    <row r="10" spans="1:11" ht="16" x14ac:dyDescent="0.2">
      <c r="A10" s="5">
        <f>A$8</f>
        <v>35</v>
      </c>
      <c r="B10" s="4" t="s">
        <v>12</v>
      </c>
      <c r="C10" s="5">
        <v>367</v>
      </c>
      <c r="D10" s="5">
        <v>413</v>
      </c>
      <c r="E10" s="6">
        <f>E9-E46</f>
        <v>370.40000000000003</v>
      </c>
      <c r="F10" s="6">
        <f t="shared" si="0"/>
        <v>407.44000000000005</v>
      </c>
      <c r="G10" s="6">
        <f t="shared" si="1"/>
        <v>333.36</v>
      </c>
      <c r="H10" s="5">
        <f t="shared" si="2"/>
        <v>27</v>
      </c>
    </row>
    <row r="11" spans="1:11" ht="16" x14ac:dyDescent="0.2">
      <c r="A11" s="5">
        <f>A$8</f>
        <v>35</v>
      </c>
      <c r="B11" s="4" t="s">
        <v>13</v>
      </c>
      <c r="C11" s="5">
        <v>365</v>
      </c>
      <c r="D11" s="5">
        <v>413</v>
      </c>
      <c r="E11" s="6">
        <f>E10-F46</f>
        <v>342.00000000000006</v>
      </c>
      <c r="F11" s="6">
        <f t="shared" si="0"/>
        <v>376.2000000000001</v>
      </c>
      <c r="G11" s="6">
        <f t="shared" si="1"/>
        <v>307.80000000000007</v>
      </c>
      <c r="H11" s="5">
        <f t="shared" si="2"/>
        <v>2</v>
      </c>
    </row>
    <row r="12" spans="1:11" ht="16" x14ac:dyDescent="0.2">
      <c r="A12" s="5">
        <f>A$8</f>
        <v>35</v>
      </c>
      <c r="B12" s="4" t="s">
        <v>14</v>
      </c>
      <c r="C12" s="7">
        <v>297</v>
      </c>
      <c r="D12" s="5">
        <v>383</v>
      </c>
      <c r="E12" s="6">
        <f>E11-G46</f>
        <v>313.60000000000008</v>
      </c>
      <c r="F12" s="6">
        <f t="shared" si="0"/>
        <v>344.96000000000009</v>
      </c>
      <c r="G12" s="6">
        <f t="shared" si="1"/>
        <v>282.24000000000007</v>
      </c>
      <c r="H12" s="5">
        <f t="shared" si="2"/>
        <v>38</v>
      </c>
      <c r="I12" t="s">
        <v>44</v>
      </c>
    </row>
    <row r="13" spans="1:11" ht="16" x14ac:dyDescent="0.2">
      <c r="A13" s="5">
        <f>A$8 +1</f>
        <v>36</v>
      </c>
      <c r="B13" s="4" t="s">
        <v>10</v>
      </c>
      <c r="C13" s="3">
        <v>271</v>
      </c>
      <c r="D13" s="5">
        <v>383</v>
      </c>
      <c r="E13" s="6">
        <f>E12-H46</f>
        <v>297.2000000000001</v>
      </c>
      <c r="F13" s="6">
        <f t="shared" si="0"/>
        <v>326.92000000000013</v>
      </c>
      <c r="G13" s="6">
        <f t="shared" si="1"/>
        <v>267.48000000000008</v>
      </c>
      <c r="H13" s="5">
        <f t="shared" si="2"/>
        <v>26</v>
      </c>
      <c r="I13" s="8"/>
    </row>
    <row r="14" spans="1:11" ht="16" x14ac:dyDescent="0.2">
      <c r="A14" s="5">
        <f>A$13</f>
        <v>36</v>
      </c>
      <c r="B14" s="4" t="s">
        <v>11</v>
      </c>
      <c r="C14" s="3">
        <v>255</v>
      </c>
      <c r="D14" s="5">
        <v>383</v>
      </c>
      <c r="E14" s="6">
        <f>E13-I46</f>
        <v>263.60000000000008</v>
      </c>
      <c r="F14" s="6">
        <f t="shared" si="0"/>
        <v>289.96000000000009</v>
      </c>
      <c r="G14" s="6">
        <f t="shared" si="1"/>
        <v>237.24000000000007</v>
      </c>
      <c r="H14" s="5">
        <f t="shared" si="2"/>
        <v>16</v>
      </c>
    </row>
    <row r="15" spans="1:11" ht="16" x14ac:dyDescent="0.2">
      <c r="A15" s="5">
        <f>A$13</f>
        <v>36</v>
      </c>
      <c r="B15" s="4" t="s">
        <v>12</v>
      </c>
      <c r="C15" s="3">
        <v>212</v>
      </c>
      <c r="D15" s="5">
        <v>390</v>
      </c>
      <c r="E15" s="6">
        <f>E14-J46</f>
        <v>230.00000000000009</v>
      </c>
      <c r="F15" s="6">
        <f t="shared" si="0"/>
        <v>253.00000000000011</v>
      </c>
      <c r="G15" s="6">
        <f t="shared" si="1"/>
        <v>207.00000000000009</v>
      </c>
      <c r="H15" s="5">
        <f t="shared" si="2"/>
        <v>50</v>
      </c>
      <c r="I15" t="s">
        <v>45</v>
      </c>
    </row>
    <row r="16" spans="1:11" ht="16" x14ac:dyDescent="0.2">
      <c r="A16" s="5">
        <f>A$13</f>
        <v>36</v>
      </c>
      <c r="B16" s="4" t="s">
        <v>13</v>
      </c>
      <c r="C16" s="3">
        <v>192</v>
      </c>
      <c r="D16" s="5">
        <v>390</v>
      </c>
      <c r="E16" s="6">
        <f>E15-K46</f>
        <v>201.60000000000008</v>
      </c>
      <c r="F16" s="6">
        <f t="shared" si="0"/>
        <v>221.7600000000001</v>
      </c>
      <c r="G16" s="6">
        <f t="shared" si="1"/>
        <v>181.44000000000008</v>
      </c>
      <c r="H16" s="5">
        <f t="shared" si="2"/>
        <v>20</v>
      </c>
    </row>
    <row r="17" spans="1:9" ht="16" x14ac:dyDescent="0.2">
      <c r="A17" s="5">
        <f>A$13</f>
        <v>36</v>
      </c>
      <c r="B17" s="4" t="s">
        <v>14</v>
      </c>
      <c r="C17" s="3">
        <v>162</v>
      </c>
      <c r="D17" s="5">
        <v>390</v>
      </c>
      <c r="E17" s="6">
        <f>E16-L46</f>
        <v>168.00000000000009</v>
      </c>
      <c r="F17" s="6">
        <f t="shared" si="0"/>
        <v>184.8000000000001</v>
      </c>
      <c r="G17" s="6">
        <f t="shared" si="1"/>
        <v>151.20000000000007</v>
      </c>
      <c r="H17" s="5">
        <f>IF(ISBLANK($C17),NA(), C16-C17 + (D17-D16))</f>
        <v>30</v>
      </c>
    </row>
    <row r="18" spans="1:9" ht="16" x14ac:dyDescent="0.2">
      <c r="A18" s="5">
        <f>A$8 + 2</f>
        <v>37</v>
      </c>
      <c r="B18" s="4" t="s">
        <v>10</v>
      </c>
      <c r="C18" s="5">
        <v>151</v>
      </c>
      <c r="D18" s="5">
        <v>390</v>
      </c>
      <c r="E18" s="6">
        <f>E17-M46</f>
        <v>134.40000000000009</v>
      </c>
      <c r="F18" s="6">
        <f t="shared" si="0"/>
        <v>147.84000000000012</v>
      </c>
      <c r="G18" s="6">
        <f t="shared" si="1"/>
        <v>120.96000000000008</v>
      </c>
      <c r="H18" s="5">
        <f>IF(ISBLANK($C18),NA(), C17-C18 + (D18-D17))</f>
        <v>11</v>
      </c>
    </row>
    <row r="19" spans="1:9" ht="16" x14ac:dyDescent="0.2">
      <c r="A19" s="5">
        <f>A$18</f>
        <v>37</v>
      </c>
      <c r="B19" s="4" t="s">
        <v>11</v>
      </c>
      <c r="C19" s="5">
        <v>125</v>
      </c>
      <c r="D19" s="5">
        <v>390</v>
      </c>
      <c r="E19" s="6">
        <f>E18-N46</f>
        <v>100.8000000000001</v>
      </c>
      <c r="F19" s="6">
        <f t="shared" si="0"/>
        <v>110.88000000000011</v>
      </c>
      <c r="G19" s="6">
        <f t="shared" si="1"/>
        <v>90.720000000000084</v>
      </c>
      <c r="H19" s="5">
        <f>IF(ISBLANK($C19),NA(), C18-C19 + (D19-D18))</f>
        <v>26</v>
      </c>
    </row>
    <row r="20" spans="1:9" ht="16" x14ac:dyDescent="0.2">
      <c r="A20" s="5">
        <f>A$18</f>
        <v>37</v>
      </c>
      <c r="B20" s="4" t="s">
        <v>12</v>
      </c>
      <c r="C20" s="5"/>
      <c r="D20" s="5">
        <v>365</v>
      </c>
      <c r="E20" s="6">
        <f>E19-O46</f>
        <v>72.400000000000091</v>
      </c>
      <c r="F20" s="6">
        <f t="shared" si="0"/>
        <v>79.6400000000001</v>
      </c>
      <c r="G20" s="6">
        <f t="shared" si="1"/>
        <v>65.160000000000082</v>
      </c>
      <c r="H20" s="5" t="e">
        <f>IF(ISBLANK($C20),NA(), C19-C20 + (D20-D19))</f>
        <v>#N/A</v>
      </c>
      <c r="I20" t="s">
        <v>46</v>
      </c>
    </row>
    <row r="21" spans="1:9" ht="16" x14ac:dyDescent="0.2">
      <c r="A21" s="5">
        <f>A$18</f>
        <v>37</v>
      </c>
      <c r="B21" s="4" t="s">
        <v>13</v>
      </c>
      <c r="C21" s="5"/>
      <c r="D21" s="5">
        <v>365</v>
      </c>
      <c r="E21" s="6">
        <f>E20-P46</f>
        <v>44.80000000000009</v>
      </c>
      <c r="F21" s="6">
        <f t="shared" si="0"/>
        <v>49.280000000000101</v>
      </c>
      <c r="G21" s="6">
        <f t="shared" si="1"/>
        <v>40.320000000000078</v>
      </c>
      <c r="H21" s="5" t="e">
        <f>IF(ISBLANK($C21),NA(), C20-C21 + (D21-D20))</f>
        <v>#N/A</v>
      </c>
    </row>
    <row r="22" spans="1:9" ht="16" x14ac:dyDescent="0.2">
      <c r="A22" s="5">
        <f>A$18</f>
        <v>37</v>
      </c>
      <c r="B22" s="4" t="s">
        <v>14</v>
      </c>
      <c r="C22" s="5"/>
      <c r="D22" s="5">
        <v>365</v>
      </c>
      <c r="E22" s="6">
        <f>E21-Q46</f>
        <v>17.200000000000088</v>
      </c>
      <c r="F22" s="6">
        <f t="shared" si="0"/>
        <v>18.920000000000098</v>
      </c>
      <c r="G22" s="6">
        <f t="shared" si="1"/>
        <v>15.48000000000008</v>
      </c>
      <c r="H22" s="5" t="e">
        <f t="shared" si="2"/>
        <v>#N/A</v>
      </c>
    </row>
    <row r="23" spans="1:9" ht="16" x14ac:dyDescent="0.2">
      <c r="A23" s="5">
        <f>A$8 + 3</f>
        <v>38</v>
      </c>
      <c r="B23" s="4" t="s">
        <v>10</v>
      </c>
      <c r="C23" s="5"/>
      <c r="D23" s="5">
        <v>365</v>
      </c>
      <c r="E23" s="6">
        <f>E22-R46</f>
        <v>0.4000000000000874</v>
      </c>
      <c r="F23" s="6">
        <f t="shared" si="0"/>
        <v>0.44000000000009615</v>
      </c>
      <c r="G23" s="6">
        <f t="shared" si="1"/>
        <v>0.36000000000007865</v>
      </c>
      <c r="H23" s="5" t="e">
        <f t="shared" si="2"/>
        <v>#N/A</v>
      </c>
    </row>
    <row r="24" spans="1:9" ht="16" x14ac:dyDescent="0.2">
      <c r="A24" s="5"/>
      <c r="B24" s="4"/>
      <c r="C24" s="5"/>
      <c r="D24" s="5"/>
      <c r="E24" s="6"/>
      <c r="F24" s="6"/>
      <c r="G24" s="6"/>
      <c r="H24" s="5"/>
    </row>
    <row r="25" spans="1:9" ht="16" x14ac:dyDescent="0.2">
      <c r="A25" s="5"/>
      <c r="B25" s="4"/>
      <c r="C25" s="5"/>
      <c r="D25" s="5"/>
      <c r="E25" s="6"/>
      <c r="F25" s="6"/>
      <c r="G25" s="6"/>
      <c r="H25" s="5"/>
    </row>
    <row r="26" spans="1:9" ht="16" x14ac:dyDescent="0.2">
      <c r="A26" s="5"/>
      <c r="B26" s="4"/>
      <c r="C26" s="5"/>
      <c r="D26" s="5"/>
      <c r="E26" s="6"/>
      <c r="F26" s="6"/>
      <c r="G26" s="6"/>
      <c r="H26" s="5"/>
    </row>
    <row r="27" spans="1:9" ht="16" x14ac:dyDescent="0.2">
      <c r="A27" s="5"/>
      <c r="B27" s="4"/>
      <c r="D27" s="5"/>
      <c r="E27" s="6"/>
      <c r="F27" s="6"/>
      <c r="G27" s="6"/>
      <c r="H27" s="5"/>
    </row>
    <row r="28" spans="1:9" ht="16" x14ac:dyDescent="0.2">
      <c r="A28" s="5"/>
      <c r="B28" s="4"/>
      <c r="D28" s="5"/>
      <c r="E28" s="6"/>
      <c r="F28" s="6"/>
      <c r="G28" s="6"/>
      <c r="H28" s="5"/>
    </row>
    <row r="31" spans="1:9" x14ac:dyDescent="0.2">
      <c r="A31" s="2"/>
      <c r="C31" s="2"/>
      <c r="D31" s="2"/>
    </row>
    <row r="36" spans="1:26" x14ac:dyDescent="0.2">
      <c r="D36" s="2" t="s">
        <v>15</v>
      </c>
      <c r="E36" s="2" t="s">
        <v>16</v>
      </c>
      <c r="F36" s="2" t="s">
        <v>17</v>
      </c>
      <c r="G36" s="2" t="s">
        <v>18</v>
      </c>
      <c r="H36" s="2" t="s">
        <v>19</v>
      </c>
      <c r="I36" s="2" t="s">
        <v>15</v>
      </c>
      <c r="J36" s="2" t="s">
        <v>16</v>
      </c>
      <c r="K36" s="2" t="s">
        <v>17</v>
      </c>
      <c r="L36" s="2" t="s">
        <v>18</v>
      </c>
      <c r="M36" s="2" t="s">
        <v>19</v>
      </c>
      <c r="N36" s="2" t="s">
        <v>15</v>
      </c>
      <c r="O36" s="2" t="s">
        <v>16</v>
      </c>
      <c r="P36" s="2" t="s">
        <v>17</v>
      </c>
      <c r="Q36" s="2" t="s">
        <v>18</v>
      </c>
      <c r="R36" s="2" t="s">
        <v>19</v>
      </c>
      <c r="S36" s="2"/>
      <c r="T36" s="2"/>
      <c r="U36" s="2"/>
      <c r="V36" s="2"/>
      <c r="W36" s="2" t="s">
        <v>34</v>
      </c>
      <c r="X36" s="2" t="s">
        <v>20</v>
      </c>
      <c r="Y36" s="2" t="s">
        <v>21</v>
      </c>
      <c r="Z36" s="2" t="s">
        <v>22</v>
      </c>
    </row>
    <row r="37" spans="1:26" x14ac:dyDescent="0.2">
      <c r="D37" s="9">
        <f>DATEVALUE("24/10/2016")</f>
        <v>42667</v>
      </c>
      <c r="E37" s="9">
        <f>D37+1</f>
        <v>42668</v>
      </c>
      <c r="F37" s="9">
        <f t="shared" ref="F37:R37" si="3">E37+1</f>
        <v>42669</v>
      </c>
      <c r="G37" s="9">
        <f t="shared" si="3"/>
        <v>42670</v>
      </c>
      <c r="H37" s="9">
        <f t="shared" si="3"/>
        <v>42671</v>
      </c>
      <c r="I37" s="9">
        <f>H37+3</f>
        <v>42674</v>
      </c>
      <c r="J37" s="9">
        <f t="shared" si="3"/>
        <v>42675</v>
      </c>
      <c r="K37" s="9">
        <f t="shared" si="3"/>
        <v>42676</v>
      </c>
      <c r="L37" s="9">
        <f t="shared" si="3"/>
        <v>42677</v>
      </c>
      <c r="M37" s="9">
        <f t="shared" si="3"/>
        <v>42678</v>
      </c>
      <c r="N37" s="9">
        <f>M37+3</f>
        <v>42681</v>
      </c>
      <c r="O37" s="9">
        <f t="shared" si="3"/>
        <v>42682</v>
      </c>
      <c r="P37" s="9">
        <f t="shared" si="3"/>
        <v>42683</v>
      </c>
      <c r="Q37" s="9">
        <f t="shared" si="3"/>
        <v>42684</v>
      </c>
      <c r="R37" s="9">
        <f t="shared" si="3"/>
        <v>42685</v>
      </c>
      <c r="S37" s="9"/>
      <c r="T37" s="9"/>
      <c r="U37" s="9"/>
      <c r="V37" s="9"/>
      <c r="W37" s="9"/>
      <c r="X37" s="2"/>
      <c r="Z37" s="2"/>
    </row>
    <row r="38" spans="1:26" x14ac:dyDescent="0.2">
      <c r="A38" t="s">
        <v>35</v>
      </c>
      <c r="D38">
        <v>0.5</v>
      </c>
      <c r="E38">
        <v>1</v>
      </c>
      <c r="F38">
        <v>1</v>
      </c>
      <c r="G38">
        <v>1</v>
      </c>
      <c r="H38">
        <v>0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0.5</v>
      </c>
      <c r="X38">
        <v>7.5</v>
      </c>
      <c r="Z38">
        <f>SUM(D38:W38)*X38</f>
        <v>97.5</v>
      </c>
    </row>
    <row r="39" spans="1:26" x14ac:dyDescent="0.2">
      <c r="A39" t="s">
        <v>36</v>
      </c>
      <c r="D39">
        <v>0.5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0.5</v>
      </c>
      <c r="X39">
        <v>0</v>
      </c>
      <c r="Z39">
        <f t="shared" ref="Z39:Z44" si="4">SUM(D39:W39)*X39</f>
        <v>0</v>
      </c>
    </row>
    <row r="40" spans="1:26" x14ac:dyDescent="0.2">
      <c r="A40" t="s">
        <v>37</v>
      </c>
      <c r="B40" t="s">
        <v>43</v>
      </c>
      <c r="D40">
        <v>0.5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R40">
        <v>0.5</v>
      </c>
      <c r="X40">
        <v>7.5</v>
      </c>
      <c r="Z40">
        <f t="shared" si="4"/>
        <v>90</v>
      </c>
    </row>
    <row r="41" spans="1:26" x14ac:dyDescent="0.2">
      <c r="A41" t="s">
        <v>38</v>
      </c>
      <c r="B41" t="s">
        <v>43</v>
      </c>
      <c r="D41">
        <v>0.5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0</v>
      </c>
      <c r="L41">
        <v>1</v>
      </c>
      <c r="M41">
        <v>1</v>
      </c>
      <c r="N41">
        <v>1</v>
      </c>
      <c r="O41">
        <v>0</v>
      </c>
      <c r="P41">
        <v>1</v>
      </c>
      <c r="Q41">
        <v>1</v>
      </c>
      <c r="R41">
        <v>0.5</v>
      </c>
      <c r="X41">
        <v>6.5</v>
      </c>
      <c r="Z41">
        <f t="shared" si="4"/>
        <v>78</v>
      </c>
    </row>
    <row r="42" spans="1:26" x14ac:dyDescent="0.2">
      <c r="A42" t="s">
        <v>39</v>
      </c>
      <c r="D42">
        <v>0.5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0.5</v>
      </c>
      <c r="X42">
        <v>6.5</v>
      </c>
      <c r="Z42">
        <f t="shared" si="4"/>
        <v>91</v>
      </c>
    </row>
    <row r="43" spans="1:26" x14ac:dyDescent="0.2">
      <c r="A43" t="s">
        <v>40</v>
      </c>
      <c r="D43">
        <v>0.5</v>
      </c>
      <c r="E43">
        <v>1</v>
      </c>
      <c r="F43">
        <v>1</v>
      </c>
      <c r="G43">
        <v>1</v>
      </c>
      <c r="H43">
        <v>0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0.5</v>
      </c>
      <c r="X43">
        <v>7.5</v>
      </c>
      <c r="Z43">
        <f t="shared" si="4"/>
        <v>97.5</v>
      </c>
    </row>
    <row r="44" spans="1:26" x14ac:dyDescent="0.2">
      <c r="A44" t="s">
        <v>41</v>
      </c>
      <c r="B44" t="s">
        <v>43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0.5</v>
      </c>
      <c r="X44">
        <v>6.5</v>
      </c>
      <c r="Z44">
        <f t="shared" si="4"/>
        <v>61.75</v>
      </c>
    </row>
    <row r="46" spans="1:26" x14ac:dyDescent="0.2">
      <c r="D46">
        <f>(D38*$X38+D39*$X39+D40*$X40+D41*$X41+D42*$X42+D43*$X43+D44*$X44)*Y46</f>
        <v>14.200000000000001</v>
      </c>
      <c r="E46">
        <f>(E38*$X38+E39*$X39+E40*$X40+E41*$X41+E42*$X42+E43*$X43+E44*$X44)*Y46</f>
        <v>28.400000000000002</v>
      </c>
      <c r="F46">
        <f>(F38*$X38+F39*$X39+F40*$X40+F41*$X41+F42*$X42+F43*$X43+F44*$X44)*Y46</f>
        <v>28.400000000000002</v>
      </c>
      <c r="G46">
        <f>(G38*$X38+G39*$X39+G40*$X40+G41*$X41+G42*$X42+G43*$X43+G44*$X44)*Y46</f>
        <v>28.400000000000002</v>
      </c>
      <c r="H46">
        <f>(H38*$X38+H39*$X39+H40*$X40+H41*$X41+H42*$X42+H43*$X43+H44*$X44)*Y46</f>
        <v>16.400000000000002</v>
      </c>
      <c r="I46">
        <f>(I38*$X38+I39*$X39+I40*$X40+I41*$X41+I42*$X42+I43*$X43+I44*$X44)*Y46</f>
        <v>33.6</v>
      </c>
      <c r="J46">
        <f>(J38*$X38+J39*$X39+J40*$X40+J41*$X41+J42*$X42+J43*$X43+J44*$X44)*Y46</f>
        <v>33.6</v>
      </c>
      <c r="K46">
        <f>(K38*$X38+K39*$X39+K40*$X40+K41*$X41+K42*$X42+K43*$X43+K44*$X44)*Y46</f>
        <v>28.400000000000002</v>
      </c>
      <c r="L46">
        <f>(L38*$X38+L39*$X39+L40*$X40+L41*$X41+L42*$X42+L43*$X43+L44*$X44)*Y46</f>
        <v>33.6</v>
      </c>
      <c r="M46">
        <f>(M38*$X38+M39*$X39+M40*$X40+M41*$X41+M42*$X42+M43*$X43+M44*$X44)*Y46</f>
        <v>33.6</v>
      </c>
      <c r="N46">
        <f>(N38*$X38+N39*$X39+N40*$X40+N41*$X41+N42*$X42+N43*$X43+N44*$X44)*Y46</f>
        <v>33.6</v>
      </c>
      <c r="O46">
        <f>(O38*$X38+O39*$X39+O40*$X40+O41*$X41+O42*$X42+O43*$X43+O44*$X44)*Y46</f>
        <v>28.400000000000002</v>
      </c>
      <c r="P46">
        <f>(P38*$X38+P39*$X39+P40*$X40+P41*$X41+P42*$X42+P43*$X43+P44*$X44)*Y46</f>
        <v>27.6</v>
      </c>
      <c r="Q46">
        <f>(Q38*$X38+Q39*$X39+Q40*$X40+Q41*$X41+Q42*$X42+Q43*$X43+Q44*$X44)*Y46</f>
        <v>27.6</v>
      </c>
      <c r="R46">
        <f>(R38*$X38+R39*$X39+R40*$X40+R41*$X41+R42*$X42+R43*$X43+R44*$X44)*Y46</f>
        <v>16.8</v>
      </c>
      <c r="Y46">
        <v>0.8</v>
      </c>
      <c r="Z46">
        <f>SUM(Z38:Z45)*Y46</f>
        <v>412.6</v>
      </c>
    </row>
  </sheetData>
  <conditionalFormatting sqref="D38:R44">
    <cfRule type="colorScale" priority="1">
      <colorScale>
        <cfvo type="min"/>
        <cfvo type="percentile" val="50"/>
        <cfvo type="max"/>
        <color rgb="FFFCBABC"/>
        <color rgb="FFFCFCFF"/>
        <color rgb="FFACDCB9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/>
  <dimension ref="A2:Z46"/>
  <sheetViews>
    <sheetView topLeftCell="H16" zoomScale="85" zoomScaleNormal="85" workbookViewId="0">
      <selection activeCell="C18" sqref="C18"/>
    </sheetView>
  </sheetViews>
  <sheetFormatPr baseColWidth="10" defaultColWidth="8.83203125" defaultRowHeight="15" x14ac:dyDescent="0.2"/>
  <cols>
    <col min="1" max="1" width="12" customWidth="1"/>
    <col min="2" max="2" width="20.1640625" customWidth="1"/>
    <col min="3" max="3" width="10.33203125" customWidth="1"/>
    <col min="4" max="4" width="8.5" customWidth="1"/>
    <col min="5" max="5" width="8.83203125" customWidth="1"/>
    <col min="6" max="6" width="9.83203125" bestFit="1" customWidth="1"/>
    <col min="7" max="7" width="11.33203125" customWidth="1"/>
    <col min="8" max="8" width="12.83203125" customWidth="1"/>
    <col min="9" max="9" width="37.5" customWidth="1"/>
  </cols>
  <sheetData>
    <row r="2" spans="1:11" ht="16" x14ac:dyDescent="0.2">
      <c r="B2" s="5"/>
      <c r="C2" s="5"/>
      <c r="E2" s="2"/>
    </row>
    <row r="3" spans="1:11" ht="16" x14ac:dyDescent="0.2">
      <c r="B3" s="5"/>
      <c r="C3" s="5"/>
    </row>
    <row r="4" spans="1:11" ht="16" x14ac:dyDescent="0.2">
      <c r="B4" s="5" t="s">
        <v>0</v>
      </c>
      <c r="C4" s="5">
        <v>10</v>
      </c>
    </row>
    <row r="5" spans="1:11" ht="16" x14ac:dyDescent="0.2">
      <c r="B5" s="5" t="s">
        <v>1</v>
      </c>
      <c r="C5" s="5">
        <v>255</v>
      </c>
    </row>
    <row r="6" spans="1:11" x14ac:dyDescent="0.2">
      <c r="K6" s="2"/>
    </row>
    <row r="7" spans="1:11" x14ac:dyDescent="0.2">
      <c r="A7" t="s">
        <v>2</v>
      </c>
      <c r="B7" t="s">
        <v>3</v>
      </c>
      <c r="C7" t="s">
        <v>4</v>
      </c>
      <c r="D7" s="1" t="s">
        <v>5</v>
      </c>
      <c r="E7" t="s">
        <v>6</v>
      </c>
      <c r="F7" t="s">
        <v>7</v>
      </c>
      <c r="G7" t="s">
        <v>8</v>
      </c>
      <c r="H7" t="s">
        <v>9</v>
      </c>
    </row>
    <row r="8" spans="1:11" ht="16" x14ac:dyDescent="0.2">
      <c r="A8" s="5">
        <v>35</v>
      </c>
      <c r="B8" s="5" t="s">
        <v>10</v>
      </c>
      <c r="C8" s="5">
        <v>255</v>
      </c>
      <c r="D8" s="5">
        <v>255</v>
      </c>
      <c r="E8" s="6">
        <f>$C$5</f>
        <v>255</v>
      </c>
      <c r="F8" s="6">
        <f t="shared" ref="F8:F18" si="0">E8*1.1</f>
        <v>280.5</v>
      </c>
      <c r="G8" s="6">
        <f t="shared" ref="G8:G18" si="1">0.9*E8</f>
        <v>229.5</v>
      </c>
      <c r="H8" s="5">
        <f>IF(ISBLANK($C8),NA(),C5-C8)</f>
        <v>0</v>
      </c>
    </row>
    <row r="9" spans="1:11" ht="16" x14ac:dyDescent="0.2">
      <c r="A9" s="5">
        <f>A$8</f>
        <v>35</v>
      </c>
      <c r="B9" s="4" t="s">
        <v>11</v>
      </c>
      <c r="C9" s="5">
        <v>248</v>
      </c>
      <c r="D9" s="5">
        <v>255</v>
      </c>
      <c r="E9" s="6">
        <f>E8-D46</f>
        <v>237.25</v>
      </c>
      <c r="F9" s="6">
        <f t="shared" si="0"/>
        <v>260.97500000000002</v>
      </c>
      <c r="G9" s="6">
        <f t="shared" si="1"/>
        <v>213.52500000000001</v>
      </c>
      <c r="H9" s="5">
        <f t="shared" ref="H9:H16" si="2">IF(ISBLANK($C9),NA(), C8-C9 + (D9-D8))</f>
        <v>7</v>
      </c>
    </row>
    <row r="10" spans="1:11" ht="16" x14ac:dyDescent="0.2">
      <c r="A10" s="5">
        <f>A$8</f>
        <v>35</v>
      </c>
      <c r="B10" s="4" t="s">
        <v>12</v>
      </c>
      <c r="C10" s="5">
        <v>197</v>
      </c>
      <c r="D10" s="5">
        <v>235</v>
      </c>
      <c r="E10" s="6">
        <f>E9-E46</f>
        <v>202.85</v>
      </c>
      <c r="F10" s="6">
        <f t="shared" si="0"/>
        <v>223.13500000000002</v>
      </c>
      <c r="G10" s="6">
        <f t="shared" si="1"/>
        <v>182.565</v>
      </c>
      <c r="H10" s="5">
        <f t="shared" si="2"/>
        <v>31</v>
      </c>
      <c r="I10" t="s">
        <v>47</v>
      </c>
    </row>
    <row r="11" spans="1:11" ht="16" x14ac:dyDescent="0.2">
      <c r="A11" s="5">
        <f>A$8</f>
        <v>35</v>
      </c>
      <c r="B11" s="4" t="s">
        <v>13</v>
      </c>
      <c r="C11" s="5">
        <v>160</v>
      </c>
      <c r="D11" s="5">
        <v>235</v>
      </c>
      <c r="E11" s="6">
        <f>E10-F46</f>
        <v>174.45</v>
      </c>
      <c r="F11" s="6">
        <f t="shared" si="0"/>
        <v>191.89500000000001</v>
      </c>
      <c r="G11" s="6">
        <f t="shared" si="1"/>
        <v>157.005</v>
      </c>
      <c r="H11" s="5">
        <f t="shared" si="2"/>
        <v>37</v>
      </c>
    </row>
    <row r="12" spans="1:11" ht="16" x14ac:dyDescent="0.2">
      <c r="A12" s="5">
        <f>A$8</f>
        <v>35</v>
      </c>
      <c r="B12" s="4" t="s">
        <v>14</v>
      </c>
      <c r="C12" s="7">
        <v>130</v>
      </c>
      <c r="D12" s="5">
        <v>235</v>
      </c>
      <c r="E12" s="6">
        <f>E11-G46</f>
        <v>140.04999999999998</v>
      </c>
      <c r="F12" s="6">
        <f t="shared" si="0"/>
        <v>154.05500000000001</v>
      </c>
      <c r="G12" s="6">
        <f t="shared" si="1"/>
        <v>126.04499999999999</v>
      </c>
      <c r="H12" s="5">
        <f t="shared" si="2"/>
        <v>30</v>
      </c>
    </row>
    <row r="13" spans="1:11" ht="16" x14ac:dyDescent="0.2">
      <c r="A13" s="5">
        <f>A$8 +1</f>
        <v>36</v>
      </c>
      <c r="B13" s="4" t="s">
        <v>10</v>
      </c>
      <c r="C13" s="3">
        <v>119</v>
      </c>
      <c r="D13" s="5">
        <v>235</v>
      </c>
      <c r="E13" s="6">
        <f>E12-H46</f>
        <v>116.84999999999998</v>
      </c>
      <c r="F13" s="6">
        <f t="shared" si="0"/>
        <v>128.535</v>
      </c>
      <c r="G13" s="6">
        <f t="shared" si="1"/>
        <v>105.16499999999998</v>
      </c>
      <c r="H13" s="5">
        <f t="shared" si="2"/>
        <v>11</v>
      </c>
      <c r="I13" s="8"/>
    </row>
    <row r="14" spans="1:11" ht="16" x14ac:dyDescent="0.2">
      <c r="A14" s="5">
        <f>A$13</f>
        <v>36</v>
      </c>
      <c r="B14" s="4" t="s">
        <v>11</v>
      </c>
      <c r="C14" s="3">
        <v>95</v>
      </c>
      <c r="D14" s="5">
        <v>235</v>
      </c>
      <c r="E14" s="6">
        <f>E13-I46</f>
        <v>87.649999999999977</v>
      </c>
      <c r="F14" s="6">
        <f t="shared" si="0"/>
        <v>96.414999999999978</v>
      </c>
      <c r="G14" s="6">
        <f t="shared" si="1"/>
        <v>78.884999999999977</v>
      </c>
      <c r="H14" s="5">
        <f t="shared" si="2"/>
        <v>24</v>
      </c>
    </row>
    <row r="15" spans="1:11" ht="16" x14ac:dyDescent="0.2">
      <c r="A15" s="5">
        <f>A$13</f>
        <v>36</v>
      </c>
      <c r="B15" s="4" t="s">
        <v>12</v>
      </c>
      <c r="C15" s="3">
        <v>85</v>
      </c>
      <c r="D15" s="5">
        <v>235</v>
      </c>
      <c r="E15" s="6">
        <f>E14-J46</f>
        <v>58.449999999999974</v>
      </c>
      <c r="F15" s="6">
        <f t="shared" si="0"/>
        <v>64.294999999999973</v>
      </c>
      <c r="G15" s="6">
        <f t="shared" si="1"/>
        <v>52.604999999999976</v>
      </c>
      <c r="H15" s="5">
        <f t="shared" si="2"/>
        <v>10</v>
      </c>
    </row>
    <row r="16" spans="1:11" ht="16" x14ac:dyDescent="0.2">
      <c r="A16" s="5">
        <f>A$13</f>
        <v>36</v>
      </c>
      <c r="B16" s="4" t="s">
        <v>13</v>
      </c>
      <c r="C16" s="3">
        <v>70</v>
      </c>
      <c r="D16" s="5">
        <v>235</v>
      </c>
      <c r="E16" s="6">
        <f>E15-K46</f>
        <v>29.249999999999972</v>
      </c>
      <c r="F16" s="6">
        <f t="shared" si="0"/>
        <v>32.174999999999969</v>
      </c>
      <c r="G16" s="6">
        <f t="shared" si="1"/>
        <v>26.324999999999974</v>
      </c>
      <c r="H16" s="5">
        <f t="shared" si="2"/>
        <v>15</v>
      </c>
    </row>
    <row r="17" spans="1:8" ht="16" x14ac:dyDescent="0.2">
      <c r="A17" s="5">
        <f>A$13</f>
        <v>36</v>
      </c>
      <c r="B17" s="4" t="s">
        <v>14</v>
      </c>
      <c r="C17" s="3">
        <v>30</v>
      </c>
      <c r="D17" s="5">
        <v>235</v>
      </c>
      <c r="E17" s="6">
        <f>E16-L46</f>
        <v>5.2499999999999716</v>
      </c>
      <c r="F17" s="6">
        <f t="shared" si="0"/>
        <v>5.7749999999999693</v>
      </c>
      <c r="G17" s="6">
        <f t="shared" si="1"/>
        <v>4.7249999999999748</v>
      </c>
      <c r="H17" s="5">
        <f>IF(ISBLANK($C17),NA(), C16-C17 + (D17-D16))</f>
        <v>40</v>
      </c>
    </row>
    <row r="18" spans="1:8" ht="16" x14ac:dyDescent="0.2">
      <c r="A18" s="5">
        <f>A$8 + 2</f>
        <v>37</v>
      </c>
      <c r="B18" s="4" t="s">
        <v>10</v>
      </c>
      <c r="C18" s="5"/>
      <c r="D18" s="5">
        <v>235</v>
      </c>
      <c r="E18" s="6">
        <f>E17-M46</f>
        <v>-6.7500000000000284</v>
      </c>
      <c r="F18" s="6">
        <f t="shared" si="0"/>
        <v>-7.4250000000000318</v>
      </c>
      <c r="G18" s="6">
        <f t="shared" si="1"/>
        <v>-6.0750000000000259</v>
      </c>
      <c r="H18" s="5" t="e">
        <f>IF(ISBLANK($C18),NA(), C17-C18 + (D18-D17))</f>
        <v>#N/A</v>
      </c>
    </row>
    <row r="19" spans="1:8" ht="16" x14ac:dyDescent="0.2">
      <c r="A19" s="5"/>
      <c r="B19" s="4"/>
      <c r="C19" s="5"/>
      <c r="D19" s="5"/>
      <c r="E19" s="6"/>
      <c r="F19" s="6"/>
      <c r="G19" s="6"/>
      <c r="H19" s="5"/>
    </row>
    <row r="20" spans="1:8" ht="16" x14ac:dyDescent="0.2">
      <c r="A20" s="5"/>
      <c r="B20" s="4"/>
      <c r="C20" s="5"/>
      <c r="D20" s="5"/>
      <c r="E20" s="6"/>
      <c r="F20" s="6"/>
      <c r="G20" s="6"/>
      <c r="H20" s="5"/>
    </row>
    <row r="21" spans="1:8" ht="16" x14ac:dyDescent="0.2">
      <c r="A21" s="5"/>
      <c r="B21" s="4"/>
      <c r="C21" s="5"/>
      <c r="D21" s="5"/>
      <c r="E21" s="6"/>
      <c r="F21" s="6"/>
      <c r="G21" s="6"/>
      <c r="H21" s="5"/>
    </row>
    <row r="22" spans="1:8" ht="16" x14ac:dyDescent="0.2">
      <c r="A22" s="5"/>
      <c r="B22" s="4"/>
      <c r="C22" s="5"/>
      <c r="D22" s="5"/>
      <c r="E22" s="6"/>
      <c r="F22" s="6"/>
      <c r="G22" s="6"/>
      <c r="H22" s="5"/>
    </row>
    <row r="23" spans="1:8" ht="16" x14ac:dyDescent="0.2">
      <c r="A23" s="5"/>
      <c r="B23" s="4"/>
      <c r="C23" s="5"/>
      <c r="D23" s="5"/>
      <c r="E23" s="6"/>
      <c r="F23" s="6"/>
      <c r="G23" s="6"/>
      <c r="H23" s="5"/>
    </row>
    <row r="24" spans="1:8" ht="16" x14ac:dyDescent="0.2">
      <c r="A24" s="5"/>
      <c r="B24" s="4"/>
      <c r="C24" s="5"/>
      <c r="D24" s="5"/>
      <c r="E24" s="6"/>
      <c r="F24" s="6"/>
      <c r="G24" s="6"/>
      <c r="H24" s="5"/>
    </row>
    <row r="25" spans="1:8" ht="16" x14ac:dyDescent="0.2">
      <c r="A25" s="5"/>
      <c r="B25" s="4"/>
      <c r="C25" s="5"/>
      <c r="D25" s="5"/>
      <c r="E25" s="6"/>
      <c r="F25" s="6"/>
      <c r="G25" s="6"/>
      <c r="H25" s="5"/>
    </row>
    <row r="26" spans="1:8" ht="16" x14ac:dyDescent="0.2">
      <c r="A26" s="5"/>
      <c r="B26" s="4"/>
      <c r="C26" s="5"/>
      <c r="D26" s="5"/>
      <c r="E26" s="6"/>
      <c r="F26" s="6"/>
      <c r="G26" s="6"/>
      <c r="H26" s="5"/>
    </row>
    <row r="27" spans="1:8" ht="16" x14ac:dyDescent="0.2">
      <c r="A27" s="5"/>
      <c r="B27" s="4"/>
      <c r="D27" s="5"/>
      <c r="E27" s="6"/>
      <c r="F27" s="6"/>
      <c r="G27" s="6"/>
      <c r="H27" s="5"/>
    </row>
    <row r="28" spans="1:8" ht="16" x14ac:dyDescent="0.2">
      <c r="A28" s="5"/>
      <c r="B28" s="4"/>
      <c r="D28" s="5"/>
      <c r="E28" s="6"/>
      <c r="F28" s="6"/>
      <c r="G28" s="6"/>
      <c r="H28" s="5"/>
    </row>
    <row r="31" spans="1:8" x14ac:dyDescent="0.2">
      <c r="A31" s="2"/>
      <c r="C31" s="2"/>
      <c r="D31" s="2"/>
    </row>
    <row r="36" spans="1:26" x14ac:dyDescent="0.2">
      <c r="D36" s="2" t="s">
        <v>15</v>
      </c>
      <c r="E36" s="2" t="s">
        <v>16</v>
      </c>
      <c r="F36" s="2" t="s">
        <v>17</v>
      </c>
      <c r="G36" s="2" t="s">
        <v>18</v>
      </c>
      <c r="H36" s="2" t="s">
        <v>19</v>
      </c>
      <c r="I36" s="2" t="s">
        <v>15</v>
      </c>
      <c r="J36" s="2" t="s">
        <v>16</v>
      </c>
      <c r="K36" s="2" t="s">
        <v>17</v>
      </c>
      <c r="L36" s="2" t="s">
        <v>18</v>
      </c>
      <c r="M36" s="2" t="s">
        <v>19</v>
      </c>
      <c r="N36" s="2" t="s">
        <v>15</v>
      </c>
      <c r="O36" s="2" t="s">
        <v>16</v>
      </c>
      <c r="P36" s="2" t="s">
        <v>17</v>
      </c>
      <c r="Q36" s="2" t="s">
        <v>18</v>
      </c>
      <c r="R36" s="2" t="s">
        <v>19</v>
      </c>
      <c r="S36" s="2"/>
      <c r="T36" s="2"/>
      <c r="U36" s="2"/>
      <c r="V36" s="2"/>
      <c r="W36" s="2" t="s">
        <v>34</v>
      </c>
      <c r="X36" s="2" t="s">
        <v>20</v>
      </c>
      <c r="Y36" s="2" t="s">
        <v>21</v>
      </c>
      <c r="Z36" s="2" t="s">
        <v>22</v>
      </c>
    </row>
    <row r="37" spans="1:26" x14ac:dyDescent="0.2">
      <c r="D37" s="9">
        <f>DATEVALUE("10/10/2016")</f>
        <v>42653</v>
      </c>
      <c r="E37" s="9">
        <f>D37+1</f>
        <v>42654</v>
      </c>
      <c r="F37" s="9">
        <f t="shared" ref="F37:R37" si="3">E37+1</f>
        <v>42655</v>
      </c>
      <c r="G37" s="9">
        <f t="shared" si="3"/>
        <v>42656</v>
      </c>
      <c r="H37" s="9">
        <f t="shared" si="3"/>
        <v>42657</v>
      </c>
      <c r="I37" s="9">
        <f>H37+3</f>
        <v>42660</v>
      </c>
      <c r="J37" s="9">
        <f t="shared" si="3"/>
        <v>42661</v>
      </c>
      <c r="K37" s="9">
        <f t="shared" si="3"/>
        <v>42662</v>
      </c>
      <c r="L37" s="9">
        <f t="shared" si="3"/>
        <v>42663</v>
      </c>
      <c r="M37" s="9">
        <f t="shared" si="3"/>
        <v>42664</v>
      </c>
      <c r="N37" s="9">
        <f>M37+3</f>
        <v>42667</v>
      </c>
      <c r="O37" s="9">
        <f t="shared" si="3"/>
        <v>42668</v>
      </c>
      <c r="P37" s="9">
        <f t="shared" si="3"/>
        <v>42669</v>
      </c>
      <c r="Q37" s="9">
        <f t="shared" si="3"/>
        <v>42670</v>
      </c>
      <c r="R37" s="9">
        <f t="shared" si="3"/>
        <v>42671</v>
      </c>
      <c r="S37" s="9"/>
      <c r="T37" s="9"/>
      <c r="U37" s="9"/>
      <c r="V37" s="9"/>
      <c r="W37" s="9"/>
      <c r="X37" s="2"/>
      <c r="Z37" s="2"/>
    </row>
    <row r="38" spans="1:26" x14ac:dyDescent="0.2">
      <c r="A38" t="s">
        <v>35</v>
      </c>
      <c r="D38">
        <v>0.5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0.5</v>
      </c>
      <c r="N38">
        <v>0</v>
      </c>
      <c r="O38">
        <v>0</v>
      </c>
      <c r="P38">
        <v>0</v>
      </c>
      <c r="Q38">
        <v>0</v>
      </c>
      <c r="R38">
        <v>0</v>
      </c>
      <c r="X38">
        <v>7.5</v>
      </c>
      <c r="Z38">
        <f>SUM(D38:W38)*X38</f>
        <v>67.5</v>
      </c>
    </row>
    <row r="39" spans="1:26" x14ac:dyDescent="0.2">
      <c r="A39" t="s">
        <v>36</v>
      </c>
      <c r="D39">
        <v>0.5</v>
      </c>
      <c r="E39">
        <v>1</v>
      </c>
      <c r="F39">
        <v>0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0.5</v>
      </c>
      <c r="N39">
        <v>0</v>
      </c>
      <c r="O39">
        <v>0</v>
      </c>
      <c r="P39">
        <v>0</v>
      </c>
      <c r="Q39">
        <v>0</v>
      </c>
      <c r="R39">
        <v>0</v>
      </c>
      <c r="X39">
        <v>7.5</v>
      </c>
      <c r="Z39">
        <f t="shared" ref="Z39:Z44" si="4">SUM(D39:W39)*X39</f>
        <v>60</v>
      </c>
    </row>
    <row r="40" spans="1:26" x14ac:dyDescent="0.2">
      <c r="A40" t="s">
        <v>37</v>
      </c>
      <c r="D40">
        <v>0.5</v>
      </c>
      <c r="E40">
        <v>1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1</v>
      </c>
      <c r="M40">
        <v>0.5</v>
      </c>
      <c r="N40">
        <v>0</v>
      </c>
      <c r="O40">
        <v>0</v>
      </c>
      <c r="P40">
        <v>0</v>
      </c>
      <c r="Q40">
        <v>0</v>
      </c>
      <c r="R40">
        <v>0</v>
      </c>
      <c r="X40">
        <v>7.5</v>
      </c>
      <c r="Z40">
        <f t="shared" si="4"/>
        <v>60</v>
      </c>
    </row>
    <row r="41" spans="1:26" x14ac:dyDescent="0.2">
      <c r="A41" t="s">
        <v>38</v>
      </c>
      <c r="D41">
        <v>0.5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X41">
        <v>6.5</v>
      </c>
      <c r="Z41">
        <f t="shared" si="4"/>
        <v>29.25</v>
      </c>
    </row>
    <row r="42" spans="1:26" x14ac:dyDescent="0.2">
      <c r="A42" t="s">
        <v>39</v>
      </c>
      <c r="D42">
        <v>0.5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1</v>
      </c>
      <c r="M42">
        <v>0.5</v>
      </c>
      <c r="N42">
        <v>0</v>
      </c>
      <c r="O42">
        <v>0</v>
      </c>
      <c r="P42">
        <v>0</v>
      </c>
      <c r="Q42">
        <v>0</v>
      </c>
      <c r="R42">
        <v>0</v>
      </c>
      <c r="W42" t="s">
        <v>43</v>
      </c>
      <c r="X42">
        <v>0</v>
      </c>
      <c r="Z42">
        <f t="shared" si="4"/>
        <v>0</v>
      </c>
    </row>
    <row r="43" spans="1:26" x14ac:dyDescent="0.2">
      <c r="A43" t="s">
        <v>40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0.5</v>
      </c>
      <c r="N43">
        <v>0</v>
      </c>
      <c r="O43">
        <v>0</v>
      </c>
      <c r="P43">
        <v>0</v>
      </c>
      <c r="Q43">
        <v>0</v>
      </c>
      <c r="R43">
        <v>0</v>
      </c>
      <c r="X43">
        <v>7.5</v>
      </c>
      <c r="Z43">
        <f t="shared" si="4"/>
        <v>63.75</v>
      </c>
    </row>
    <row r="44" spans="1:26" x14ac:dyDescent="0.2">
      <c r="A44" t="s">
        <v>41</v>
      </c>
      <c r="D44">
        <v>0.5</v>
      </c>
      <c r="E44">
        <v>1</v>
      </c>
      <c r="F44">
        <v>1</v>
      </c>
      <c r="G44">
        <v>1</v>
      </c>
      <c r="H44">
        <v>0</v>
      </c>
      <c r="I44">
        <v>1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X44">
        <v>6.5</v>
      </c>
      <c r="Z44">
        <f t="shared" si="4"/>
        <v>42.25</v>
      </c>
    </row>
    <row r="46" spans="1:26" x14ac:dyDescent="0.2">
      <c r="D46">
        <f>D38*$X38+D39*$X39+D40*$X40+D41*$X41+D42*$X42+D43*$X43+D44*$X44</f>
        <v>17.75</v>
      </c>
      <c r="E46">
        <f>(E38*$X38+E39*$X39+E40*$X40+E41*$X41+E42*$X42+E43*$X43+E44*$X44)*Y46</f>
        <v>34.4</v>
      </c>
      <c r="F46">
        <f>(F38*$X38+F39*$X39+F40*$X40+F41*$X41+F42*$X42+F43*$X43+F44*$X44)*Y46</f>
        <v>28.400000000000002</v>
      </c>
      <c r="G46">
        <f>(G38*$X38+G39*$X39+G40*$X40+G41*$X41+G42*$X42+G43*$X43+G44*$X44)*Y46</f>
        <v>34.4</v>
      </c>
      <c r="H46">
        <f>(H38*$X38+H39*$X39+H40*$X40+H41*$X41+H42*$X42+H43*$X43+H44*$X44)*Y46</f>
        <v>23.200000000000003</v>
      </c>
      <c r="I46">
        <f>(I38*$X38+I39*$X39+I40*$X40+I41*$X41+I42*$X42+I43*$X43+I44*$X44)*Y46</f>
        <v>29.200000000000003</v>
      </c>
      <c r="J46">
        <f>(J38*$X38+J39*$X39+J40*$X40+J41*$X41+J42*$X42+J43*$X43+J44*$X44)*Y46</f>
        <v>29.200000000000003</v>
      </c>
      <c r="K46">
        <f>(K38*$X38+K39*$X39+K40*$X40+K41*$X41+K42*$X42+K43*$X43+K44*$X44)*Y46</f>
        <v>29.200000000000003</v>
      </c>
      <c r="L46">
        <f>(L38*$X38+L39*$X39+L40*$X40+L41*$X41+L42*$X42+L43*$X43+L44*$X44)*Y46</f>
        <v>24</v>
      </c>
      <c r="M46">
        <f>(M38*$X38+M39*$X39+M40*$X40+M41*$X41+M42*$X42+M43*$X43+M44*$X44)*Y46</f>
        <v>12</v>
      </c>
      <c r="N46">
        <f>N38*$X38+N39*$X39+N40*$X40+N41*$X41+N42*$X42+N43*$X43+N44*$X44</f>
        <v>0</v>
      </c>
      <c r="O46">
        <f>O38*$X38+O39*$X39+O40*$X40+O41*$X41+O42*$X42+O43*$X43+O44*$X44</f>
        <v>0</v>
      </c>
      <c r="P46">
        <f>P38*$X38+P39*$X39+P40*$X40+P41*$X41+P42*$X42+P43*$X43+P44*$X44</f>
        <v>0</v>
      </c>
      <c r="Q46">
        <f>Q38*$X38+Q39*$X39+Q40*$X40+Q41*$X41+Q42*$X42+Q43*$X43+Q44*$X44</f>
        <v>0</v>
      </c>
      <c r="R46">
        <f>R38*$X38+R39*$X39+R40*$X40+R41*$X41+R42*$X42+R43*$X43+R44*$X44</f>
        <v>0</v>
      </c>
      <c r="Y46">
        <v>0.8</v>
      </c>
      <c r="Z46">
        <f>SUM(Z38:Z45)*Y46</f>
        <v>258.2</v>
      </c>
    </row>
  </sheetData>
  <conditionalFormatting sqref="D38:R44">
    <cfRule type="colorScale" priority="1">
      <colorScale>
        <cfvo type="min"/>
        <cfvo type="percentile" val="50"/>
        <cfvo type="max"/>
        <color rgb="FFFCBABC"/>
        <color rgb="FFFCFCFF"/>
        <color rgb="FFACDCB9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FC037175FEB54280757E536A390D19" ma:contentTypeVersion="4" ma:contentTypeDescription="Create a new document." ma:contentTypeScope="" ma:versionID="4eeecdaccbf2d63ae919004b0d0f0503">
  <xsd:schema xmlns:xsd="http://www.w3.org/2001/XMLSchema" xmlns:xs="http://www.w3.org/2001/XMLSchema" xmlns:p="http://schemas.microsoft.com/office/2006/metadata/properties" xmlns:ns2="46fbba9c-3082-44c5-89d5-ec4342ff0524" xmlns:ns3="7eb0ea34-b5f2-4fd7-ba29-0a6b7fa24c3b" targetNamespace="http://schemas.microsoft.com/office/2006/metadata/properties" ma:root="true" ma:fieldsID="293017f0b867f4a541101bb7f3cbaa93" ns2:_="" ns3:_="">
    <xsd:import namespace="46fbba9c-3082-44c5-89d5-ec4342ff0524"/>
    <xsd:import namespace="7eb0ea34-b5f2-4fd7-ba29-0a6b7fa24c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bba9c-3082-44c5-89d5-ec4342ff05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0ea34-b5f2-4fd7-ba29-0a6b7fa24c3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52117E-791B-42FD-910F-141BC1520C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215860-B0AF-4359-9D1D-358EE05226F8}"/>
</file>

<file path=customXml/itemProps3.xml><?xml version="1.0" encoding="utf-8"?>
<ds:datastoreItem xmlns:ds="http://schemas.openxmlformats.org/officeDocument/2006/customXml" ds:itemID="{18251A95-5D37-4F67-96C0-D72A88F2C0F8}">
  <ds:schemaRefs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46fbba9c-3082-44c5-89d5-ec4342ff0524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7eb0ea34-b5f2-4fd7-ba29-0a6b7fa24c3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TEMPLATE</vt:lpstr>
      <vt:lpstr>2018.10.2 - Sprint 5</vt:lpstr>
      <vt:lpstr>2018.11.1 - Sprint 6</vt:lpstr>
      <vt:lpstr>2018.11.2 - Sprint 7</vt:lpstr>
      <vt:lpstr>2018.12.1 - Sprint 8</vt:lpstr>
      <vt:lpstr>50-01</vt:lpstr>
      <vt:lpstr>48-49</vt:lpstr>
      <vt:lpstr>43-45</vt:lpstr>
      <vt:lpstr>41-42</vt:lpstr>
      <vt:lpstr>we35-36</vt:lpstr>
    </vt:vector>
  </TitlesOfParts>
  <Manager/>
  <Company>Systematic A/S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Lasse Vilhelmsen</dc:creator>
  <cp:keywords/>
  <dc:description/>
  <cp:lastModifiedBy>Microsoft Office User</cp:lastModifiedBy>
  <cp:revision/>
  <dcterms:created xsi:type="dcterms:W3CDTF">2015-04-27T07:16:03Z</dcterms:created>
  <dcterms:modified xsi:type="dcterms:W3CDTF">2018-12-10T08:05:47Z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0x0101000CFC037175FEB54280757E536A390D19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TemplateUrl">
    <vt:lpwstr/>
  </property>
  <property fmtid="{D5CDD505-2E9C-101B-9397-08002B2CF9AE}" pid="6" name="ComplianceAssetId">
    <vt:lpwstr/>
  </property>
</Properties>
</file>