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提成明细" sheetId="2" r:id="rId1"/>
    <sheet name="Sheet3" sheetId="3" r:id="rId2"/>
  </sheets>
  <calcPr calcId="144525"/>
</workbook>
</file>

<file path=xl/sharedStrings.xml><?xml version="1.0" encoding="utf-8"?>
<sst xmlns="http://schemas.openxmlformats.org/spreadsheetml/2006/main" count="115" uniqueCount="56">
  <si>
    <t>评审费</t>
  </si>
  <si>
    <t>总提成</t>
  </si>
  <si>
    <t>张书慧</t>
  </si>
  <si>
    <t>灵寿财政</t>
  </si>
  <si>
    <t>灵寿县城区道路路面及人行道翻修工程总承包（EPC）二标段</t>
  </si>
  <si>
    <t>郝石玲</t>
  </si>
  <si>
    <t>预算</t>
  </si>
  <si>
    <t>鼎峰</t>
  </si>
  <si>
    <t>灵寿县城区道路路面及人行道翻修工程总承包（EPC）二标段-其他费</t>
  </si>
  <si>
    <t>灵寿县岔头镇板峪村等二个村土地整治（占补平衡）项目</t>
  </si>
  <si>
    <t>灵寿县城中村棚户区改造项目（即松阳河新区项目）三区EPC总承包项目</t>
  </si>
  <si>
    <t>郝石玲、彭发云、张书慧</t>
  </si>
  <si>
    <t>岗头文旅小镇·大观园项目</t>
  </si>
  <si>
    <t>郝石玲、张书慧、  彭发云</t>
  </si>
  <si>
    <t>结算</t>
  </si>
  <si>
    <t>合计</t>
  </si>
  <si>
    <t>灵寿县松阳河照明提升工程设计-施工EPC总承包</t>
  </si>
  <si>
    <t>中瑞华</t>
  </si>
  <si>
    <t>灵寿县城区道路路面及人行道翻修工程总承包（EPC）三标段</t>
  </si>
  <si>
    <t>郝石玲、张书慧</t>
  </si>
  <si>
    <t>灵寿县城区道路路面及人行道翻修工程总承包（EPC）三标段-其他费用</t>
  </si>
  <si>
    <t>2020年省道正南线第二批小修</t>
  </si>
  <si>
    <t>灵寿县计生妇幼服务大楼围墙建设工程</t>
  </si>
  <si>
    <t>灵寿县天然湖渔业专业合作社休闲渔业项目</t>
  </si>
  <si>
    <t>彭发云</t>
  </si>
  <si>
    <t>灵寿县城区集中饮用水水源保护区划分</t>
  </si>
  <si>
    <t>灵寿县城人民路以北（包含人民路）交通道路标线</t>
  </si>
  <si>
    <t>灵寿县城人民路以南交通道路标线工程</t>
  </si>
  <si>
    <t>郝、彭、张</t>
  </si>
  <si>
    <t>灵寿县集中隔离医学场所
污水监测费用</t>
  </si>
  <si>
    <t>灵寿县尚客优集中隔离医学场所污水监测费用</t>
  </si>
  <si>
    <t>灵寿县城中村棚户区改造项目（即松阳河新区项目）二区 EPC 总承包</t>
  </si>
  <si>
    <t>郝、彭、张、高、鲁</t>
  </si>
  <si>
    <t>出入境</t>
  </si>
  <si>
    <t>轮训大队攀登训练楼改造工程</t>
  </si>
  <si>
    <t>河北出入境边检总站轮训大队绿化修复及部分路面硬化</t>
  </si>
  <si>
    <t>南营乡木佛塔村基础设施建设</t>
  </si>
  <si>
    <t>中瑞华未上报项目</t>
  </si>
  <si>
    <t>灵寿县城市景观路容貌提升工程项目设计施工总承包</t>
  </si>
  <si>
    <t>灵寿县惠民公园工程设计施工总承包</t>
  </si>
  <si>
    <t>郝石玲 、彭发云、张书慧</t>
  </si>
  <si>
    <t>灵寿县惠民公园工程设计施工总承包-其他费</t>
  </si>
  <si>
    <t>寿县城区道路路面及人行道翻修工程总承包（EPC）一标段</t>
  </si>
  <si>
    <t>预算复核</t>
  </si>
  <si>
    <t>灵寿县科纺大街道路景观绿化管护</t>
  </si>
  <si>
    <t>冀实送审</t>
  </si>
  <si>
    <t>松阳河湿地公园文化元素提升工程一标段设计施工总承包</t>
  </si>
  <si>
    <t>灵寿县景观大道亮化工程项目工程总承包</t>
  </si>
  <si>
    <t>灵寿县松阳河公园提升工程设计施工总承包（一标段）</t>
  </si>
  <si>
    <t>灵寿县松阳河公园提升工程设计施工总承包（三标段</t>
  </si>
  <si>
    <t>松阳河下游整治工程一期建设项目施工</t>
  </si>
  <si>
    <t>总计</t>
  </si>
  <si>
    <t>鼎峰20%</t>
  </si>
  <si>
    <t>中瑞华20%</t>
  </si>
  <si>
    <t>2023.1.17支付</t>
  </si>
  <si>
    <t>50%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</si>
</sst>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9">
    <font>
      <sz val="11"/>
      <color theme="1"/>
      <name val="宋体"/>
      <charset val="134"/>
      <scheme val="minor"/>
    </font>
    <font>
      <sz val="12"/>
      <color rgb="FFFF0000"/>
      <name val="宋体"/>
      <charset val="134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0"/>
      <color rgb="FFFF0000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11" borderId="11" applyNumberFormat="0" applyAlignment="0" applyProtection="0">
      <alignment vertical="center"/>
    </xf>
    <xf numFmtId="0" fontId="23" fillId="11" borderId="7" applyNumberFormat="0" applyAlignment="0" applyProtection="0">
      <alignment vertical="center"/>
    </xf>
    <xf numFmtId="0" fontId="24" fillId="12" borderId="12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176" fontId="2" fillId="0" borderId="2" xfId="0" applyNumberFormat="1" applyFont="1" applyFill="1" applyBorder="1" applyAlignment="1">
      <alignment vertical="center"/>
    </xf>
    <xf numFmtId="0" fontId="2" fillId="0" borderId="3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2" xfId="0" applyFont="1" applyBorder="1">
      <alignment vertical="center"/>
    </xf>
    <xf numFmtId="176" fontId="9" fillId="0" borderId="2" xfId="0" applyNumberFormat="1" applyFont="1" applyFill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0" fontId="2" fillId="0" borderId="5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2" xfId="0" applyFont="1" applyFill="1" applyBorder="1" applyAlignment="1">
      <alignment vertical="center" wrapText="1"/>
    </xf>
    <xf numFmtId="176" fontId="4" fillId="0" borderId="2" xfId="0" applyNumberFormat="1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3" fillId="0" borderId="3" xfId="0" applyFont="1" applyBorder="1">
      <alignment vertical="center"/>
    </xf>
    <xf numFmtId="0" fontId="5" fillId="0" borderId="0" xfId="0" applyFont="1" applyAlignment="1">
      <alignment horizontal="center" vertical="center" wrapText="1"/>
    </xf>
    <xf numFmtId="176" fontId="1" fillId="0" borderId="2" xfId="0" applyNumberFormat="1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5" fillId="0" borderId="3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2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7" fillId="0" borderId="2" xfId="0" applyFont="1" applyFill="1" applyBorder="1" applyAlignment="1">
      <alignment vertical="center" wrapText="1"/>
    </xf>
    <xf numFmtId="0" fontId="6" fillId="0" borderId="2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10" fontId="7" fillId="0" borderId="2" xfId="0" applyNumberFormat="1" applyFont="1" applyFill="1" applyBorder="1">
      <alignment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>
      <alignment vertical="center"/>
    </xf>
    <xf numFmtId="0" fontId="0" fillId="0" borderId="1" xfId="0" applyFont="1" applyBorder="1" applyAlignment="1">
      <alignment vertical="center" wrapText="1"/>
    </xf>
    <xf numFmtId="0" fontId="3" fillId="0" borderId="2" xfId="0" applyFont="1" applyBorder="1">
      <alignment vertical="center"/>
    </xf>
    <xf numFmtId="0" fontId="0" fillId="0" borderId="2" xfId="0" applyBorder="1">
      <alignment vertical="center"/>
    </xf>
    <xf numFmtId="31" fontId="0" fillId="0" borderId="2" xfId="0" applyNumberFormat="1" applyBorder="1">
      <alignment vertical="center"/>
    </xf>
    <xf numFmtId="176" fontId="2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176" fontId="3" fillId="0" borderId="2" xfId="0" applyNumberFormat="1" applyFont="1" applyBorder="1">
      <alignment vertical="center"/>
    </xf>
    <xf numFmtId="176" fontId="3" fillId="0" borderId="6" xfId="0" applyNumberFormat="1" applyFont="1" applyBorder="1">
      <alignment vertical="center"/>
    </xf>
    <xf numFmtId="176" fontId="4" fillId="0" borderId="0" xfId="0" applyNumberFormat="1" applyFont="1" applyFill="1" applyAlignment="1">
      <alignment vertical="center"/>
    </xf>
    <xf numFmtId="176" fontId="4" fillId="0" borderId="2" xfId="0" applyNumberFormat="1" applyFont="1" applyFill="1" applyBorder="1" applyAlignment="1">
      <alignment vertical="center"/>
    </xf>
    <xf numFmtId="176" fontId="0" fillId="0" borderId="2" xfId="0" applyNumberFormat="1" applyBorder="1">
      <alignment vertical="center"/>
    </xf>
    <xf numFmtId="176" fontId="0" fillId="0" borderId="2" xfId="0" applyNumberFormat="1" applyBorder="1">
      <alignment vertical="center"/>
    </xf>
    <xf numFmtId="176" fontId="3" fillId="0" borderId="0" xfId="0" applyNumberFormat="1" applyFont="1">
      <alignment vertical="center"/>
    </xf>
    <xf numFmtId="176" fontId="3" fillId="0" borderId="2" xfId="0" applyNumberFormat="1" applyFont="1" applyBorder="1">
      <alignment vertical="center"/>
    </xf>
    <xf numFmtId="176" fontId="5" fillId="0" borderId="2" xfId="0" applyNumberFormat="1" applyFont="1" applyBorder="1">
      <alignment vertical="center"/>
    </xf>
    <xf numFmtId="176" fontId="5" fillId="0" borderId="0" xfId="0" applyNumberFormat="1" applyFont="1">
      <alignment vertical="center"/>
    </xf>
    <xf numFmtId="176" fontId="5" fillId="0" borderId="2" xfId="0" applyNumberFormat="1" applyFont="1" applyBorder="1">
      <alignment vertical="center"/>
    </xf>
    <xf numFmtId="176" fontId="7" fillId="0" borderId="2" xfId="0" applyNumberFormat="1" applyFont="1" applyFill="1" applyBorder="1">
      <alignment vertical="center"/>
    </xf>
    <xf numFmtId="176" fontId="7" fillId="0" borderId="0" xfId="0" applyNumberFormat="1" applyFont="1" applyFill="1">
      <alignment vertical="center"/>
    </xf>
    <xf numFmtId="176" fontId="7" fillId="0" borderId="2" xfId="0" applyNumberFormat="1" applyFont="1" applyFill="1" applyBorder="1">
      <alignment vertical="center"/>
    </xf>
    <xf numFmtId="176" fontId="6" fillId="0" borderId="2" xfId="0" applyNumberFormat="1" applyFont="1" applyFill="1" applyBorder="1">
      <alignment vertical="center"/>
    </xf>
    <xf numFmtId="176" fontId="3" fillId="0" borderId="1" xfId="0" applyNumberFormat="1" applyFont="1" applyBorder="1">
      <alignment vertical="center"/>
    </xf>
    <xf numFmtId="49" fontId="0" fillId="0" borderId="2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43"/>
  <sheetViews>
    <sheetView tabSelected="1" zoomScale="85" zoomScaleNormal="85" workbookViewId="0">
      <pane ySplit="2" topLeftCell="A30" activePane="bottomLeft" state="frozen"/>
      <selection/>
      <selection pane="bottomLeft" activeCell="L39" sqref="L39"/>
    </sheetView>
  </sheetViews>
  <sheetFormatPr defaultColWidth="9" defaultRowHeight="13.5"/>
  <cols>
    <col min="1" max="1" width="7.25" style="8" customWidth="1"/>
    <col min="2" max="2" width="25.875" customWidth="1"/>
    <col min="3" max="3" width="13.5" customWidth="1"/>
    <col min="4" max="4" width="14.875"/>
    <col min="5" max="5" width="11.5"/>
    <col min="6" max="6" width="11.5" customWidth="1"/>
    <col min="8" max="8" width="14.5"/>
    <col min="9" max="9" width="12.875" style="9"/>
    <col min="10" max="10" width="14.125" style="9" hidden="1" customWidth="1"/>
    <col min="11" max="12" width="14.125" style="9"/>
  </cols>
  <sheetData>
    <row r="2" ht="22" customHeight="1" spans="9:11">
      <c r="I2" s="9" t="s">
        <v>0</v>
      </c>
      <c r="J2" s="9" t="s">
        <v>1</v>
      </c>
      <c r="K2" s="9" t="s">
        <v>2</v>
      </c>
    </row>
    <row r="3" s="1" customFormat="1" ht="46" customHeight="1" spans="1:12">
      <c r="A3" s="10" t="s">
        <v>3</v>
      </c>
      <c r="B3" s="11" t="s">
        <v>4</v>
      </c>
      <c r="C3" s="12">
        <v>34444148.41</v>
      </c>
      <c r="D3" s="13">
        <v>33933740.87</v>
      </c>
      <c r="E3" s="13">
        <v>510407.54</v>
      </c>
      <c r="F3" s="14" t="s">
        <v>5</v>
      </c>
      <c r="G3" s="13" t="s">
        <v>6</v>
      </c>
      <c r="H3" s="15" t="s">
        <v>7</v>
      </c>
      <c r="I3" s="17">
        <f>(C3*0.00169+E3*0.0169)</f>
        <v>66836.4982389</v>
      </c>
      <c r="J3" s="63">
        <f>I3*0.75*0.5*0.1</f>
        <v>2506.36868395875</v>
      </c>
      <c r="K3" s="41"/>
      <c r="L3" s="64"/>
    </row>
    <row r="4" s="2" customFormat="1" ht="42.75" spans="1:12">
      <c r="A4" s="16"/>
      <c r="B4" s="11" t="s">
        <v>8</v>
      </c>
      <c r="C4" s="12">
        <v>275255</v>
      </c>
      <c r="D4" s="13">
        <v>230797</v>
      </c>
      <c r="E4" s="13">
        <v>44458</v>
      </c>
      <c r="F4" s="14" t="s">
        <v>5</v>
      </c>
      <c r="G4" s="13" t="s">
        <v>6</v>
      </c>
      <c r="H4" s="15"/>
      <c r="I4" s="17">
        <f>(C4*0.00169+E4*0.0169)</f>
        <v>1216.52115</v>
      </c>
      <c r="J4" s="63">
        <f>I4*0.75*0.5*0.1</f>
        <v>45.619543125</v>
      </c>
      <c r="K4" s="41"/>
      <c r="L4" s="63"/>
    </row>
    <row r="5" s="2" customFormat="1" ht="42.75" spans="1:12">
      <c r="A5" s="16"/>
      <c r="B5" s="11" t="s">
        <v>9</v>
      </c>
      <c r="C5" s="17">
        <v>7334900</v>
      </c>
      <c r="D5" s="13">
        <v>6968625.88</v>
      </c>
      <c r="E5" s="13">
        <v>366274.12</v>
      </c>
      <c r="F5" s="14" t="s">
        <v>5</v>
      </c>
      <c r="G5" s="13" t="s">
        <v>6</v>
      </c>
      <c r="H5" s="15"/>
      <c r="I5" s="17">
        <f>(C5*0.00169+E5*0.0169)</f>
        <v>18586.013628</v>
      </c>
      <c r="J5" s="63">
        <f>I5*0.75*0.5*0.1</f>
        <v>696.97551105</v>
      </c>
      <c r="K5" s="17"/>
      <c r="L5" s="63"/>
    </row>
    <row r="6" s="2" customFormat="1" ht="42.75" spans="1:12">
      <c r="A6" s="16"/>
      <c r="B6" s="11" t="s">
        <v>10</v>
      </c>
      <c r="C6" s="17">
        <v>207392927.64</v>
      </c>
      <c r="D6" s="17">
        <v>203026352.53</v>
      </c>
      <c r="E6" s="13">
        <v>4366575.11</v>
      </c>
      <c r="F6" s="18" t="s">
        <v>11</v>
      </c>
      <c r="G6" s="13" t="s">
        <v>6</v>
      </c>
      <c r="H6" s="15"/>
      <c r="I6" s="17">
        <f>C6*0.00135+E6*0.0141</f>
        <v>341549.161365</v>
      </c>
      <c r="J6" s="63">
        <f>I6*0.75*0.5*0.1</f>
        <v>12808.0935511875</v>
      </c>
      <c r="K6" s="17">
        <f>J6/3</f>
        <v>4269.3645170625</v>
      </c>
      <c r="L6" s="63"/>
    </row>
    <row r="7" s="1" customFormat="1" ht="30" customHeight="1" spans="1:12">
      <c r="A7" s="19"/>
      <c r="B7" s="20" t="s">
        <v>12</v>
      </c>
      <c r="C7" s="15">
        <v>75303042.51</v>
      </c>
      <c r="D7" s="21">
        <v>71370535.05</v>
      </c>
      <c r="E7" s="21">
        <v>3932507.46000001</v>
      </c>
      <c r="F7" s="22" t="s">
        <v>13</v>
      </c>
      <c r="G7" s="21" t="s">
        <v>14</v>
      </c>
      <c r="H7" s="15"/>
      <c r="I7" s="41">
        <v>43094</v>
      </c>
      <c r="J7" s="64">
        <f>I7*0.75*0.5*0.1</f>
        <v>1616.025</v>
      </c>
      <c r="K7" s="41">
        <f>J7/3</f>
        <v>538.675</v>
      </c>
      <c r="L7" s="64"/>
    </row>
    <row r="8" s="3" customFormat="1" ht="32" customHeight="1" spans="1:12">
      <c r="A8" s="23"/>
      <c r="G8" s="24"/>
      <c r="H8" s="24" t="s">
        <v>15</v>
      </c>
      <c r="I8" s="65">
        <f>SUM(I3:I7)</f>
        <v>471282.1943819</v>
      </c>
      <c r="J8" s="65">
        <f>SUM(J3:J7)</f>
        <v>17673.0822893212</v>
      </c>
      <c r="K8" s="65">
        <f>SUM(K3:K7)</f>
        <v>4808.0395170625</v>
      </c>
      <c r="L8" s="66"/>
    </row>
    <row r="9" s="2" customFormat="1" ht="28.5" spans="1:12">
      <c r="A9" s="10" t="s">
        <v>3</v>
      </c>
      <c r="B9" s="11" t="s">
        <v>16</v>
      </c>
      <c r="C9" s="13">
        <v>56096300</v>
      </c>
      <c r="D9" s="17">
        <v>37900551</v>
      </c>
      <c r="E9" s="13">
        <f>C9-D9</f>
        <v>18195749</v>
      </c>
      <c r="F9" s="18" t="s">
        <v>5</v>
      </c>
      <c r="G9" s="13" t="s">
        <v>6</v>
      </c>
      <c r="H9" s="10" t="s">
        <v>17</v>
      </c>
      <c r="I9" s="17">
        <f>C9*0.00147+E9*0.0169</f>
        <v>389969.7191</v>
      </c>
      <c r="J9" s="63">
        <f>I9*0.75*0.5*0.1</f>
        <v>14623.86446625</v>
      </c>
      <c r="K9" s="17"/>
      <c r="L9" s="63"/>
    </row>
    <row r="10" s="2" customFormat="1" ht="39" customHeight="1" spans="1:12">
      <c r="A10" s="16"/>
      <c r="B10" s="11" t="s">
        <v>18</v>
      </c>
      <c r="C10" s="13">
        <v>30226976.48</v>
      </c>
      <c r="D10" s="17">
        <v>29974595.51</v>
      </c>
      <c r="E10" s="13">
        <v>252380.97</v>
      </c>
      <c r="F10" s="18" t="s">
        <v>19</v>
      </c>
      <c r="G10" s="13" t="s">
        <v>6</v>
      </c>
      <c r="H10" s="16"/>
      <c r="I10" s="17">
        <f t="shared" ref="I10:I17" si="0">C10*0.00169+E10*0.0169</f>
        <v>55348.8286442</v>
      </c>
      <c r="J10" s="63">
        <f>I10*0.75*0.5*0.1</f>
        <v>2075.5810741575</v>
      </c>
      <c r="K10" s="17">
        <f>J10/2</f>
        <v>1037.79053707875</v>
      </c>
      <c r="L10" s="63"/>
    </row>
    <row r="11" s="2" customFormat="1" ht="42.75" spans="1:12">
      <c r="A11" s="16"/>
      <c r="B11" s="11" t="s">
        <v>20</v>
      </c>
      <c r="C11" s="13">
        <v>362414</v>
      </c>
      <c r="D11" s="17">
        <v>123053</v>
      </c>
      <c r="E11" s="13">
        <v>239361</v>
      </c>
      <c r="F11" s="18" t="s">
        <v>19</v>
      </c>
      <c r="G11" s="13" t="s">
        <v>6</v>
      </c>
      <c r="H11" s="16"/>
      <c r="I11" s="17">
        <f t="shared" si="0"/>
        <v>4657.68056</v>
      </c>
      <c r="J11" s="63">
        <f t="shared" ref="J11:J21" si="1">I11*0.75*0.5*0.1</f>
        <v>174.663021</v>
      </c>
      <c r="K11" s="17">
        <f>J11/2</f>
        <v>87.3315105</v>
      </c>
      <c r="L11" s="63"/>
    </row>
    <row r="12" s="2" customFormat="1" ht="27" customHeight="1" spans="1:12">
      <c r="A12" s="16"/>
      <c r="B12" s="11" t="s">
        <v>21</v>
      </c>
      <c r="C12" s="17">
        <v>207824.26</v>
      </c>
      <c r="D12" s="17">
        <v>200904.09</v>
      </c>
      <c r="E12" s="13">
        <v>6920.17</v>
      </c>
      <c r="F12" s="18" t="s">
        <v>2</v>
      </c>
      <c r="G12" s="13" t="s">
        <v>6</v>
      </c>
      <c r="H12" s="16"/>
      <c r="I12" s="17">
        <v>500</v>
      </c>
      <c r="J12" s="63">
        <f t="shared" si="1"/>
        <v>18.75</v>
      </c>
      <c r="K12" s="17">
        <f>J12</f>
        <v>18.75</v>
      </c>
      <c r="L12" s="63"/>
    </row>
    <row r="13" s="2" customFormat="1" ht="28.5" spans="1:12">
      <c r="A13" s="16"/>
      <c r="B13" s="11" t="s">
        <v>22</v>
      </c>
      <c r="C13" s="17">
        <v>164402.24</v>
      </c>
      <c r="D13" s="17">
        <v>160793.2</v>
      </c>
      <c r="E13" s="13">
        <v>3609.04</v>
      </c>
      <c r="F13" s="18" t="s">
        <v>2</v>
      </c>
      <c r="G13" s="13" t="s">
        <v>6</v>
      </c>
      <c r="H13" s="16"/>
      <c r="I13" s="17">
        <v>500</v>
      </c>
      <c r="J13" s="63">
        <f t="shared" si="1"/>
        <v>18.75</v>
      </c>
      <c r="K13" s="17">
        <f>J13</f>
        <v>18.75</v>
      </c>
      <c r="L13" s="63"/>
    </row>
    <row r="14" s="2" customFormat="1" ht="28.5" spans="1:12">
      <c r="A14" s="16"/>
      <c r="B14" s="11" t="s">
        <v>23</v>
      </c>
      <c r="C14" s="17">
        <v>1065590.7</v>
      </c>
      <c r="D14" s="17">
        <v>1021032.76</v>
      </c>
      <c r="E14" s="13">
        <v>44557.94</v>
      </c>
      <c r="F14" s="18" t="s">
        <v>24</v>
      </c>
      <c r="G14" s="13" t="s">
        <v>6</v>
      </c>
      <c r="H14" s="16"/>
      <c r="I14" s="17">
        <f t="shared" si="0"/>
        <v>2553.877469</v>
      </c>
      <c r="J14" s="63">
        <f t="shared" si="1"/>
        <v>95.7704050875</v>
      </c>
      <c r="K14" s="17"/>
      <c r="L14" s="63"/>
    </row>
    <row r="15" s="2" customFormat="1" ht="28.5" spans="1:12">
      <c r="A15" s="16"/>
      <c r="B15" s="11" t="s">
        <v>25</v>
      </c>
      <c r="C15" s="17">
        <v>289600</v>
      </c>
      <c r="D15" s="17">
        <v>275400</v>
      </c>
      <c r="E15" s="13">
        <f>C15-D15</f>
        <v>14200</v>
      </c>
      <c r="F15" s="18" t="s">
        <v>24</v>
      </c>
      <c r="G15" s="13" t="s">
        <v>6</v>
      </c>
      <c r="H15" s="16"/>
      <c r="I15" s="17">
        <f t="shared" si="0"/>
        <v>729.404</v>
      </c>
      <c r="J15" s="63">
        <f t="shared" si="1"/>
        <v>27.35265</v>
      </c>
      <c r="K15" s="17"/>
      <c r="L15" s="63"/>
    </row>
    <row r="16" s="2" customFormat="1" ht="28.5" spans="1:12">
      <c r="A16" s="16"/>
      <c r="B16" s="11" t="s">
        <v>26</v>
      </c>
      <c r="C16" s="17">
        <v>842768.81</v>
      </c>
      <c r="D16" s="25">
        <v>804043.47</v>
      </c>
      <c r="E16" s="26">
        <v>38725.34</v>
      </c>
      <c r="F16" s="18" t="s">
        <v>2</v>
      </c>
      <c r="G16" s="13" t="s">
        <v>6</v>
      </c>
      <c r="H16" s="16"/>
      <c r="I16" s="17">
        <f t="shared" si="0"/>
        <v>2078.7375349</v>
      </c>
      <c r="J16" s="63">
        <f t="shared" si="1"/>
        <v>77.95265755875</v>
      </c>
      <c r="K16" s="17">
        <f>J16</f>
        <v>77.95265755875</v>
      </c>
      <c r="L16" s="63"/>
    </row>
    <row r="17" s="2" customFormat="1" ht="28.5" spans="1:12">
      <c r="A17" s="16"/>
      <c r="B17" s="11" t="s">
        <v>27</v>
      </c>
      <c r="C17" s="17">
        <v>693408.26</v>
      </c>
      <c r="D17" s="25">
        <v>660507.72</v>
      </c>
      <c r="E17" s="26">
        <v>32900.54</v>
      </c>
      <c r="F17" s="18" t="s">
        <v>2</v>
      </c>
      <c r="G17" s="13" t="s">
        <v>6</v>
      </c>
      <c r="H17" s="16"/>
      <c r="I17" s="17">
        <f t="shared" si="0"/>
        <v>1727.8790854</v>
      </c>
      <c r="J17" s="63">
        <f t="shared" si="1"/>
        <v>64.7954657025</v>
      </c>
      <c r="K17" s="17">
        <f>J17</f>
        <v>64.7954657025</v>
      </c>
      <c r="L17" s="63"/>
    </row>
    <row r="18" s="2" customFormat="1" ht="42.75" spans="1:12">
      <c r="A18" s="16"/>
      <c r="B18" s="11" t="s">
        <v>10</v>
      </c>
      <c r="C18" s="17">
        <v>207392927.64</v>
      </c>
      <c r="D18" s="17">
        <v>203025766.46</v>
      </c>
      <c r="E18" s="13">
        <v>4367161.18</v>
      </c>
      <c r="F18" s="18" t="s">
        <v>28</v>
      </c>
      <c r="G18" s="13" t="s">
        <v>6</v>
      </c>
      <c r="H18" s="16"/>
      <c r="I18" s="17">
        <f>C18*0.00135+E18*0.0141</f>
        <v>341557.424952</v>
      </c>
      <c r="J18" s="63">
        <f t="shared" si="1"/>
        <v>12808.4034357</v>
      </c>
      <c r="K18" s="17">
        <f>J18/3</f>
        <v>4269.4678119</v>
      </c>
      <c r="L18" s="63"/>
    </row>
    <row r="19" s="2" customFormat="1" ht="32" customHeight="1" spans="1:12">
      <c r="A19" s="16"/>
      <c r="B19" s="11" t="s">
        <v>29</v>
      </c>
      <c r="C19" s="13">
        <v>336000</v>
      </c>
      <c r="D19" s="17">
        <v>336000</v>
      </c>
      <c r="E19" s="13">
        <v>0</v>
      </c>
      <c r="F19" s="18" t="s">
        <v>24</v>
      </c>
      <c r="G19" s="13" t="s">
        <v>6</v>
      </c>
      <c r="H19" s="16"/>
      <c r="I19" s="17">
        <f>C19*0.00169+E19*0.0169</f>
        <v>567.84</v>
      </c>
      <c r="J19" s="63">
        <f t="shared" si="1"/>
        <v>21.294</v>
      </c>
      <c r="K19" s="17"/>
      <c r="L19" s="63"/>
    </row>
    <row r="20" s="2" customFormat="1" ht="29" customHeight="1" spans="1:12">
      <c r="A20" s="16"/>
      <c r="B20" s="11" t="s">
        <v>30</v>
      </c>
      <c r="C20" s="13">
        <v>99200</v>
      </c>
      <c r="D20" s="17">
        <v>99200</v>
      </c>
      <c r="E20" s="13">
        <v>0</v>
      </c>
      <c r="F20" s="18" t="s">
        <v>24</v>
      </c>
      <c r="G20" s="13" t="s">
        <v>6</v>
      </c>
      <c r="H20" s="16"/>
      <c r="I20" s="17">
        <v>500</v>
      </c>
      <c r="J20" s="63">
        <f t="shared" si="1"/>
        <v>18.75</v>
      </c>
      <c r="K20" s="17"/>
      <c r="L20" s="63"/>
    </row>
    <row r="21" s="2" customFormat="1" ht="48" customHeight="1" spans="1:12">
      <c r="A21" s="27"/>
      <c r="B21" s="11" t="s">
        <v>31</v>
      </c>
      <c r="C21" s="17">
        <v>402151549.84</v>
      </c>
      <c r="D21" s="17">
        <v>394399101.98</v>
      </c>
      <c r="E21" s="13">
        <f>C21-D21</f>
        <v>7752447.85999995</v>
      </c>
      <c r="F21" s="18" t="s">
        <v>32</v>
      </c>
      <c r="G21" s="13" t="s">
        <v>6</v>
      </c>
      <c r="H21" s="27"/>
      <c r="I21" s="17">
        <f>C21*0.00135+E21*0.0141</f>
        <v>652214.107109999</v>
      </c>
      <c r="J21" s="63">
        <f t="shared" si="1"/>
        <v>24458.029016625</v>
      </c>
      <c r="K21" s="17">
        <f>J21/4.5</f>
        <v>5435.11755924999</v>
      </c>
      <c r="L21" s="63"/>
    </row>
    <row r="22" s="4" customFormat="1" ht="28" customHeight="1" spans="1:12">
      <c r="A22" s="28"/>
      <c r="B22" s="29"/>
      <c r="C22" s="30"/>
      <c r="D22" s="30"/>
      <c r="E22" s="31"/>
      <c r="F22" s="32"/>
      <c r="G22" s="33"/>
      <c r="H22" s="29" t="s">
        <v>15</v>
      </c>
      <c r="I22" s="30"/>
      <c r="J22" s="67">
        <f>SUM(J9:J21)</f>
        <v>54483.9561920812</v>
      </c>
      <c r="K22" s="68">
        <f>SUM(K9:K21)</f>
        <v>11009.95554199</v>
      </c>
      <c r="L22" s="67"/>
    </row>
    <row r="23" ht="28.5" spans="1:11">
      <c r="A23" s="34" t="s">
        <v>33</v>
      </c>
      <c r="B23" s="11" t="s">
        <v>34</v>
      </c>
      <c r="C23" s="35">
        <v>87819.28</v>
      </c>
      <c r="D23" s="13">
        <v>84698.96</v>
      </c>
      <c r="E23" s="14">
        <v>3120.32</v>
      </c>
      <c r="F23" s="36" t="s">
        <v>24</v>
      </c>
      <c r="G23" s="37" t="s">
        <v>14</v>
      </c>
      <c r="H23" s="38" t="s">
        <v>17</v>
      </c>
      <c r="I23" s="69">
        <v>3000</v>
      </c>
      <c r="J23" s="9">
        <f>I23*0.75*0.5*0.1</f>
        <v>112.5</v>
      </c>
      <c r="K23" s="70"/>
    </row>
    <row r="24" ht="28.5" spans="1:11">
      <c r="A24" s="34"/>
      <c r="B24" s="11" t="s">
        <v>35</v>
      </c>
      <c r="C24" s="35">
        <v>97210.9</v>
      </c>
      <c r="D24" s="13">
        <v>89210.49</v>
      </c>
      <c r="E24" s="14">
        <v>8000.41</v>
      </c>
      <c r="F24" s="36" t="s">
        <v>24</v>
      </c>
      <c r="G24" s="37" t="s">
        <v>14</v>
      </c>
      <c r="H24" s="38"/>
      <c r="I24" s="69">
        <v>3000</v>
      </c>
      <c r="J24" s="9">
        <f>I24*0.75*0.5*0.1</f>
        <v>112.5</v>
      </c>
      <c r="K24" s="70"/>
    </row>
    <row r="25" s="3" customFormat="1" ht="44" customHeight="1" spans="1:12">
      <c r="A25" s="23"/>
      <c r="F25" s="39"/>
      <c r="G25" s="24"/>
      <c r="H25" s="24" t="s">
        <v>15</v>
      </c>
      <c r="I25" s="65"/>
      <c r="J25" s="71">
        <f>SUM(J23:J24)</f>
        <v>225</v>
      </c>
      <c r="K25" s="72"/>
      <c r="L25" s="71"/>
    </row>
    <row r="26" s="5" customFormat="1" ht="28.5" spans="1:12">
      <c r="A26" s="40" t="s">
        <v>3</v>
      </c>
      <c r="B26" s="20" t="s">
        <v>36</v>
      </c>
      <c r="C26" s="21">
        <v>1119646.11</v>
      </c>
      <c r="D26" s="41">
        <v>1108144.58</v>
      </c>
      <c r="E26" s="42">
        <v>11501.53</v>
      </c>
      <c r="F26" s="43" t="s">
        <v>24</v>
      </c>
      <c r="G26" s="44" t="s">
        <v>6</v>
      </c>
      <c r="H26" s="45" t="s">
        <v>37</v>
      </c>
      <c r="I26" s="73">
        <f>C26*0.00169+E26*0.0169</f>
        <v>2086.5777829</v>
      </c>
      <c r="J26" s="74">
        <f>I26*0.75*0.5*0.1</f>
        <v>78.24666685875</v>
      </c>
      <c r="K26" s="75"/>
      <c r="L26" s="74"/>
    </row>
    <row r="27" s="5" customFormat="1" ht="28.5" spans="1:12">
      <c r="A27" s="40"/>
      <c r="B27" s="20" t="s">
        <v>38</v>
      </c>
      <c r="C27" s="21">
        <v>22127600</v>
      </c>
      <c r="D27" s="41">
        <v>17760452</v>
      </c>
      <c r="E27" s="42">
        <f>C27-D27</f>
        <v>4367148</v>
      </c>
      <c r="F27" s="46" t="s">
        <v>5</v>
      </c>
      <c r="G27" s="44" t="s">
        <v>6</v>
      </c>
      <c r="H27" s="45"/>
      <c r="I27" s="73">
        <f>C27*0.00169+E27*0.0169</f>
        <v>111200.4452</v>
      </c>
      <c r="J27" s="74">
        <f>I27*0.75*0.5*0.1</f>
        <v>4170.016695</v>
      </c>
      <c r="K27" s="75"/>
      <c r="L27" s="74"/>
    </row>
    <row r="28" s="5" customFormat="1" ht="28.5" spans="1:12">
      <c r="A28" s="40"/>
      <c r="B28" s="20" t="s">
        <v>39</v>
      </c>
      <c r="C28" s="21">
        <v>16628939.97</v>
      </c>
      <c r="D28" s="41">
        <v>15055267.96</v>
      </c>
      <c r="E28" s="42">
        <v>1573672.11</v>
      </c>
      <c r="F28" s="47" t="s">
        <v>40</v>
      </c>
      <c r="G28" s="44" t="s">
        <v>6</v>
      </c>
      <c r="H28" s="45"/>
      <c r="I28" s="73">
        <f>C28*0.00169+E28*0.0169</f>
        <v>54697.9672083</v>
      </c>
      <c r="J28" s="74">
        <f>I28*0.75*0.5*0.1</f>
        <v>2051.17377031125</v>
      </c>
      <c r="K28" s="75">
        <f>J28/3</f>
        <v>683.72459010375</v>
      </c>
      <c r="L28" s="74"/>
    </row>
    <row r="29" s="5" customFormat="1" ht="28.5" spans="1:12">
      <c r="A29" s="40"/>
      <c r="B29" s="20" t="s">
        <v>41</v>
      </c>
      <c r="C29" s="21">
        <v>51354.98</v>
      </c>
      <c r="D29" s="41">
        <v>51354.98</v>
      </c>
      <c r="E29" s="42">
        <v>0</v>
      </c>
      <c r="F29" s="47"/>
      <c r="G29" s="44" t="s">
        <v>6</v>
      </c>
      <c r="H29" s="45"/>
      <c r="I29" s="73">
        <f>C29*0.00169+E29*0.0169</f>
        <v>86.7899162</v>
      </c>
      <c r="J29" s="74">
        <f>I29*0.75*0.5*0.1</f>
        <v>3.2546218575</v>
      </c>
      <c r="K29" s="75">
        <f>J29/3</f>
        <v>1.0848739525</v>
      </c>
      <c r="L29" s="74"/>
    </row>
    <row r="30" s="5" customFormat="1" ht="63" customHeight="1" spans="1:12">
      <c r="A30" s="40"/>
      <c r="B30" s="20" t="s">
        <v>42</v>
      </c>
      <c r="C30" s="21">
        <v>44265324</v>
      </c>
      <c r="D30" s="21">
        <v>44180117</v>
      </c>
      <c r="E30" s="42">
        <v>85207</v>
      </c>
      <c r="F30" s="46" t="s">
        <v>19</v>
      </c>
      <c r="G30" s="44" t="s">
        <v>43</v>
      </c>
      <c r="H30" s="45"/>
      <c r="I30" s="73">
        <f>(C30*0.00169+E30*0.0169)*0.3</f>
        <v>22874.518758</v>
      </c>
      <c r="J30" s="74">
        <f>I30*0.75*0.5*0.1</f>
        <v>857.794453425</v>
      </c>
      <c r="K30" s="75"/>
      <c r="L30" s="74"/>
    </row>
    <row r="31" s="3" customFormat="1" ht="21" customHeight="1" spans="1:12">
      <c r="A31" s="23"/>
      <c r="H31" s="3" t="s">
        <v>15</v>
      </c>
      <c r="I31" s="71"/>
      <c r="J31" s="71">
        <f>SUM(J26:J30)</f>
        <v>7160.4862074525</v>
      </c>
      <c r="K31" s="72">
        <f>SUM(K26:K30)</f>
        <v>684.80946405625</v>
      </c>
      <c r="L31" s="71"/>
    </row>
    <row r="32" s="6" customFormat="1" ht="30" customHeight="1" spans="1:13">
      <c r="A32" s="48"/>
      <c r="B32" s="49" t="s">
        <v>44</v>
      </c>
      <c r="C32" s="49">
        <v>199801.37</v>
      </c>
      <c r="D32" s="50"/>
      <c r="E32" s="50"/>
      <c r="F32" s="51" t="s">
        <v>2</v>
      </c>
      <c r="G32" s="51" t="s">
        <v>6</v>
      </c>
      <c r="H32" s="52" t="s">
        <v>45</v>
      </c>
      <c r="I32" s="76">
        <v>1380</v>
      </c>
      <c r="J32" s="77">
        <f>I32*0.75*0.5*0.1</f>
        <v>51.75</v>
      </c>
      <c r="K32" s="78">
        <f>J32</f>
        <v>51.75</v>
      </c>
      <c r="L32" s="77"/>
      <c r="M32" s="7"/>
    </row>
    <row r="33" s="7" customFormat="1" ht="32" customHeight="1" spans="1:12">
      <c r="A33" s="48"/>
      <c r="B33" s="49" t="s">
        <v>46</v>
      </c>
      <c r="C33" s="49">
        <v>11592442.28</v>
      </c>
      <c r="D33" s="51"/>
      <c r="E33" s="53">
        <v>0.226</v>
      </c>
      <c r="F33" s="51" t="s">
        <v>5</v>
      </c>
      <c r="G33" s="51" t="s">
        <v>6</v>
      </c>
      <c r="H33" s="54"/>
      <c r="I33" s="76">
        <v>28393.60786448</v>
      </c>
      <c r="J33" s="77">
        <f>I33*0.75*0.5*0.1</f>
        <v>1064.760294918</v>
      </c>
      <c r="K33" s="78"/>
      <c r="L33" s="77"/>
    </row>
    <row r="34" s="6" customFormat="1" ht="25" customHeight="1" spans="1:13">
      <c r="A34" s="48"/>
      <c r="B34" s="49" t="s">
        <v>47</v>
      </c>
      <c r="C34" s="49">
        <v>9862186.95</v>
      </c>
      <c r="D34" s="50"/>
      <c r="E34" s="50"/>
      <c r="F34" s="51" t="s">
        <v>5</v>
      </c>
      <c r="G34" s="51" t="s">
        <v>6</v>
      </c>
      <c r="H34" s="54"/>
      <c r="I34" s="76">
        <v>24732.3875862</v>
      </c>
      <c r="J34" s="77">
        <f>I34*0.75*0.5*0.1</f>
        <v>927.4645344825</v>
      </c>
      <c r="K34" s="78"/>
      <c r="L34" s="77"/>
      <c r="M34" s="7"/>
    </row>
    <row r="35" s="6" customFormat="1" ht="27" customHeight="1" spans="1:13">
      <c r="A35" s="48"/>
      <c r="B35" s="49" t="s">
        <v>48</v>
      </c>
      <c r="C35" s="49">
        <v>21028295.52</v>
      </c>
      <c r="D35" s="50"/>
      <c r="E35" s="50"/>
      <c r="F35" s="51" t="s">
        <v>2</v>
      </c>
      <c r="G35" s="51" t="s">
        <v>6</v>
      </c>
      <c r="H35" s="54"/>
      <c r="I35" s="76">
        <v>47886.85738112</v>
      </c>
      <c r="J35" s="77">
        <f>I35*0.75*0.5*0.1</f>
        <v>1795.757151792</v>
      </c>
      <c r="K35" s="78">
        <f>J35</f>
        <v>1795.757151792</v>
      </c>
      <c r="L35" s="77"/>
      <c r="M35" s="7"/>
    </row>
    <row r="36" s="6" customFormat="1" ht="36" customHeight="1" spans="1:13">
      <c r="A36" s="48"/>
      <c r="B36" s="49" t="s">
        <v>49</v>
      </c>
      <c r="C36" s="49">
        <v>1005378.25</v>
      </c>
      <c r="D36" s="50"/>
      <c r="E36" s="50"/>
      <c r="F36" s="51" t="s">
        <v>24</v>
      </c>
      <c r="G36" s="51" t="s">
        <v>6</v>
      </c>
      <c r="H36" s="54"/>
      <c r="I36" s="76">
        <v>3237.317965</v>
      </c>
      <c r="J36" s="77">
        <f>I36*0.75*0.5*0.1</f>
        <v>121.3994236875</v>
      </c>
      <c r="K36" s="78"/>
      <c r="L36" s="77"/>
      <c r="M36" s="7"/>
    </row>
    <row r="37" s="6" customFormat="1" ht="54" customHeight="1" spans="1:13">
      <c r="A37" s="48"/>
      <c r="B37" s="49" t="s">
        <v>50</v>
      </c>
      <c r="C37" s="50"/>
      <c r="D37" s="50"/>
      <c r="E37" s="50"/>
      <c r="F37" s="49" t="s">
        <v>40</v>
      </c>
      <c r="G37" s="51" t="s">
        <v>14</v>
      </c>
      <c r="H37" s="55"/>
      <c r="I37" s="79"/>
      <c r="J37" s="77">
        <v>3000</v>
      </c>
      <c r="K37" s="78">
        <v>1000</v>
      </c>
      <c r="L37" s="77"/>
      <c r="M37" s="7"/>
    </row>
    <row r="38" s="3" customFormat="1" ht="32" customHeight="1" spans="1:12">
      <c r="A38" s="56"/>
      <c r="B38" s="57"/>
      <c r="C38" s="58"/>
      <c r="D38" s="58"/>
      <c r="E38" s="58"/>
      <c r="F38" s="59"/>
      <c r="G38" s="58"/>
      <c r="H38" s="58" t="s">
        <v>15</v>
      </c>
      <c r="I38" s="80"/>
      <c r="J38" s="71">
        <f>SUM(J32:J37)</f>
        <v>6961.13140488</v>
      </c>
      <c r="K38" s="72">
        <f>SUM(K32:K37)</f>
        <v>2847.507151792</v>
      </c>
      <c r="L38" s="71"/>
    </row>
    <row r="39" s="3" customFormat="1" ht="27" customHeight="1" spans="1:12">
      <c r="A39" s="23"/>
      <c r="H39" s="60" t="s">
        <v>51</v>
      </c>
      <c r="I39" s="72"/>
      <c r="J39" s="71" t="e">
        <f>J31+J25+J22+J8+J38+#REF!</f>
        <v>#REF!</v>
      </c>
      <c r="K39" s="72">
        <f>K31+K25+K22+K8+K38</f>
        <v>19350.3116749007</v>
      </c>
      <c r="L39" s="71"/>
    </row>
    <row r="40" ht="18" customHeight="1" spans="8:11">
      <c r="H40" s="61"/>
      <c r="I40" s="70" t="s">
        <v>52</v>
      </c>
      <c r="J40" s="71" t="e">
        <f>#REF!+K40+L40</f>
        <v>#REF!</v>
      </c>
      <c r="K40" s="70">
        <v>157.395626559</v>
      </c>
    </row>
    <row r="41" ht="21" customHeight="1" spans="8:11">
      <c r="H41" s="61"/>
      <c r="I41" s="70" t="s">
        <v>53</v>
      </c>
      <c r="J41" s="71" t="e">
        <f>#REF!+K41+L41</f>
        <v>#REF!</v>
      </c>
      <c r="K41" s="70">
        <v>1113.08841681186</v>
      </c>
    </row>
    <row r="42" s="3" customFormat="1" ht="45" customHeight="1" spans="1:12">
      <c r="A42" s="23"/>
      <c r="H42" s="60" t="s">
        <v>15</v>
      </c>
      <c r="I42" s="72"/>
      <c r="J42" s="71" t="e">
        <f>#REF!+K42+L42</f>
        <v>#REF!</v>
      </c>
      <c r="K42" s="72">
        <f>SUM(K39:K41)</f>
        <v>20620.7957182716</v>
      </c>
      <c r="L42" s="71"/>
    </row>
    <row r="43" ht="37" customHeight="1" spans="8:11">
      <c r="H43" s="62" t="s">
        <v>54</v>
      </c>
      <c r="I43" s="81" t="s">
        <v>55</v>
      </c>
      <c r="J43" s="9" t="e">
        <f>J42*0.5</f>
        <v>#REF!</v>
      </c>
      <c r="K43" s="70">
        <f>K42*0.5</f>
        <v>10310.3978591358</v>
      </c>
    </row>
  </sheetData>
  <mergeCells count="11">
    <mergeCell ref="A3:A7"/>
    <mergeCell ref="A9:A21"/>
    <mergeCell ref="A23:A24"/>
    <mergeCell ref="A26:A30"/>
    <mergeCell ref="A32:A38"/>
    <mergeCell ref="F28:F29"/>
    <mergeCell ref="H3:H7"/>
    <mergeCell ref="H9:H21"/>
    <mergeCell ref="H23:H24"/>
    <mergeCell ref="H26:H30"/>
    <mergeCell ref="H32:H3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提成明细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now</cp:lastModifiedBy>
  <dcterms:created xsi:type="dcterms:W3CDTF">2022-01-05T01:50:00Z</dcterms:created>
  <dcterms:modified xsi:type="dcterms:W3CDTF">2023-01-17T09:11:58Z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CF7F5E97D90D4243ADCDC2A7E888673E</vt:lpwstr>
  </property>
  <property fmtid="{D5CDD505-2E9C-101B-9397-08002B2CF9AE}" pid="3" name="KSOProductBuildVer">
    <vt:lpwstr>2052-11.1.0.12980</vt:lpwstr>
  </property>
</Properties>
</file>