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80" yWindow="480" windowWidth="36660" windowHeight="18600" tabRatio="500" activeTab="3"/>
  </bookViews>
  <sheets>
    <sheet name="第1講" sheetId="1" r:id="rId1"/>
    <sheet name="第3講" sheetId="2" r:id="rId2"/>
    <sheet name="第11講" sheetId="3" r:id="rId3"/>
    <sheet name="第21講 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3" i="4"/>
  <c r="C3" i="4"/>
  <c r="C4" i="4"/>
  <c r="C5" i="4"/>
  <c r="C6" i="4"/>
  <c r="C7" i="4"/>
  <c r="C8" i="4"/>
  <c r="C9" i="4"/>
  <c r="C2" i="4"/>
  <c r="B3" i="4"/>
  <c r="B4" i="4"/>
  <c r="B5" i="4"/>
  <c r="B6" i="4"/>
  <c r="B7" i="4"/>
  <c r="B8" i="4"/>
  <c r="B9" i="4"/>
  <c r="B2" i="4"/>
  <c r="G2" i="4"/>
  <c r="C6" i="3"/>
  <c r="C7" i="3"/>
  <c r="C8" i="3"/>
  <c r="C9" i="3"/>
  <c r="C10" i="3"/>
  <c r="I36" i="1"/>
  <c r="I37" i="1"/>
  <c r="I38" i="1"/>
  <c r="I39" i="1"/>
  <c r="I40" i="1"/>
  <c r="I41" i="1"/>
  <c r="I35" i="1"/>
  <c r="G36" i="1"/>
  <c r="H36" i="1"/>
  <c r="G37" i="1"/>
  <c r="H37" i="1"/>
  <c r="G38" i="1"/>
  <c r="H38" i="1"/>
  <c r="G39" i="1"/>
  <c r="H39" i="1"/>
  <c r="G40" i="1"/>
  <c r="H40" i="1"/>
  <c r="G41" i="1"/>
  <c r="H41" i="1"/>
  <c r="H35" i="1"/>
  <c r="G35" i="1"/>
  <c r="M6" i="2"/>
  <c r="M5" i="2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M3" i="2"/>
  <c r="O5" i="1"/>
  <c r="F3" i="1"/>
  <c r="G3" i="1"/>
  <c r="G4" i="1"/>
  <c r="G5" i="1"/>
  <c r="G6" i="1"/>
  <c r="G7" i="1"/>
  <c r="G8" i="1"/>
  <c r="G9" i="1"/>
  <c r="H3" i="1"/>
  <c r="F4" i="1"/>
  <c r="H4" i="1"/>
  <c r="F5" i="1"/>
  <c r="H5" i="1"/>
  <c r="F6" i="1"/>
  <c r="H6" i="1"/>
  <c r="F7" i="1"/>
  <c r="H7" i="1"/>
  <c r="F8" i="1"/>
  <c r="H8" i="1"/>
  <c r="F9" i="1"/>
  <c r="H9" i="1"/>
  <c r="O3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O4" i="1"/>
  <c r="N3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M4" i="1"/>
  <c r="M5" i="1"/>
  <c r="M3" i="1"/>
  <c r="N5" i="1"/>
  <c r="N4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<sst xmlns="http://schemas.openxmlformats.org/spreadsheetml/2006/main" count="56" uniqueCount="40">
  <si>
    <t>標本</t>
    <rPh sb="0" eb="2">
      <t>ヒョウホン</t>
    </rPh>
    <phoneticPr fontId="1"/>
  </si>
  <si>
    <t>度数分布表</t>
    <rPh sb="0" eb="2">
      <t>ドスウ</t>
    </rPh>
    <rPh sb="2" eb="5">
      <t>ブンプヒョウ</t>
    </rPh>
    <phoneticPr fontId="1"/>
  </si>
  <si>
    <t>36-40</t>
    <phoneticPr fontId="1"/>
  </si>
  <si>
    <t>46-50</t>
    <phoneticPr fontId="1"/>
  </si>
  <si>
    <t>51-55</t>
    <phoneticPr fontId="1"/>
  </si>
  <si>
    <t>56-60</t>
    <phoneticPr fontId="1"/>
  </si>
  <si>
    <t>61-65</t>
    <phoneticPr fontId="1"/>
  </si>
  <si>
    <t>66-70</t>
    <phoneticPr fontId="1"/>
  </si>
  <si>
    <t>41-45</t>
    <phoneticPr fontId="1"/>
  </si>
  <si>
    <t>階級</t>
    <rPh sb="0" eb="2">
      <t>カイキュウ</t>
    </rPh>
    <phoneticPr fontId="1"/>
  </si>
  <si>
    <t>階級値</t>
    <rPh sb="0" eb="3">
      <t>カイキュウチ</t>
    </rPh>
    <phoneticPr fontId="1"/>
  </si>
  <si>
    <t>度数</t>
    <rPh sb="0" eb="2">
      <t>ドスウ</t>
    </rPh>
    <phoneticPr fontId="1"/>
  </si>
  <si>
    <t>相対度数</t>
    <rPh sb="0" eb="2">
      <t>ソウタイ</t>
    </rPh>
    <rPh sb="2" eb="4">
      <t>ドスウ</t>
    </rPh>
    <phoneticPr fontId="1"/>
  </si>
  <si>
    <t>累積度数</t>
    <rPh sb="0" eb="2">
      <t>ルイセキ</t>
    </rPh>
    <rPh sb="2" eb="4">
      <t>ドスウ</t>
    </rPh>
    <phoneticPr fontId="1"/>
  </si>
  <si>
    <t>平均値</t>
    <rPh sb="0" eb="3">
      <t>ヘイキンチ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</si>
  <si>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</si>
  <si>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</si>
  <si>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度数分布表</t>
    <rPh sb="0" eb="2">
      <t>ドスウ</t>
    </rPh>
    <rPh sb="2" eb="4">
      <t>ブンプ</t>
    </rPh>
    <rPh sb="4" eb="5">
      <t>ヒョウ</t>
    </rPh>
    <phoneticPr fontId="1"/>
  </si>
  <si>
    <t>偏差</t>
    <rPh sb="0" eb="2">
      <t>ヘンサ</t>
    </rPh>
    <phoneticPr fontId="1"/>
  </si>
  <si>
    <t>偏差の二乗</t>
    <rPh sb="0" eb="2">
      <t>ヘンサ</t>
    </rPh>
    <rPh sb="3" eb="5">
      <t>ジジョウ</t>
    </rPh>
    <phoneticPr fontId="1"/>
  </si>
  <si>
    <t>エクセル関数</t>
    <rPh sb="4" eb="6">
      <t>カンスウ</t>
    </rPh>
    <phoneticPr fontId="1"/>
  </si>
  <si>
    <t>計算</t>
    <rPh sb="0" eb="2">
      <t>ケイサン</t>
    </rPh>
    <phoneticPr fontId="1"/>
  </si>
  <si>
    <t>偏差の二乗×相対度数</t>
    <rPh sb="0" eb="2">
      <t>ヘンサ</t>
    </rPh>
    <rPh sb="3" eb="5">
      <t>ジジョウ</t>
    </rPh>
    <rPh sb="6" eb="8">
      <t>ソウタイ</t>
    </rPh>
    <rPh sb="8" eb="10">
      <t>ドスウ</t>
    </rPh>
    <phoneticPr fontId="1"/>
  </si>
  <si>
    <t>データ</t>
    <phoneticPr fontId="1"/>
  </si>
  <si>
    <t>偏差</t>
    <rPh sb="0" eb="2">
      <t>ヘンサ</t>
    </rPh>
    <phoneticPr fontId="1"/>
  </si>
  <si>
    <t>偏差の二乗</t>
    <rPh sb="0" eb="2">
      <t>ヘンサ</t>
    </rPh>
    <rPh sb="3" eb="5">
      <t>ジジョウ</t>
    </rPh>
    <phoneticPr fontId="1"/>
  </si>
  <si>
    <t>度数分布表を標準正規分布に変換</t>
    <rPh sb="0" eb="2">
      <t>ドスウ</t>
    </rPh>
    <rPh sb="2" eb="5">
      <t>ブンプヒョウ</t>
    </rPh>
    <rPh sb="6" eb="8">
      <t>ヒョウジュン</t>
    </rPh>
    <rPh sb="8" eb="10">
      <t>セイキ</t>
    </rPh>
    <rPh sb="10" eb="12">
      <t>ブンプ</t>
    </rPh>
    <rPh sb="13" eb="15">
      <t>ヘンカン</t>
    </rPh>
    <phoneticPr fontId="1"/>
  </si>
  <si>
    <t>実際の相対度数</t>
    <rPh sb="0" eb="2">
      <t>ジッサイ</t>
    </rPh>
    <rPh sb="3" eb="5">
      <t>ソウタイ</t>
    </rPh>
    <rPh sb="5" eb="7">
      <t>ドスウ</t>
    </rPh>
    <phoneticPr fontId="1"/>
  </si>
  <si>
    <t>正規分布と見なした場合の相対度数</t>
    <rPh sb="0" eb="4">
      <t>セイキブンプ</t>
    </rPh>
    <rPh sb="5" eb="6">
      <t>ミ</t>
    </rPh>
    <rPh sb="9" eb="11">
      <t>バアイ</t>
    </rPh>
    <rPh sb="12" eb="14">
      <t>ソウタイ</t>
    </rPh>
    <rPh sb="14" eb="16">
      <t>ドスウ</t>
    </rPh>
    <phoneticPr fontId="1"/>
  </si>
  <si>
    <t>　　</t>
    <phoneticPr fontId="1"/>
  </si>
  <si>
    <t>数字</t>
    <rPh sb="0" eb="2">
      <t>スウジ</t>
    </rPh>
    <phoneticPr fontId="1"/>
  </si>
  <si>
    <t>相対度数</t>
    <rPh sb="0" eb="4">
      <t>ソウタイドスウ</t>
    </rPh>
    <phoneticPr fontId="1"/>
  </si>
  <si>
    <t>数字×相対度数</t>
    <rPh sb="0" eb="2">
      <t>スウジ</t>
    </rPh>
    <rPh sb="3" eb="5">
      <t>ソウタイ</t>
    </rPh>
    <rPh sb="5" eb="7">
      <t>ドスウ</t>
    </rPh>
    <phoneticPr fontId="1"/>
  </si>
  <si>
    <t>合計</t>
    <rPh sb="0" eb="2">
      <t>ゴウケイ</t>
    </rPh>
    <phoneticPr fontId="1"/>
  </si>
  <si>
    <t>⇒母平均</t>
    <rPh sb="1" eb="4">
      <t>ボヘイキン</t>
    </rPh>
    <phoneticPr fontId="1"/>
  </si>
  <si>
    <t>標本データ</t>
    <rPh sb="0" eb="2">
      <t>ヒョウホン</t>
    </rPh>
    <phoneticPr fontId="1"/>
  </si>
  <si>
    <t>標本平均</t>
    <rPh sb="0" eb="2">
      <t>ヒョウホン</t>
    </rPh>
    <rPh sb="2" eb="4">
      <t>ヘイキン</t>
    </rPh>
    <phoneticPr fontId="1"/>
  </si>
  <si>
    <t>偏差＾2</t>
    <rPh sb="0" eb="2">
      <t>ヘンサ</t>
    </rPh>
    <phoneticPr fontId="1"/>
  </si>
  <si>
    <t>標本分散</t>
    <rPh sb="0" eb="2">
      <t>ヒョウホン</t>
    </rPh>
    <rPh sb="2" eb="4">
      <t>ブンサン</t>
    </rPh>
    <phoneticPr fontId="1"/>
  </si>
  <si>
    <t>標本標準偏差</t>
    <rPh sb="0" eb="2">
      <t>ヒョウホン</t>
    </rPh>
    <rPh sb="2" eb="4">
      <t>ヒョウジュン</t>
    </rPh>
    <rPh sb="4" eb="6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</si>
</sst>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9"/>
      <color theme="10"/>
      <name val="ＭＳ Ｐゴシック"/>
      <family val="2"/>
      <charset val="128"/>
    </font>
    <font>
      <u/>
      <sz val="9"/>
      <color theme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 applyAlignment="1">
      <alignment horizontal="right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第1講!$G$2</c:f>
              <c:strCache>
                <c:ptCount val="1"/>
                <c:pt idx="0">
                  <c:v>度数</c:v>
                </c:pt>
              </c:strCache>
            </c:strRef>
          </c:tx>
          <c:invertIfNegative val="0"/>
          <c:cat>
            <c:numRef>
              <c:f>第1講!$F$3:$F$9</c:f>
              <c:numCache>
                <c:formatCode>General</c:formatCode>
                <c:ptCount val="7"/>
                <c:pt idx="0">
                  <c:v>38.0</c:v>
                </c:pt>
                <c:pt idx="1">
                  <c:v>43.0</c:v>
                </c:pt>
                <c:pt idx="2">
                  <c:v>48.0</c:v>
                </c:pt>
                <c:pt idx="3">
                  <c:v>53.0</c:v>
                </c:pt>
                <c:pt idx="4">
                  <c:v>58.0</c:v>
                </c:pt>
                <c:pt idx="5">
                  <c:v>63.0</c:v>
                </c:pt>
                <c:pt idx="6">
                  <c:v>68.0</c:v>
                </c:pt>
              </c:numCache>
            </c:numRef>
          </c:cat>
          <c:val>
            <c:numRef>
              <c:f>第1講!$G$3:$G$9</c:f>
              <c:numCache>
                <c:formatCode>General</c:formatCode>
                <c:ptCount val="7"/>
                <c:pt idx="0">
                  <c:v>3.0</c:v>
                </c:pt>
                <c:pt idx="1">
                  <c:v>11.0</c:v>
                </c:pt>
                <c:pt idx="2">
                  <c:v>33.0</c:v>
                </c:pt>
                <c:pt idx="3">
                  <c:v>19.0</c:v>
                </c:pt>
                <c:pt idx="4">
                  <c:v>7.0</c:v>
                </c:pt>
                <c:pt idx="5">
                  <c:v>5.0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81064"/>
        <c:axId val="2114384328"/>
      </c:barChart>
      <c:catAx>
        <c:axId val="211438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84328"/>
        <c:crosses val="autoZero"/>
        <c:auto val="1"/>
        <c:lblAlgn val="ctr"/>
        <c:lblOffset val="100"/>
        <c:noMultiLvlLbl val="0"/>
      </c:catAx>
      <c:valAx>
        <c:axId val="211438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8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相対度数</c:v>
          </c:tx>
          <c:invertIfNegative val="0"/>
          <c:cat>
            <c:numRef>
              <c:f>第11講!$A$6:$A$9</c:f>
              <c:numCache>
                <c:formatCode>General</c:formatCode>
                <c:ptCount val="4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9.0</c:v>
                </c:pt>
              </c:numCache>
            </c:numRef>
          </c:cat>
          <c:val>
            <c:numRef>
              <c:f>第11講!$B$6:$B$9</c:f>
              <c:numCache>
                <c:formatCode>General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273720"/>
        <c:axId val="2096269992"/>
      </c:barChart>
      <c:catAx>
        <c:axId val="209627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269992"/>
        <c:crosses val="autoZero"/>
        <c:auto val="1"/>
        <c:lblAlgn val="ctr"/>
        <c:lblOffset val="100"/>
        <c:noMultiLvlLbl val="0"/>
      </c:catAx>
      <c:valAx>
        <c:axId val="209626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7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</xdr:colOff>
      <xdr:row>12</xdr:row>
      <xdr:rowOff>97367</xdr:rowOff>
    </xdr:from>
    <xdr:to>
      <xdr:col>9</xdr:col>
      <xdr:colOff>440267</xdr:colOff>
      <xdr:row>28</xdr:row>
      <xdr:rowOff>131234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156635</xdr:colOff>
      <xdr:row>10</xdr:row>
      <xdr:rowOff>156633</xdr:rowOff>
    </xdr:from>
    <xdr:to>
      <xdr:col>5</xdr:col>
      <xdr:colOff>478368</xdr:colOff>
      <xdr:row>27</xdr:row>
      <xdr:rowOff>21166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6" zoomScale="150" zoomScaleNormal="150" zoomScalePageLayoutView="150" workbookViewId="0">
      <selection activeCell="L29" sqref="L29"/>
    </sheetView>
  </sheetViews>
  <sheetFormatPr baseColWidth="12" defaultRowHeight="13" x14ac:dyDescent="0"/>
  <cols>
    <col min="15" max="15" width="20.19921875" bestFit="1" customWidth="1"/>
  </cols>
  <sheetData>
    <row r="1" spans="1:15">
      <c r="A1" t="s">
        <v>0</v>
      </c>
      <c r="B1" t="s">
        <v>18</v>
      </c>
      <c r="C1" t="s">
        <v>19</v>
      </c>
      <c r="E1" t="s">
        <v>1</v>
      </c>
    </row>
    <row r="2" spans="1:15">
      <c r="A2">
        <v>48</v>
      </c>
      <c r="B2">
        <f>A2-$N$3</f>
        <v>-2.7000000000000028</v>
      </c>
      <c r="C2">
        <f>B2^2</f>
        <v>7.2900000000000151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L2" s="1"/>
      <c r="M2" s="6" t="s">
        <v>21</v>
      </c>
      <c r="N2" s="6" t="s">
        <v>20</v>
      </c>
      <c r="O2" s="6" t="s">
        <v>17</v>
      </c>
    </row>
    <row r="3" spans="1:15">
      <c r="A3">
        <v>54</v>
      </c>
      <c r="B3">
        <f t="shared" ref="B3:B66" si="0">A3-$N$3</f>
        <v>3.2999999999999972</v>
      </c>
      <c r="C3">
        <f t="shared" ref="C3:C66" si="1">B3^2</f>
        <v>10.889999999999981</v>
      </c>
      <c r="E3" s="2" t="s">
        <v>2</v>
      </c>
      <c r="F3" s="1">
        <f>(36+37+38+39+40)/5</f>
        <v>38</v>
      </c>
      <c r="G3" s="1">
        <f>COUNTIFS( $A$2:$A$81,"&gt;=36", $A$2:$A$81,"&lt;=40")</f>
        <v>3</v>
      </c>
      <c r="H3" s="1">
        <f>G3/SUM($G$3:$G$9)</f>
        <v>3.7499999999999999E-2</v>
      </c>
      <c r="I3" s="1">
        <f>SUM($G$3:G3)</f>
        <v>3</v>
      </c>
      <c r="L3" s="2" t="s">
        <v>14</v>
      </c>
      <c r="M3" s="5">
        <f>SUM(A2:A81)/80</f>
        <v>50.7</v>
      </c>
      <c r="N3" s="1">
        <f>AVERAGE(A2:A81)</f>
        <v>50.7</v>
      </c>
      <c r="O3" s="1">
        <f>F3*H3+F4*H4+F5*H5+F6*H6+F7*H7+F8*H8+F9*H9</f>
        <v>50.4375</v>
      </c>
    </row>
    <row r="4" spans="1:15">
      <c r="A4">
        <v>47</v>
      </c>
      <c r="B4">
        <f t="shared" si="0"/>
        <v>-3.7000000000000028</v>
      </c>
      <c r="C4">
        <f t="shared" si="1"/>
        <v>13.690000000000021</v>
      </c>
      <c r="E4" s="2" t="s">
        <v>8</v>
      </c>
      <c r="F4" s="1">
        <f>(41+42+43+44+45)/5</f>
        <v>43</v>
      </c>
      <c r="G4" s="1">
        <f>COUNTIFS( $A$2:$A$81,"&gt;=41", $A$2:$A$81,"&lt;=45")</f>
        <v>11</v>
      </c>
      <c r="H4" s="1">
        <f t="shared" ref="H4:H9" si="2">G4/SUM($G$3:$G$9)</f>
        <v>0.13750000000000001</v>
      </c>
      <c r="I4" s="1">
        <f>SUM($G$3:G4)</f>
        <v>14</v>
      </c>
      <c r="L4" s="2" t="s">
        <v>15</v>
      </c>
      <c r="M4" s="5">
        <f>SUM(C2:C81)/80</f>
        <v>38.784999999999982</v>
      </c>
      <c r="N4" s="1">
        <f>VAR(A2:A81)</f>
        <v>39.275949367088458</v>
      </c>
      <c r="O4" s="5">
        <f>SUM(O11:O17)</f>
        <v>39.996093749999993</v>
      </c>
    </row>
    <row r="5" spans="1:15">
      <c r="A5">
        <v>50</v>
      </c>
      <c r="B5">
        <f t="shared" si="0"/>
        <v>-0.70000000000000284</v>
      </c>
      <c r="C5">
        <f t="shared" si="1"/>
        <v>0.49000000000000399</v>
      </c>
      <c r="E5" s="2" t="s">
        <v>3</v>
      </c>
      <c r="F5" s="1">
        <f>(46+47+48+49+50)/5</f>
        <v>48</v>
      </c>
      <c r="G5" s="1">
        <f>COUNTIFS( $A$2:$A$81,"&gt;=46", $A$2:$A$81,"&lt;=50")</f>
        <v>33</v>
      </c>
      <c r="H5" s="1">
        <f t="shared" si="2"/>
        <v>0.41249999999999998</v>
      </c>
      <c r="I5" s="1">
        <f>SUM($G$3:G5)</f>
        <v>47</v>
      </c>
      <c r="L5" s="2" t="s">
        <v>16</v>
      </c>
      <c r="M5" s="5">
        <f>M4^(1/2)</f>
        <v>6.2277604321296742</v>
      </c>
      <c r="N5" s="1">
        <f>STDEV(A2:A81)</f>
        <v>6.2670526858395297</v>
      </c>
      <c r="O5" s="5">
        <f>O4^(1/2)</f>
        <v>6.3242464966191818</v>
      </c>
    </row>
    <row r="6" spans="1:15">
      <c r="A6">
        <v>53</v>
      </c>
      <c r="B6">
        <f t="shared" si="0"/>
        <v>2.2999999999999972</v>
      </c>
      <c r="C6">
        <f t="shared" si="1"/>
        <v>5.2899999999999867</v>
      </c>
      <c r="E6" s="2" t="s">
        <v>4</v>
      </c>
      <c r="F6" s="1">
        <f>(51+52+53+54+55)/5</f>
        <v>53</v>
      </c>
      <c r="G6" s="1">
        <f>COUNTIFS( $A$2:$A$81,"&gt;=51", $A$2:$A$81,"&lt;=55")</f>
        <v>19</v>
      </c>
      <c r="H6" s="1">
        <f t="shared" si="2"/>
        <v>0.23749999999999999</v>
      </c>
      <c r="I6" s="1">
        <f>SUM($G$3:G6)</f>
        <v>66</v>
      </c>
    </row>
    <row r="7" spans="1:15">
      <c r="A7">
        <v>43</v>
      </c>
      <c r="B7">
        <f t="shared" si="0"/>
        <v>-7.7000000000000028</v>
      </c>
      <c r="C7">
        <f t="shared" si="1"/>
        <v>59.290000000000042</v>
      </c>
      <c r="E7" s="2" t="s">
        <v>5</v>
      </c>
      <c r="F7" s="1">
        <f>(56+57+58+59+60)/5</f>
        <v>58</v>
      </c>
      <c r="G7" s="1">
        <f>COUNTIFS( $A$2:$A$81,"&gt;=56", $A$2:$A$81,"&lt;=60")</f>
        <v>7</v>
      </c>
      <c r="H7" s="1">
        <f t="shared" si="2"/>
        <v>8.7499999999999994E-2</v>
      </c>
      <c r="I7" s="1">
        <f>SUM($G$3:G7)</f>
        <v>73</v>
      </c>
    </row>
    <row r="8" spans="1:15">
      <c r="A8">
        <v>45</v>
      </c>
      <c r="B8">
        <f t="shared" si="0"/>
        <v>-5.7000000000000028</v>
      </c>
      <c r="C8">
        <f t="shared" si="1"/>
        <v>32.49000000000003</v>
      </c>
      <c r="E8" s="2" t="s">
        <v>6</v>
      </c>
      <c r="F8" s="1">
        <f>(61+62+63+64+65)/5</f>
        <v>63</v>
      </c>
      <c r="G8" s="1">
        <f>COUNTIFS( $A$2:$A$81,"&gt;=61", $A$2:$A$81,"&lt;=65")</f>
        <v>5</v>
      </c>
      <c r="H8" s="1">
        <f t="shared" si="2"/>
        <v>6.25E-2</v>
      </c>
      <c r="I8" s="1">
        <f>SUM($G$3:G8)</f>
        <v>78</v>
      </c>
    </row>
    <row r="9" spans="1:15">
      <c r="A9">
        <v>43</v>
      </c>
      <c r="B9">
        <f t="shared" si="0"/>
        <v>-7.7000000000000028</v>
      </c>
      <c r="C9">
        <f t="shared" si="1"/>
        <v>59.290000000000042</v>
      </c>
      <c r="E9" s="2" t="s">
        <v>7</v>
      </c>
      <c r="F9" s="1">
        <f>(66+67+68+69+70)/5</f>
        <v>68</v>
      </c>
      <c r="G9" s="1">
        <f>COUNTIFS( $A$2:$A$81,"&gt;=66", $A$2:$A$81,"&lt;=70")</f>
        <v>2</v>
      </c>
      <c r="H9" s="1">
        <f t="shared" si="2"/>
        <v>2.5000000000000001E-2</v>
      </c>
      <c r="I9" s="1">
        <f>SUM($G$3:G9)</f>
        <v>80</v>
      </c>
    </row>
    <row r="10" spans="1:15">
      <c r="A10">
        <v>44</v>
      </c>
      <c r="B10">
        <f t="shared" si="0"/>
        <v>-6.7000000000000028</v>
      </c>
      <c r="C10">
        <f t="shared" si="1"/>
        <v>44.890000000000036</v>
      </c>
      <c r="G10" s="3"/>
      <c r="H10" s="4"/>
      <c r="L10" s="2" t="s">
        <v>9</v>
      </c>
      <c r="M10" s="2" t="s">
        <v>18</v>
      </c>
      <c r="N10" s="2" t="s">
        <v>19</v>
      </c>
      <c r="O10" s="2" t="s">
        <v>22</v>
      </c>
    </row>
    <row r="11" spans="1:15">
      <c r="A11">
        <v>47</v>
      </c>
      <c r="B11">
        <f t="shared" si="0"/>
        <v>-3.7000000000000028</v>
      </c>
      <c r="C11">
        <f t="shared" si="1"/>
        <v>13.690000000000021</v>
      </c>
      <c r="L11" s="2" t="s">
        <v>2</v>
      </c>
      <c r="M11" s="1">
        <f>F3-$O$3</f>
        <v>-12.4375</v>
      </c>
      <c r="N11" s="1">
        <f>M11^2</f>
        <v>154.69140625</v>
      </c>
      <c r="O11" s="1">
        <f>N11*H3</f>
        <v>5.8009277343749996</v>
      </c>
    </row>
    <row r="12" spans="1:15">
      <c r="A12">
        <v>58</v>
      </c>
      <c r="B12">
        <f t="shared" si="0"/>
        <v>7.2999999999999972</v>
      </c>
      <c r="C12">
        <f t="shared" si="1"/>
        <v>53.289999999999957</v>
      </c>
      <c r="L12" s="2" t="s">
        <v>8</v>
      </c>
      <c r="M12" s="1">
        <f t="shared" ref="M12:M17" si="3">F4-$O$3</f>
        <v>-7.4375</v>
      </c>
      <c r="N12" s="1">
        <f t="shared" ref="N12:N17" si="4">M12^2</f>
        <v>55.31640625</v>
      </c>
      <c r="O12" s="1">
        <f t="shared" ref="O12:O17" si="5">N12*H4</f>
        <v>7.6060058593750002</v>
      </c>
    </row>
    <row r="13" spans="1:15">
      <c r="A13">
        <v>46</v>
      </c>
      <c r="B13">
        <f t="shared" si="0"/>
        <v>-4.7000000000000028</v>
      </c>
      <c r="C13">
        <f t="shared" si="1"/>
        <v>22.090000000000028</v>
      </c>
      <c r="L13" s="2" t="s">
        <v>3</v>
      </c>
      <c r="M13" s="1">
        <f t="shared" si="3"/>
        <v>-2.4375</v>
      </c>
      <c r="N13" s="1">
        <f t="shared" si="4"/>
        <v>5.94140625</v>
      </c>
      <c r="O13" s="1">
        <f t="shared" si="5"/>
        <v>2.4508300781250001</v>
      </c>
    </row>
    <row r="14" spans="1:15">
      <c r="A14">
        <v>46</v>
      </c>
      <c r="B14">
        <f t="shared" si="0"/>
        <v>-4.7000000000000028</v>
      </c>
      <c r="C14">
        <f t="shared" si="1"/>
        <v>22.090000000000028</v>
      </c>
      <c r="L14" s="2" t="s">
        <v>4</v>
      </c>
      <c r="M14" s="1">
        <f t="shared" si="3"/>
        <v>2.5625</v>
      </c>
      <c r="N14" s="1">
        <f t="shared" si="4"/>
        <v>6.56640625</v>
      </c>
      <c r="O14" s="1">
        <f t="shared" si="5"/>
        <v>1.5595214843749998</v>
      </c>
    </row>
    <row r="15" spans="1:15">
      <c r="A15">
        <v>63</v>
      </c>
      <c r="B15">
        <f t="shared" si="0"/>
        <v>12.299999999999997</v>
      </c>
      <c r="C15">
        <f t="shared" si="1"/>
        <v>151.28999999999994</v>
      </c>
      <c r="L15" s="2" t="s">
        <v>5</v>
      </c>
      <c r="M15" s="1">
        <f t="shared" si="3"/>
        <v>7.5625</v>
      </c>
      <c r="N15" s="1">
        <f t="shared" si="4"/>
        <v>57.19140625</v>
      </c>
      <c r="O15" s="1">
        <f t="shared" si="5"/>
        <v>5.0042480468749995</v>
      </c>
    </row>
    <row r="16" spans="1:15">
      <c r="A16">
        <v>49</v>
      </c>
      <c r="B16">
        <f t="shared" si="0"/>
        <v>-1.7000000000000028</v>
      </c>
      <c r="C16">
        <f t="shared" si="1"/>
        <v>2.8900000000000095</v>
      </c>
      <c r="L16" s="2" t="s">
        <v>6</v>
      </c>
      <c r="M16" s="1">
        <f t="shared" si="3"/>
        <v>12.5625</v>
      </c>
      <c r="N16" s="1">
        <f t="shared" si="4"/>
        <v>157.81640625</v>
      </c>
      <c r="O16" s="1">
        <f t="shared" si="5"/>
        <v>9.863525390625</v>
      </c>
    </row>
    <row r="17" spans="1:15">
      <c r="A17">
        <v>50</v>
      </c>
      <c r="B17">
        <f t="shared" si="0"/>
        <v>-0.70000000000000284</v>
      </c>
      <c r="C17">
        <f t="shared" si="1"/>
        <v>0.49000000000000399</v>
      </c>
      <c r="L17" s="2" t="s">
        <v>7</v>
      </c>
      <c r="M17" s="1">
        <f t="shared" si="3"/>
        <v>17.5625</v>
      </c>
      <c r="N17" s="1">
        <f t="shared" si="4"/>
        <v>308.44140625</v>
      </c>
      <c r="O17" s="1">
        <f t="shared" si="5"/>
        <v>7.7110351562500004</v>
      </c>
    </row>
    <row r="18" spans="1:15">
      <c r="A18">
        <v>48</v>
      </c>
      <c r="B18">
        <f t="shared" si="0"/>
        <v>-2.7000000000000028</v>
      </c>
      <c r="C18">
        <f t="shared" si="1"/>
        <v>7.2900000000000151</v>
      </c>
    </row>
    <row r="19" spans="1:15">
      <c r="A19">
        <v>43</v>
      </c>
      <c r="B19">
        <f t="shared" si="0"/>
        <v>-7.7000000000000028</v>
      </c>
      <c r="C19">
        <f t="shared" si="1"/>
        <v>59.290000000000042</v>
      </c>
    </row>
    <row r="20" spans="1:15">
      <c r="A20">
        <v>46</v>
      </c>
      <c r="B20">
        <f t="shared" si="0"/>
        <v>-4.7000000000000028</v>
      </c>
      <c r="C20">
        <f t="shared" si="1"/>
        <v>22.090000000000028</v>
      </c>
    </row>
    <row r="21" spans="1:15">
      <c r="A21">
        <v>45</v>
      </c>
      <c r="B21">
        <f t="shared" si="0"/>
        <v>-5.7000000000000028</v>
      </c>
      <c r="C21">
        <f t="shared" si="1"/>
        <v>32.49000000000003</v>
      </c>
    </row>
    <row r="22" spans="1:15">
      <c r="A22">
        <v>50</v>
      </c>
      <c r="B22">
        <f t="shared" si="0"/>
        <v>-0.70000000000000284</v>
      </c>
      <c r="C22">
        <f t="shared" si="1"/>
        <v>0.49000000000000399</v>
      </c>
    </row>
    <row r="23" spans="1:15">
      <c r="A23">
        <v>53</v>
      </c>
      <c r="B23">
        <f t="shared" si="0"/>
        <v>2.2999999999999972</v>
      </c>
      <c r="C23">
        <f t="shared" si="1"/>
        <v>5.2899999999999867</v>
      </c>
    </row>
    <row r="24" spans="1:15">
      <c r="A24">
        <v>51</v>
      </c>
      <c r="B24">
        <f t="shared" si="0"/>
        <v>0.29999999999999716</v>
      </c>
      <c r="C24">
        <f t="shared" si="1"/>
        <v>8.999999999999829E-2</v>
      </c>
    </row>
    <row r="25" spans="1:15">
      <c r="A25">
        <v>58</v>
      </c>
      <c r="B25">
        <f t="shared" si="0"/>
        <v>7.2999999999999972</v>
      </c>
      <c r="C25">
        <f t="shared" si="1"/>
        <v>53.289999999999957</v>
      </c>
    </row>
    <row r="26" spans="1:15">
      <c r="A26">
        <v>52</v>
      </c>
      <c r="B26">
        <f t="shared" si="0"/>
        <v>1.2999999999999972</v>
      </c>
      <c r="C26">
        <f t="shared" si="1"/>
        <v>1.6899999999999926</v>
      </c>
    </row>
    <row r="27" spans="1:15">
      <c r="A27">
        <v>53</v>
      </c>
      <c r="B27">
        <f t="shared" si="0"/>
        <v>2.2999999999999972</v>
      </c>
      <c r="C27">
        <f t="shared" si="1"/>
        <v>5.2899999999999867</v>
      </c>
    </row>
    <row r="28" spans="1:15">
      <c r="A28">
        <v>47</v>
      </c>
      <c r="B28">
        <f t="shared" si="0"/>
        <v>-3.7000000000000028</v>
      </c>
      <c r="C28">
        <f t="shared" si="1"/>
        <v>13.690000000000021</v>
      </c>
    </row>
    <row r="29" spans="1:15">
      <c r="A29">
        <v>49</v>
      </c>
      <c r="B29">
        <f t="shared" si="0"/>
        <v>-1.7000000000000028</v>
      </c>
      <c r="C29">
        <f t="shared" si="1"/>
        <v>2.8900000000000095</v>
      </c>
      <c r="L29" t="s">
        <v>29</v>
      </c>
    </row>
    <row r="30" spans="1:15">
      <c r="A30">
        <v>45</v>
      </c>
      <c r="B30">
        <f t="shared" si="0"/>
        <v>-5.7000000000000028</v>
      </c>
      <c r="C30">
        <f t="shared" si="1"/>
        <v>32.49000000000003</v>
      </c>
    </row>
    <row r="31" spans="1:15">
      <c r="A31">
        <v>42</v>
      </c>
      <c r="B31">
        <f t="shared" si="0"/>
        <v>-8.7000000000000028</v>
      </c>
      <c r="C31">
        <f t="shared" si="1"/>
        <v>75.690000000000055</v>
      </c>
    </row>
    <row r="32" spans="1:15">
      <c r="A32">
        <v>51</v>
      </c>
      <c r="B32">
        <f t="shared" si="0"/>
        <v>0.29999999999999716</v>
      </c>
      <c r="C32">
        <f t="shared" si="1"/>
        <v>8.999999999999829E-2</v>
      </c>
    </row>
    <row r="33" spans="1:10">
      <c r="A33">
        <v>49</v>
      </c>
      <c r="B33">
        <f t="shared" si="0"/>
        <v>-1.7000000000000028</v>
      </c>
      <c r="C33">
        <f t="shared" si="1"/>
        <v>2.8900000000000095</v>
      </c>
      <c r="E33" t="s">
        <v>26</v>
      </c>
    </row>
    <row r="34" spans="1:10">
      <c r="A34">
        <v>58</v>
      </c>
      <c r="B34">
        <f t="shared" si="0"/>
        <v>7.2999999999999972</v>
      </c>
      <c r="C34">
        <f t="shared" si="1"/>
        <v>53.289999999999957</v>
      </c>
      <c r="I34" t="s">
        <v>27</v>
      </c>
      <c r="J34" t="s">
        <v>28</v>
      </c>
    </row>
    <row r="35" spans="1:10">
      <c r="A35">
        <v>54</v>
      </c>
      <c r="B35">
        <f t="shared" si="0"/>
        <v>3.2999999999999972</v>
      </c>
      <c r="C35">
        <f t="shared" si="1"/>
        <v>10.889999999999981</v>
      </c>
      <c r="E35">
        <v>36</v>
      </c>
      <c r="F35">
        <v>40</v>
      </c>
      <c r="G35">
        <f>(E35-$M$3)/$M$5</f>
        <v>-2.3603990808896804</v>
      </c>
      <c r="H35">
        <f>(F35-$M$3)/$M$5</f>
        <v>-1.7181136167020126</v>
      </c>
      <c r="I35">
        <f>H3</f>
        <v>3.7499999999999999E-2</v>
      </c>
    </row>
    <row r="36" spans="1:10">
      <c r="A36">
        <v>45</v>
      </c>
      <c r="B36">
        <f t="shared" si="0"/>
        <v>-5.7000000000000028</v>
      </c>
      <c r="C36">
        <f t="shared" si="1"/>
        <v>32.49000000000003</v>
      </c>
      <c r="E36">
        <v>41</v>
      </c>
      <c r="F36">
        <v>45</v>
      </c>
      <c r="G36">
        <f t="shared" ref="G36:G41" si="6">(E36-$M$3)/$M$5</f>
        <v>-1.5575422506550956</v>
      </c>
      <c r="H36">
        <f t="shared" ref="H36:H41" si="7">(F36-$M$3)/$M$5</f>
        <v>-0.91525678646742747</v>
      </c>
      <c r="I36">
        <f t="shared" ref="I36:I41" si="8">H4</f>
        <v>0.13750000000000001</v>
      </c>
    </row>
    <row r="37" spans="1:10">
      <c r="A37">
        <v>53</v>
      </c>
      <c r="B37">
        <f t="shared" si="0"/>
        <v>2.2999999999999972</v>
      </c>
      <c r="C37">
        <f t="shared" si="1"/>
        <v>5.2899999999999867</v>
      </c>
      <c r="E37">
        <v>46</v>
      </c>
      <c r="F37">
        <v>50</v>
      </c>
      <c r="G37">
        <f t="shared" si="6"/>
        <v>-0.75468542042051046</v>
      </c>
      <c r="H37">
        <f t="shared" si="7"/>
        <v>-0.11239995623284237</v>
      </c>
      <c r="I37">
        <f t="shared" si="8"/>
        <v>0.41249999999999998</v>
      </c>
    </row>
    <row r="38" spans="1:10">
      <c r="A38">
        <v>50</v>
      </c>
      <c r="B38">
        <f t="shared" si="0"/>
        <v>-0.70000000000000284</v>
      </c>
      <c r="C38">
        <f t="shared" si="1"/>
        <v>0.49000000000000399</v>
      </c>
      <c r="E38">
        <v>51</v>
      </c>
      <c r="F38">
        <v>55</v>
      </c>
      <c r="G38">
        <f t="shared" si="6"/>
        <v>4.8171409814074646E-2</v>
      </c>
      <c r="H38">
        <f t="shared" si="7"/>
        <v>0.69045687400174272</v>
      </c>
      <c r="I38">
        <f t="shared" si="8"/>
        <v>0.23749999999999999</v>
      </c>
    </row>
    <row r="39" spans="1:10">
      <c r="A39">
        <v>69</v>
      </c>
      <c r="B39">
        <f t="shared" si="0"/>
        <v>18.299999999999997</v>
      </c>
      <c r="C39">
        <f t="shared" si="1"/>
        <v>334.88999999999987</v>
      </c>
      <c r="E39">
        <v>56</v>
      </c>
      <c r="F39">
        <v>60</v>
      </c>
      <c r="G39">
        <f t="shared" si="6"/>
        <v>0.85102824004865973</v>
      </c>
      <c r="H39">
        <f t="shared" si="7"/>
        <v>1.4933137042363278</v>
      </c>
      <c r="I39">
        <f t="shared" si="8"/>
        <v>8.7499999999999994E-2</v>
      </c>
    </row>
    <row r="40" spans="1:10">
      <c r="A40">
        <v>44</v>
      </c>
      <c r="B40">
        <f t="shared" si="0"/>
        <v>-6.7000000000000028</v>
      </c>
      <c r="C40">
        <f t="shared" si="1"/>
        <v>44.890000000000036</v>
      </c>
      <c r="E40">
        <v>61</v>
      </c>
      <c r="F40">
        <v>65</v>
      </c>
      <c r="G40">
        <f t="shared" si="6"/>
        <v>1.6538850702832448</v>
      </c>
      <c r="H40">
        <f t="shared" si="7"/>
        <v>2.2961705344709129</v>
      </c>
      <c r="I40">
        <f t="shared" si="8"/>
        <v>6.25E-2</v>
      </c>
    </row>
    <row r="41" spans="1:10">
      <c r="A41">
        <v>50</v>
      </c>
      <c r="B41">
        <f t="shared" si="0"/>
        <v>-0.70000000000000284</v>
      </c>
      <c r="C41">
        <f t="shared" si="1"/>
        <v>0.49000000000000399</v>
      </c>
      <c r="E41">
        <v>66</v>
      </c>
      <c r="F41">
        <v>70</v>
      </c>
      <c r="G41">
        <f t="shared" si="6"/>
        <v>2.4567419005178297</v>
      </c>
      <c r="H41">
        <f t="shared" si="7"/>
        <v>3.0990273647054978</v>
      </c>
      <c r="I41">
        <f t="shared" si="8"/>
        <v>2.5000000000000001E-2</v>
      </c>
    </row>
    <row r="42" spans="1:10">
      <c r="A42">
        <v>58</v>
      </c>
      <c r="B42">
        <f t="shared" si="0"/>
        <v>7.2999999999999972</v>
      </c>
      <c r="C42">
        <f t="shared" si="1"/>
        <v>53.289999999999957</v>
      </c>
    </row>
    <row r="43" spans="1:10">
      <c r="A43">
        <v>64</v>
      </c>
      <c r="B43">
        <f t="shared" si="0"/>
        <v>13.299999999999997</v>
      </c>
      <c r="C43">
        <f t="shared" si="1"/>
        <v>176.88999999999993</v>
      </c>
    </row>
    <row r="44" spans="1:10">
      <c r="A44">
        <v>40</v>
      </c>
      <c r="B44">
        <f t="shared" si="0"/>
        <v>-10.700000000000003</v>
      </c>
      <c r="C44">
        <f t="shared" si="1"/>
        <v>114.49000000000007</v>
      </c>
    </row>
    <row r="45" spans="1:10">
      <c r="A45">
        <v>57</v>
      </c>
      <c r="B45">
        <f t="shared" si="0"/>
        <v>6.2999999999999972</v>
      </c>
      <c r="C45">
        <f t="shared" si="1"/>
        <v>39.689999999999962</v>
      </c>
    </row>
    <row r="46" spans="1:10">
      <c r="A46">
        <v>51</v>
      </c>
      <c r="B46">
        <f t="shared" si="0"/>
        <v>0.29999999999999716</v>
      </c>
      <c r="C46">
        <f t="shared" si="1"/>
        <v>8.999999999999829E-2</v>
      </c>
    </row>
    <row r="47" spans="1:10">
      <c r="A47">
        <v>69</v>
      </c>
      <c r="B47">
        <f t="shared" si="0"/>
        <v>18.299999999999997</v>
      </c>
      <c r="C47">
        <f t="shared" si="1"/>
        <v>334.88999999999987</v>
      </c>
    </row>
    <row r="48" spans="1:10">
      <c r="A48">
        <v>58</v>
      </c>
      <c r="B48">
        <f t="shared" si="0"/>
        <v>7.2999999999999972</v>
      </c>
      <c r="C48">
        <f t="shared" si="1"/>
        <v>53.289999999999957</v>
      </c>
    </row>
    <row r="49" spans="1:3">
      <c r="A49">
        <v>47</v>
      </c>
      <c r="B49">
        <f t="shared" si="0"/>
        <v>-3.7000000000000028</v>
      </c>
      <c r="C49">
        <f t="shared" si="1"/>
        <v>13.690000000000021</v>
      </c>
    </row>
    <row r="50" spans="1:3">
      <c r="A50">
        <v>62</v>
      </c>
      <c r="B50">
        <f t="shared" si="0"/>
        <v>11.299999999999997</v>
      </c>
      <c r="C50">
        <f t="shared" si="1"/>
        <v>127.68999999999994</v>
      </c>
    </row>
    <row r="51" spans="1:3">
      <c r="A51">
        <v>47</v>
      </c>
      <c r="B51">
        <f t="shared" si="0"/>
        <v>-3.7000000000000028</v>
      </c>
      <c r="C51">
        <f t="shared" si="1"/>
        <v>13.690000000000021</v>
      </c>
    </row>
    <row r="52" spans="1:3">
      <c r="A52">
        <v>40</v>
      </c>
      <c r="B52">
        <f t="shared" si="0"/>
        <v>-10.700000000000003</v>
      </c>
      <c r="C52">
        <f t="shared" si="1"/>
        <v>114.49000000000007</v>
      </c>
    </row>
    <row r="53" spans="1:3">
      <c r="A53">
        <v>60</v>
      </c>
      <c r="B53">
        <f t="shared" si="0"/>
        <v>9.2999999999999972</v>
      </c>
      <c r="C53">
        <f t="shared" si="1"/>
        <v>86.489999999999952</v>
      </c>
    </row>
    <row r="54" spans="1:3">
      <c r="A54">
        <v>48</v>
      </c>
      <c r="B54">
        <f t="shared" si="0"/>
        <v>-2.7000000000000028</v>
      </c>
      <c r="C54">
        <f t="shared" si="1"/>
        <v>7.2900000000000151</v>
      </c>
    </row>
    <row r="55" spans="1:3">
      <c r="A55">
        <v>47</v>
      </c>
      <c r="B55">
        <f t="shared" si="0"/>
        <v>-3.7000000000000028</v>
      </c>
      <c r="C55">
        <f t="shared" si="1"/>
        <v>13.690000000000021</v>
      </c>
    </row>
    <row r="56" spans="1:3">
      <c r="A56">
        <v>53</v>
      </c>
      <c r="B56">
        <f t="shared" si="0"/>
        <v>2.2999999999999972</v>
      </c>
      <c r="C56">
        <f t="shared" si="1"/>
        <v>5.2899999999999867</v>
      </c>
    </row>
    <row r="57" spans="1:3">
      <c r="A57">
        <v>47</v>
      </c>
      <c r="B57">
        <f t="shared" si="0"/>
        <v>-3.7000000000000028</v>
      </c>
      <c r="C57">
        <f t="shared" si="1"/>
        <v>13.690000000000021</v>
      </c>
    </row>
    <row r="58" spans="1:3">
      <c r="A58">
        <v>52</v>
      </c>
      <c r="B58">
        <f t="shared" si="0"/>
        <v>1.2999999999999972</v>
      </c>
      <c r="C58">
        <f t="shared" si="1"/>
        <v>1.6899999999999926</v>
      </c>
    </row>
    <row r="59" spans="1:3">
      <c r="A59">
        <v>61</v>
      </c>
      <c r="B59">
        <f t="shared" si="0"/>
        <v>10.299999999999997</v>
      </c>
      <c r="C59">
        <f t="shared" si="1"/>
        <v>106.08999999999995</v>
      </c>
    </row>
    <row r="60" spans="1:3">
      <c r="A60">
        <v>55</v>
      </c>
      <c r="B60">
        <f t="shared" si="0"/>
        <v>4.2999999999999972</v>
      </c>
      <c r="C60">
        <f t="shared" si="1"/>
        <v>18.489999999999977</v>
      </c>
    </row>
    <row r="61" spans="1:3">
      <c r="A61">
        <v>55</v>
      </c>
      <c r="B61">
        <f t="shared" si="0"/>
        <v>4.2999999999999972</v>
      </c>
      <c r="C61">
        <f t="shared" si="1"/>
        <v>18.489999999999977</v>
      </c>
    </row>
    <row r="62" spans="1:3">
      <c r="A62">
        <v>48</v>
      </c>
      <c r="B62">
        <f t="shared" si="0"/>
        <v>-2.7000000000000028</v>
      </c>
      <c r="C62">
        <f t="shared" si="1"/>
        <v>7.2900000000000151</v>
      </c>
    </row>
    <row r="63" spans="1:3">
      <c r="A63">
        <v>48</v>
      </c>
      <c r="B63">
        <f t="shared" si="0"/>
        <v>-2.7000000000000028</v>
      </c>
      <c r="C63">
        <f t="shared" si="1"/>
        <v>7.2900000000000151</v>
      </c>
    </row>
    <row r="64" spans="1:3">
      <c r="A64">
        <v>46</v>
      </c>
      <c r="B64">
        <f t="shared" si="0"/>
        <v>-4.7000000000000028</v>
      </c>
      <c r="C64">
        <f t="shared" si="1"/>
        <v>22.090000000000028</v>
      </c>
    </row>
    <row r="65" spans="1:3">
      <c r="A65">
        <v>52</v>
      </c>
      <c r="B65">
        <f t="shared" si="0"/>
        <v>1.2999999999999972</v>
      </c>
      <c r="C65">
        <f t="shared" si="1"/>
        <v>1.6899999999999926</v>
      </c>
    </row>
    <row r="66" spans="1:3">
      <c r="A66">
        <v>45</v>
      </c>
      <c r="B66">
        <f t="shared" si="0"/>
        <v>-5.7000000000000028</v>
      </c>
      <c r="C66">
        <f t="shared" si="1"/>
        <v>32.49000000000003</v>
      </c>
    </row>
    <row r="67" spans="1:3">
      <c r="A67">
        <v>38</v>
      </c>
      <c r="B67">
        <f t="shared" ref="B67:B81" si="9">A67-$N$3</f>
        <v>-12.700000000000003</v>
      </c>
      <c r="C67">
        <f t="shared" ref="C67:C81" si="10">B67^2</f>
        <v>161.29000000000008</v>
      </c>
    </row>
    <row r="68" spans="1:3">
      <c r="A68">
        <v>62</v>
      </c>
      <c r="B68">
        <f t="shared" si="9"/>
        <v>11.299999999999997</v>
      </c>
      <c r="C68">
        <f t="shared" si="10"/>
        <v>127.68999999999994</v>
      </c>
    </row>
    <row r="69" spans="1:3">
      <c r="A69">
        <v>47</v>
      </c>
      <c r="B69">
        <f t="shared" si="9"/>
        <v>-3.7000000000000028</v>
      </c>
      <c r="C69">
        <f t="shared" si="10"/>
        <v>13.690000000000021</v>
      </c>
    </row>
    <row r="70" spans="1:3">
      <c r="A70">
        <v>55</v>
      </c>
      <c r="B70">
        <f t="shared" si="9"/>
        <v>4.2999999999999972</v>
      </c>
      <c r="C70">
        <f t="shared" si="10"/>
        <v>18.489999999999977</v>
      </c>
    </row>
    <row r="71" spans="1:3">
      <c r="A71">
        <v>50</v>
      </c>
      <c r="B71">
        <f t="shared" si="9"/>
        <v>-0.70000000000000284</v>
      </c>
      <c r="C71">
        <f t="shared" si="10"/>
        <v>0.49000000000000399</v>
      </c>
    </row>
    <row r="72" spans="1:3">
      <c r="A72">
        <v>46</v>
      </c>
      <c r="B72">
        <f t="shared" si="9"/>
        <v>-4.7000000000000028</v>
      </c>
      <c r="C72">
        <f t="shared" si="10"/>
        <v>22.090000000000028</v>
      </c>
    </row>
    <row r="73" spans="1:3">
      <c r="A73">
        <v>47</v>
      </c>
      <c r="B73">
        <f t="shared" si="9"/>
        <v>-3.7000000000000028</v>
      </c>
      <c r="C73">
        <f t="shared" si="10"/>
        <v>13.690000000000021</v>
      </c>
    </row>
    <row r="74" spans="1:3">
      <c r="A74">
        <v>55</v>
      </c>
      <c r="B74">
        <f t="shared" si="9"/>
        <v>4.2999999999999972</v>
      </c>
      <c r="C74">
        <f t="shared" si="10"/>
        <v>18.489999999999977</v>
      </c>
    </row>
    <row r="75" spans="1:3">
      <c r="A75">
        <v>48</v>
      </c>
      <c r="B75">
        <f t="shared" si="9"/>
        <v>-2.7000000000000028</v>
      </c>
      <c r="C75">
        <f t="shared" si="10"/>
        <v>7.2900000000000151</v>
      </c>
    </row>
    <row r="76" spans="1:3">
      <c r="A76">
        <v>50</v>
      </c>
      <c r="B76">
        <f t="shared" si="9"/>
        <v>-0.70000000000000284</v>
      </c>
      <c r="C76">
        <f t="shared" si="10"/>
        <v>0.49000000000000399</v>
      </c>
    </row>
    <row r="77" spans="1:3">
      <c r="A77">
        <v>50</v>
      </c>
      <c r="B77">
        <f t="shared" si="9"/>
        <v>-0.70000000000000284</v>
      </c>
      <c r="C77">
        <f t="shared" si="10"/>
        <v>0.49000000000000399</v>
      </c>
    </row>
    <row r="78" spans="1:3">
      <c r="A78">
        <v>54</v>
      </c>
      <c r="B78">
        <f t="shared" si="9"/>
        <v>3.2999999999999972</v>
      </c>
      <c r="C78">
        <f t="shared" si="10"/>
        <v>10.889999999999981</v>
      </c>
    </row>
    <row r="79" spans="1:3">
      <c r="A79">
        <v>55</v>
      </c>
      <c r="B79">
        <f t="shared" si="9"/>
        <v>4.2999999999999972</v>
      </c>
      <c r="C79">
        <f t="shared" si="10"/>
        <v>18.489999999999977</v>
      </c>
    </row>
    <row r="80" spans="1:3">
      <c r="A80">
        <v>48</v>
      </c>
      <c r="B80">
        <f t="shared" si="9"/>
        <v>-2.7000000000000028</v>
      </c>
      <c r="C80">
        <f t="shared" si="10"/>
        <v>7.2900000000000151</v>
      </c>
    </row>
    <row r="81" spans="1:3">
      <c r="A81">
        <v>50</v>
      </c>
      <c r="B81">
        <f t="shared" si="9"/>
        <v>-0.70000000000000284</v>
      </c>
      <c r="C81">
        <f t="shared" si="10"/>
        <v>0.49000000000000399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"/>
  <sheetViews>
    <sheetView zoomScale="125" zoomScaleNormal="125" zoomScalePageLayoutView="125" workbookViewId="0">
      <selection activeCell="D45" sqref="D45"/>
    </sheetView>
  </sheetViews>
  <sheetFormatPr baseColWidth="12" defaultRowHeight="13" x14ac:dyDescent="0"/>
  <sheetData>
    <row r="3" spans="1:13">
      <c r="A3" s="2" t="s">
        <v>23</v>
      </c>
      <c r="B3" s="7">
        <v>6</v>
      </c>
      <c r="C3" s="7">
        <v>4</v>
      </c>
      <c r="D3" s="7">
        <v>6</v>
      </c>
      <c r="E3" s="7">
        <v>6</v>
      </c>
      <c r="F3" s="7">
        <v>6</v>
      </c>
      <c r="G3" s="7">
        <v>3</v>
      </c>
      <c r="H3" s="7">
        <v>7</v>
      </c>
      <c r="I3" s="7">
        <v>2</v>
      </c>
      <c r="J3" s="7">
        <v>2</v>
      </c>
      <c r="K3" s="7">
        <v>8</v>
      </c>
      <c r="L3" s="2" t="s">
        <v>14</v>
      </c>
      <c r="M3" s="2">
        <f>SUM(B3:K3)/10</f>
        <v>5</v>
      </c>
    </row>
    <row r="4" spans="1:13">
      <c r="A4" s="2" t="s">
        <v>24</v>
      </c>
      <c r="B4" s="1">
        <f>B3-$M$3</f>
        <v>1</v>
      </c>
      <c r="C4" s="1">
        <f t="shared" ref="C4:K4" si="0">C3-$M$3</f>
        <v>-1</v>
      </c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-2</v>
      </c>
      <c r="H4" s="1">
        <f t="shared" si="0"/>
        <v>2</v>
      </c>
      <c r="I4" s="1">
        <f t="shared" si="0"/>
        <v>-3</v>
      </c>
      <c r="J4" s="1">
        <f t="shared" si="0"/>
        <v>-3</v>
      </c>
      <c r="K4" s="1">
        <f t="shared" si="0"/>
        <v>3</v>
      </c>
      <c r="L4" s="1"/>
      <c r="M4" s="1"/>
    </row>
    <row r="5" spans="1:13">
      <c r="A5" s="2" t="s">
        <v>25</v>
      </c>
      <c r="B5" s="1">
        <f>B4^2</f>
        <v>1</v>
      </c>
      <c r="C5" s="1">
        <f t="shared" ref="C5:K5" si="1">C4^2</f>
        <v>1</v>
      </c>
      <c r="D5" s="1">
        <f t="shared" si="1"/>
        <v>1</v>
      </c>
      <c r="E5" s="1">
        <f t="shared" si="1"/>
        <v>1</v>
      </c>
      <c r="F5" s="1">
        <f t="shared" si="1"/>
        <v>1</v>
      </c>
      <c r="G5" s="1">
        <f t="shared" si="1"/>
        <v>4</v>
      </c>
      <c r="H5" s="1">
        <f t="shared" si="1"/>
        <v>4</v>
      </c>
      <c r="I5" s="1">
        <f t="shared" si="1"/>
        <v>9</v>
      </c>
      <c r="J5" s="1">
        <f t="shared" si="1"/>
        <v>9</v>
      </c>
      <c r="K5" s="1">
        <f t="shared" si="1"/>
        <v>9</v>
      </c>
      <c r="L5" s="2" t="s">
        <v>15</v>
      </c>
      <c r="M5" s="8">
        <f>SUM(B5:K5)/10</f>
        <v>4</v>
      </c>
    </row>
    <row r="6" spans="1:13">
      <c r="L6" s="2" t="s">
        <v>16</v>
      </c>
      <c r="M6" s="2">
        <f>M5^(1/2)</f>
        <v>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="150" zoomScaleNormal="150" zoomScalePageLayoutView="150" workbookViewId="0">
      <selection activeCell="H15" sqref="H15"/>
    </sheetView>
  </sheetViews>
  <sheetFormatPr baseColWidth="12" defaultRowHeight="13" x14ac:dyDescent="0"/>
  <cols>
    <col min="3" max="3" width="14.59765625" bestFit="1" customWidth="1"/>
    <col min="11" max="12" width="13" customWidth="1"/>
  </cols>
  <sheetData>
    <row r="2" spans="1:5">
      <c r="A2" s="6" t="s">
        <v>30</v>
      </c>
      <c r="B2" s="1">
        <v>3</v>
      </c>
      <c r="C2" s="1">
        <v>5</v>
      </c>
      <c r="D2" s="1">
        <v>6</v>
      </c>
      <c r="E2" s="1">
        <v>9</v>
      </c>
    </row>
    <row r="3" spans="1:5">
      <c r="A3" s="6" t="s">
        <v>31</v>
      </c>
      <c r="B3" s="1">
        <v>0.3</v>
      </c>
      <c r="C3" s="1">
        <v>0.3</v>
      </c>
      <c r="D3" s="1">
        <v>0.2</v>
      </c>
      <c r="E3" s="1">
        <v>0.2</v>
      </c>
    </row>
    <row r="5" spans="1:5">
      <c r="A5" s="6" t="s">
        <v>30</v>
      </c>
      <c r="B5" s="6" t="s">
        <v>12</v>
      </c>
      <c r="C5" s="6" t="s">
        <v>32</v>
      </c>
    </row>
    <row r="6" spans="1:5">
      <c r="A6" s="1">
        <v>3</v>
      </c>
      <c r="B6" s="1">
        <v>0.3</v>
      </c>
      <c r="C6" s="1">
        <f>A6*B6</f>
        <v>0.89999999999999991</v>
      </c>
    </row>
    <row r="7" spans="1:5">
      <c r="A7" s="1">
        <v>5</v>
      </c>
      <c r="B7" s="1">
        <v>0.3</v>
      </c>
      <c r="C7" s="1">
        <f t="shared" ref="C7:C9" si="0">A7*B7</f>
        <v>1.5</v>
      </c>
    </row>
    <row r="8" spans="1:5">
      <c r="A8" s="1">
        <v>6</v>
      </c>
      <c r="B8" s="1">
        <v>0.2</v>
      </c>
      <c r="C8" s="1">
        <f t="shared" si="0"/>
        <v>1.2000000000000002</v>
      </c>
    </row>
    <row r="9" spans="1:5">
      <c r="A9" s="1">
        <v>9</v>
      </c>
      <c r="B9" s="1">
        <v>0.2</v>
      </c>
      <c r="C9" s="1">
        <f t="shared" si="0"/>
        <v>1.8</v>
      </c>
    </row>
    <row r="10" spans="1:5">
      <c r="A10" s="9"/>
      <c r="B10" s="10" t="s">
        <v>33</v>
      </c>
      <c r="C10" s="1">
        <f>SUM(C6:C9)</f>
        <v>5.4</v>
      </c>
      <c r="D10" t="s">
        <v>34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50" zoomScaleNormal="150" zoomScalePageLayoutView="150" workbookViewId="0">
      <selection activeCell="N13" sqref="N13"/>
    </sheetView>
  </sheetViews>
  <sheetFormatPr baseColWidth="12" defaultRowHeight="13" x14ac:dyDescent="0"/>
  <cols>
    <col min="3" max="3" width="14.59765625" bestFit="1" customWidth="1"/>
    <col min="11" max="12" width="13" customWidth="1"/>
  </cols>
  <sheetData>
    <row r="1" spans="1:7">
      <c r="A1" t="s">
        <v>35</v>
      </c>
      <c r="B1" t="s">
        <v>18</v>
      </c>
      <c r="C1" t="s">
        <v>37</v>
      </c>
    </row>
    <row r="2" spans="1:7">
      <c r="A2">
        <v>45</v>
      </c>
      <c r="B2">
        <f>A2-$G$2</f>
        <v>3</v>
      </c>
      <c r="C2">
        <f>B2^2</f>
        <v>9</v>
      </c>
      <c r="F2" t="s">
        <v>36</v>
      </c>
      <c r="G2">
        <f>SUM(A2:A9)/8</f>
        <v>42</v>
      </c>
    </row>
    <row r="3" spans="1:7">
      <c r="A3">
        <v>39</v>
      </c>
      <c r="B3">
        <f t="shared" ref="B3:B9" si="0">A3-$G$2</f>
        <v>-3</v>
      </c>
      <c r="C3">
        <f t="shared" ref="C3:C9" si="1">B3^2</f>
        <v>9</v>
      </c>
      <c r="F3" t="s">
        <v>38</v>
      </c>
      <c r="G3">
        <f>SUM(C2:C9)/8</f>
        <v>78</v>
      </c>
    </row>
    <row r="4" spans="1:7">
      <c r="A4">
        <v>42</v>
      </c>
      <c r="B4">
        <f t="shared" si="0"/>
        <v>0</v>
      </c>
      <c r="C4">
        <f t="shared" si="1"/>
        <v>0</v>
      </c>
      <c r="F4" t="s">
        <v>39</v>
      </c>
      <c r="G4">
        <f>G3^(1/2)</f>
        <v>8.8317608663278477</v>
      </c>
    </row>
    <row r="5" spans="1:7">
      <c r="A5">
        <v>57</v>
      </c>
      <c r="B5">
        <f t="shared" si="0"/>
        <v>15</v>
      </c>
      <c r="C5">
        <f t="shared" si="1"/>
        <v>225</v>
      </c>
    </row>
    <row r="6" spans="1:7">
      <c r="A6">
        <v>28</v>
      </c>
      <c r="B6">
        <f t="shared" si="0"/>
        <v>-14</v>
      </c>
      <c r="C6">
        <f t="shared" si="1"/>
        <v>196</v>
      </c>
    </row>
    <row r="7" spans="1:7">
      <c r="A7">
        <v>33</v>
      </c>
      <c r="B7">
        <f t="shared" si="0"/>
        <v>-9</v>
      </c>
      <c r="C7">
        <f t="shared" si="1"/>
        <v>81</v>
      </c>
    </row>
    <row r="8" spans="1:7">
      <c r="A8">
        <v>40</v>
      </c>
      <c r="B8">
        <f t="shared" si="0"/>
        <v>-2</v>
      </c>
      <c r="C8">
        <f t="shared" si="1"/>
        <v>4</v>
      </c>
    </row>
    <row r="9" spans="1:7">
      <c r="A9">
        <v>52</v>
      </c>
      <c r="B9">
        <f t="shared" si="0"/>
        <v>10</v>
      </c>
      <c r="C9">
        <f t="shared" si="1"/>
        <v>100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第1講</vt:lpstr>
      <vt:lpstr>第3講</vt:lpstr>
      <vt:lpstr>第11講</vt:lpstr>
      <vt:lpstr>第21講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NRIネットコム株式会社</dc:creator>
  <cp:lastModifiedBy>NRIネットコム株式会社</cp:lastModifiedBy>
  <dcterms:created xsi:type="dcterms:W3CDTF">2016-04-11T04:59:06Z</dcterms:created>
  <dcterms:modified xsi:type="dcterms:W3CDTF">2016-04-13T09:09:12Z</dcterms:modified>
</cp:coreProperties>
</file>