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2.xml" ContentType="application/vnd.ms-excel.controlpropertie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kelas3\New folder\"/>
    </mc:Choice>
  </mc:AlternateContent>
  <xr:revisionPtr revIDLastSave="0" documentId="13_ncr:1_{D0AB7DB3-BEA2-45E6-A04C-FADC34195BFD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DATA SISWA" sheetId="5" r:id="rId1"/>
    <sheet name="LEGER" sheetId="2" r:id="rId2"/>
    <sheet name="DESKRIPSI" sheetId="4" r:id="rId3"/>
    <sheet name="PREDIKAT" sheetId="3" r:id="rId4"/>
    <sheet name="RAPOT" sheetId="1" r:id="rId5"/>
    <sheet name="HOME" sheetId="6" r:id="rId6"/>
    <sheet name="NILAI" sheetId="7" r:id="rId7"/>
    <sheet name="REKAP" sheetId="8" r:id="rId8"/>
    <sheet name="REKAP1" sheetId="9" r:id="rId9"/>
    <sheet name="RAPORT 1" sheetId="10" r:id="rId10"/>
    <sheet name="INPUT SIKAP" sheetId="11" r:id="rId11"/>
  </sheets>
  <externalReferences>
    <externalReference r:id="rId12"/>
    <externalReference r:id="rId13"/>
    <externalReference r:id="rId14"/>
  </externalReferences>
  <definedNames>
    <definedName name="KELAS___I___SATU" comment="leger">LEGER!$A$1:$CX$26</definedName>
    <definedName name="Leger">LEGER!$A$1:$CX$26</definedName>
    <definedName name="_xlnm.Print_Area" localSheetId="1">LEGER!$A$1:$CO$27</definedName>
    <definedName name="_xlnm.Print_Area" localSheetId="4">RAPOT!$A$1:$M$68</definedName>
    <definedName name="_xlnm.Print_Titles" localSheetId="1">LEGER!$A:$A,LEGER!$2:$5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1" l="1"/>
  <c r="BY7" i="2"/>
  <c r="I30" i="2" l="1"/>
  <c r="V209" i="7"/>
  <c r="R209" i="7"/>
  <c r="N209" i="7"/>
  <c r="J209" i="7"/>
  <c r="F209" i="7"/>
  <c r="V208" i="7"/>
  <c r="R208" i="7"/>
  <c r="N208" i="7"/>
  <c r="J208" i="7"/>
  <c r="F208" i="7"/>
  <c r="V207" i="7"/>
  <c r="R207" i="7"/>
  <c r="N207" i="7"/>
  <c r="J207" i="7"/>
  <c r="F207" i="7"/>
  <c r="V206" i="7"/>
  <c r="R206" i="7"/>
  <c r="N206" i="7"/>
  <c r="J206" i="7"/>
  <c r="F206" i="7"/>
  <c r="V205" i="7"/>
  <c r="R205" i="7"/>
  <c r="N205" i="7"/>
  <c r="J205" i="7"/>
  <c r="F205" i="7"/>
  <c r="V204" i="7"/>
  <c r="R204" i="7"/>
  <c r="N204" i="7"/>
  <c r="J204" i="7"/>
  <c r="F204" i="7"/>
  <c r="V203" i="7"/>
  <c r="R203" i="7"/>
  <c r="N203" i="7"/>
  <c r="J203" i="7"/>
  <c r="F203" i="7"/>
  <c r="V202" i="7"/>
  <c r="R202" i="7"/>
  <c r="N202" i="7"/>
  <c r="J202" i="7"/>
  <c r="F202" i="7"/>
  <c r="V201" i="7"/>
  <c r="R201" i="7"/>
  <c r="N201" i="7"/>
  <c r="J201" i="7"/>
  <c r="F201" i="7"/>
  <c r="V200" i="7"/>
  <c r="R200" i="7"/>
  <c r="N200" i="7"/>
  <c r="J200" i="7"/>
  <c r="F200" i="7"/>
  <c r="V199" i="7"/>
  <c r="R199" i="7"/>
  <c r="N199" i="7"/>
  <c r="J199" i="7"/>
  <c r="F199" i="7"/>
  <c r="V198" i="7"/>
  <c r="R198" i="7"/>
  <c r="N198" i="7"/>
  <c r="J198" i="7"/>
  <c r="F198" i="7"/>
  <c r="V197" i="7"/>
  <c r="R197" i="7"/>
  <c r="N197" i="7"/>
  <c r="J197" i="7"/>
  <c r="F197" i="7"/>
  <c r="V196" i="7"/>
  <c r="R196" i="7"/>
  <c r="N196" i="7"/>
  <c r="J196" i="7"/>
  <c r="F196" i="7"/>
  <c r="V195" i="7"/>
  <c r="R195" i="7"/>
  <c r="N195" i="7"/>
  <c r="J195" i="7"/>
  <c r="F195" i="7"/>
  <c r="V194" i="7"/>
  <c r="R194" i="7"/>
  <c r="N194" i="7"/>
  <c r="J194" i="7"/>
  <c r="F194" i="7"/>
  <c r="V193" i="7"/>
  <c r="R193" i="7"/>
  <c r="N193" i="7"/>
  <c r="J193" i="7"/>
  <c r="F193" i="7"/>
  <c r="V192" i="7"/>
  <c r="R192" i="7"/>
  <c r="N192" i="7"/>
  <c r="J192" i="7"/>
  <c r="F192" i="7"/>
  <c r="V191" i="7"/>
  <c r="R191" i="7"/>
  <c r="N191" i="7"/>
  <c r="J191" i="7"/>
  <c r="F191" i="7"/>
  <c r="V190" i="7"/>
  <c r="R190" i="7"/>
  <c r="N190" i="7"/>
  <c r="J190" i="7"/>
  <c r="F190" i="7"/>
  <c r="V189" i="7"/>
  <c r="R189" i="7"/>
  <c r="N189" i="7"/>
  <c r="J189" i="7"/>
  <c r="F189" i="7"/>
  <c r="V157" i="7"/>
  <c r="R157" i="7"/>
  <c r="N157" i="7"/>
  <c r="J157" i="7"/>
  <c r="F157" i="7"/>
  <c r="V156" i="7"/>
  <c r="R156" i="7"/>
  <c r="N156" i="7"/>
  <c r="J156" i="7"/>
  <c r="F156" i="7"/>
  <c r="V155" i="7"/>
  <c r="R155" i="7"/>
  <c r="N155" i="7"/>
  <c r="J155" i="7"/>
  <c r="F155" i="7"/>
  <c r="V154" i="7"/>
  <c r="R154" i="7"/>
  <c r="N154" i="7"/>
  <c r="J154" i="7"/>
  <c r="F154" i="7"/>
  <c r="V153" i="7"/>
  <c r="R153" i="7"/>
  <c r="N153" i="7"/>
  <c r="J153" i="7"/>
  <c r="F153" i="7"/>
  <c r="V152" i="7"/>
  <c r="R152" i="7"/>
  <c r="N152" i="7"/>
  <c r="J152" i="7"/>
  <c r="F152" i="7"/>
  <c r="V151" i="7"/>
  <c r="R151" i="7"/>
  <c r="N151" i="7"/>
  <c r="J151" i="7"/>
  <c r="F151" i="7"/>
  <c r="V150" i="7"/>
  <c r="R150" i="7"/>
  <c r="N150" i="7"/>
  <c r="J150" i="7"/>
  <c r="F150" i="7"/>
  <c r="V149" i="7"/>
  <c r="R149" i="7"/>
  <c r="N149" i="7"/>
  <c r="J149" i="7"/>
  <c r="F149" i="7"/>
  <c r="V148" i="7"/>
  <c r="R148" i="7"/>
  <c r="N148" i="7"/>
  <c r="J148" i="7"/>
  <c r="F148" i="7"/>
  <c r="V147" i="7"/>
  <c r="R147" i="7"/>
  <c r="N147" i="7"/>
  <c r="J147" i="7"/>
  <c r="F147" i="7"/>
  <c r="V146" i="7"/>
  <c r="R146" i="7"/>
  <c r="N146" i="7"/>
  <c r="J146" i="7"/>
  <c r="F146" i="7"/>
  <c r="V145" i="7"/>
  <c r="R145" i="7"/>
  <c r="N145" i="7"/>
  <c r="J145" i="7"/>
  <c r="F145" i="7"/>
  <c r="V144" i="7"/>
  <c r="R144" i="7"/>
  <c r="N144" i="7"/>
  <c r="J144" i="7"/>
  <c r="F144" i="7"/>
  <c r="V143" i="7"/>
  <c r="R143" i="7"/>
  <c r="N143" i="7"/>
  <c r="J143" i="7"/>
  <c r="F143" i="7"/>
  <c r="V142" i="7"/>
  <c r="R142" i="7"/>
  <c r="N142" i="7"/>
  <c r="J142" i="7"/>
  <c r="F142" i="7"/>
  <c r="V141" i="7"/>
  <c r="R141" i="7"/>
  <c r="N141" i="7"/>
  <c r="J141" i="7"/>
  <c r="F141" i="7"/>
  <c r="V140" i="7"/>
  <c r="R140" i="7"/>
  <c r="N140" i="7"/>
  <c r="J140" i="7"/>
  <c r="F140" i="7"/>
  <c r="V139" i="7"/>
  <c r="R139" i="7"/>
  <c r="N139" i="7"/>
  <c r="J139" i="7"/>
  <c r="F139" i="7"/>
  <c r="V138" i="7"/>
  <c r="R138" i="7"/>
  <c r="N138" i="7"/>
  <c r="J138" i="7"/>
  <c r="F138" i="7"/>
  <c r="V137" i="7"/>
  <c r="R137" i="7"/>
  <c r="N137" i="7"/>
  <c r="J137" i="7"/>
  <c r="F137" i="7"/>
  <c r="V183" i="7"/>
  <c r="R183" i="7"/>
  <c r="N183" i="7"/>
  <c r="J183" i="7"/>
  <c r="F183" i="7"/>
  <c r="V182" i="7"/>
  <c r="R182" i="7"/>
  <c r="N182" i="7"/>
  <c r="J182" i="7"/>
  <c r="F182" i="7"/>
  <c r="V181" i="7"/>
  <c r="R181" i="7"/>
  <c r="N181" i="7"/>
  <c r="J181" i="7"/>
  <c r="F181" i="7"/>
  <c r="V180" i="7"/>
  <c r="R180" i="7"/>
  <c r="N180" i="7"/>
  <c r="J180" i="7"/>
  <c r="F180" i="7"/>
  <c r="V179" i="7"/>
  <c r="R179" i="7"/>
  <c r="N179" i="7"/>
  <c r="J179" i="7"/>
  <c r="F179" i="7"/>
  <c r="V178" i="7"/>
  <c r="R178" i="7"/>
  <c r="N178" i="7"/>
  <c r="J178" i="7"/>
  <c r="F178" i="7"/>
  <c r="V177" i="7"/>
  <c r="R177" i="7"/>
  <c r="N177" i="7"/>
  <c r="J177" i="7"/>
  <c r="F177" i="7"/>
  <c r="V176" i="7"/>
  <c r="R176" i="7"/>
  <c r="N176" i="7"/>
  <c r="J176" i="7"/>
  <c r="F176" i="7"/>
  <c r="V175" i="7"/>
  <c r="R175" i="7"/>
  <c r="N175" i="7"/>
  <c r="J175" i="7"/>
  <c r="F175" i="7"/>
  <c r="V174" i="7"/>
  <c r="R174" i="7"/>
  <c r="N174" i="7"/>
  <c r="J174" i="7"/>
  <c r="F174" i="7"/>
  <c r="V173" i="7"/>
  <c r="R173" i="7"/>
  <c r="N173" i="7"/>
  <c r="J173" i="7"/>
  <c r="F173" i="7"/>
  <c r="V172" i="7"/>
  <c r="R172" i="7"/>
  <c r="N172" i="7"/>
  <c r="J172" i="7"/>
  <c r="F172" i="7"/>
  <c r="V171" i="7"/>
  <c r="R171" i="7"/>
  <c r="N171" i="7"/>
  <c r="J171" i="7"/>
  <c r="F171" i="7"/>
  <c r="V170" i="7"/>
  <c r="R170" i="7"/>
  <c r="N170" i="7"/>
  <c r="J170" i="7"/>
  <c r="F170" i="7"/>
  <c r="V169" i="7"/>
  <c r="R169" i="7"/>
  <c r="N169" i="7"/>
  <c r="J169" i="7"/>
  <c r="F169" i="7"/>
  <c r="V168" i="7"/>
  <c r="R168" i="7"/>
  <c r="N168" i="7"/>
  <c r="J168" i="7"/>
  <c r="F168" i="7"/>
  <c r="V167" i="7"/>
  <c r="R167" i="7"/>
  <c r="N167" i="7"/>
  <c r="J167" i="7"/>
  <c r="F167" i="7"/>
  <c r="V166" i="7"/>
  <c r="R166" i="7"/>
  <c r="N166" i="7"/>
  <c r="J166" i="7"/>
  <c r="F166" i="7"/>
  <c r="V165" i="7"/>
  <c r="R165" i="7"/>
  <c r="N165" i="7"/>
  <c r="J165" i="7"/>
  <c r="F165" i="7"/>
  <c r="V164" i="7"/>
  <c r="R164" i="7"/>
  <c r="N164" i="7"/>
  <c r="J164" i="7"/>
  <c r="F164" i="7"/>
  <c r="V163" i="7"/>
  <c r="R163" i="7"/>
  <c r="N163" i="7"/>
  <c r="J163" i="7"/>
  <c r="F163" i="7"/>
  <c r="V131" i="7"/>
  <c r="R131" i="7"/>
  <c r="N131" i="7"/>
  <c r="J131" i="7"/>
  <c r="F131" i="7"/>
  <c r="V130" i="7"/>
  <c r="R130" i="7"/>
  <c r="N130" i="7"/>
  <c r="J130" i="7"/>
  <c r="F130" i="7"/>
  <c r="V129" i="7"/>
  <c r="R129" i="7"/>
  <c r="N129" i="7"/>
  <c r="J129" i="7"/>
  <c r="F129" i="7"/>
  <c r="V128" i="7"/>
  <c r="R128" i="7"/>
  <c r="N128" i="7"/>
  <c r="J128" i="7"/>
  <c r="F128" i="7"/>
  <c r="V127" i="7"/>
  <c r="R127" i="7"/>
  <c r="N127" i="7"/>
  <c r="J127" i="7"/>
  <c r="F127" i="7"/>
  <c r="V126" i="7"/>
  <c r="R126" i="7"/>
  <c r="N126" i="7"/>
  <c r="J126" i="7"/>
  <c r="F126" i="7"/>
  <c r="V125" i="7"/>
  <c r="R125" i="7"/>
  <c r="N125" i="7"/>
  <c r="J125" i="7"/>
  <c r="F125" i="7"/>
  <c r="V124" i="7"/>
  <c r="R124" i="7"/>
  <c r="N124" i="7"/>
  <c r="J124" i="7"/>
  <c r="F124" i="7"/>
  <c r="V123" i="7"/>
  <c r="R123" i="7"/>
  <c r="N123" i="7"/>
  <c r="J123" i="7"/>
  <c r="F123" i="7"/>
  <c r="V122" i="7"/>
  <c r="R122" i="7"/>
  <c r="N122" i="7"/>
  <c r="J122" i="7"/>
  <c r="F122" i="7"/>
  <c r="V121" i="7"/>
  <c r="R121" i="7"/>
  <c r="N121" i="7"/>
  <c r="J121" i="7"/>
  <c r="F121" i="7"/>
  <c r="V120" i="7"/>
  <c r="R120" i="7"/>
  <c r="N120" i="7"/>
  <c r="J120" i="7"/>
  <c r="F120" i="7"/>
  <c r="V119" i="7"/>
  <c r="R119" i="7"/>
  <c r="N119" i="7"/>
  <c r="J119" i="7"/>
  <c r="F119" i="7"/>
  <c r="V118" i="7"/>
  <c r="R118" i="7"/>
  <c r="N118" i="7"/>
  <c r="J118" i="7"/>
  <c r="F118" i="7"/>
  <c r="V117" i="7"/>
  <c r="R117" i="7"/>
  <c r="N117" i="7"/>
  <c r="J117" i="7"/>
  <c r="F117" i="7"/>
  <c r="V116" i="7"/>
  <c r="R116" i="7"/>
  <c r="N116" i="7"/>
  <c r="J116" i="7"/>
  <c r="F116" i="7"/>
  <c r="V115" i="7"/>
  <c r="R115" i="7"/>
  <c r="N115" i="7"/>
  <c r="J115" i="7"/>
  <c r="F115" i="7"/>
  <c r="V114" i="7"/>
  <c r="R114" i="7"/>
  <c r="N114" i="7"/>
  <c r="J114" i="7"/>
  <c r="F114" i="7"/>
  <c r="V113" i="7"/>
  <c r="R113" i="7"/>
  <c r="N113" i="7"/>
  <c r="J113" i="7"/>
  <c r="F113" i="7"/>
  <c r="V112" i="7"/>
  <c r="R112" i="7"/>
  <c r="N112" i="7"/>
  <c r="J112" i="7"/>
  <c r="F112" i="7"/>
  <c r="V111" i="7"/>
  <c r="R111" i="7"/>
  <c r="N111" i="7"/>
  <c r="J111" i="7"/>
  <c r="F111" i="7"/>
  <c r="V105" i="7"/>
  <c r="R105" i="7"/>
  <c r="N105" i="7"/>
  <c r="J105" i="7"/>
  <c r="F105" i="7"/>
  <c r="V104" i="7"/>
  <c r="R104" i="7"/>
  <c r="N104" i="7"/>
  <c r="J104" i="7"/>
  <c r="F104" i="7"/>
  <c r="V103" i="7"/>
  <c r="R103" i="7"/>
  <c r="N103" i="7"/>
  <c r="J103" i="7"/>
  <c r="F103" i="7"/>
  <c r="V102" i="7"/>
  <c r="R102" i="7"/>
  <c r="N102" i="7"/>
  <c r="J102" i="7"/>
  <c r="F102" i="7"/>
  <c r="V101" i="7"/>
  <c r="R101" i="7"/>
  <c r="N101" i="7"/>
  <c r="J101" i="7"/>
  <c r="F101" i="7"/>
  <c r="V100" i="7"/>
  <c r="R100" i="7"/>
  <c r="N100" i="7"/>
  <c r="J100" i="7"/>
  <c r="F100" i="7"/>
  <c r="V99" i="7"/>
  <c r="R99" i="7"/>
  <c r="N99" i="7"/>
  <c r="J99" i="7"/>
  <c r="F99" i="7"/>
  <c r="V98" i="7"/>
  <c r="R98" i="7"/>
  <c r="N98" i="7"/>
  <c r="J98" i="7"/>
  <c r="F98" i="7"/>
  <c r="V97" i="7"/>
  <c r="R97" i="7"/>
  <c r="N97" i="7"/>
  <c r="J97" i="7"/>
  <c r="F97" i="7"/>
  <c r="V96" i="7"/>
  <c r="R96" i="7"/>
  <c r="N96" i="7"/>
  <c r="J96" i="7"/>
  <c r="F96" i="7"/>
  <c r="V95" i="7"/>
  <c r="R95" i="7"/>
  <c r="N95" i="7"/>
  <c r="J95" i="7"/>
  <c r="F95" i="7"/>
  <c r="V94" i="7"/>
  <c r="R94" i="7"/>
  <c r="N94" i="7"/>
  <c r="J94" i="7"/>
  <c r="F94" i="7"/>
  <c r="V93" i="7"/>
  <c r="R93" i="7"/>
  <c r="N93" i="7"/>
  <c r="J93" i="7"/>
  <c r="F93" i="7"/>
  <c r="V92" i="7"/>
  <c r="R92" i="7"/>
  <c r="N92" i="7"/>
  <c r="J92" i="7"/>
  <c r="F92" i="7"/>
  <c r="V91" i="7"/>
  <c r="R91" i="7"/>
  <c r="N91" i="7"/>
  <c r="J91" i="7"/>
  <c r="F91" i="7"/>
  <c r="V90" i="7"/>
  <c r="R90" i="7"/>
  <c r="N90" i="7"/>
  <c r="J90" i="7"/>
  <c r="F90" i="7"/>
  <c r="V89" i="7"/>
  <c r="R89" i="7"/>
  <c r="N89" i="7"/>
  <c r="J89" i="7"/>
  <c r="F89" i="7"/>
  <c r="V88" i="7"/>
  <c r="R88" i="7"/>
  <c r="N88" i="7"/>
  <c r="J88" i="7"/>
  <c r="F88" i="7"/>
  <c r="V87" i="7"/>
  <c r="R87" i="7"/>
  <c r="N87" i="7"/>
  <c r="J87" i="7"/>
  <c r="F87" i="7"/>
  <c r="V86" i="7"/>
  <c r="R86" i="7"/>
  <c r="N86" i="7"/>
  <c r="J86" i="7"/>
  <c r="F86" i="7"/>
  <c r="V85" i="7"/>
  <c r="R85" i="7"/>
  <c r="N85" i="7"/>
  <c r="J85" i="7"/>
  <c r="F85" i="7"/>
  <c r="V79" i="7"/>
  <c r="R79" i="7"/>
  <c r="N79" i="7"/>
  <c r="J79" i="7"/>
  <c r="F79" i="7"/>
  <c r="V78" i="7"/>
  <c r="R78" i="7"/>
  <c r="N78" i="7"/>
  <c r="J78" i="7"/>
  <c r="F78" i="7"/>
  <c r="V77" i="7"/>
  <c r="R77" i="7"/>
  <c r="N77" i="7"/>
  <c r="J77" i="7"/>
  <c r="F77" i="7"/>
  <c r="V76" i="7"/>
  <c r="R76" i="7"/>
  <c r="N76" i="7"/>
  <c r="J76" i="7"/>
  <c r="F76" i="7"/>
  <c r="V75" i="7"/>
  <c r="R75" i="7"/>
  <c r="N75" i="7"/>
  <c r="J75" i="7"/>
  <c r="F75" i="7"/>
  <c r="V74" i="7"/>
  <c r="R74" i="7"/>
  <c r="N74" i="7"/>
  <c r="J74" i="7"/>
  <c r="F74" i="7"/>
  <c r="V73" i="7"/>
  <c r="R73" i="7"/>
  <c r="N73" i="7"/>
  <c r="J73" i="7"/>
  <c r="F73" i="7"/>
  <c r="V72" i="7"/>
  <c r="R72" i="7"/>
  <c r="N72" i="7"/>
  <c r="J72" i="7"/>
  <c r="F72" i="7"/>
  <c r="V71" i="7"/>
  <c r="R71" i="7"/>
  <c r="N71" i="7"/>
  <c r="J71" i="7"/>
  <c r="F71" i="7"/>
  <c r="V70" i="7"/>
  <c r="R70" i="7"/>
  <c r="N70" i="7"/>
  <c r="J70" i="7"/>
  <c r="F70" i="7"/>
  <c r="V69" i="7"/>
  <c r="R69" i="7"/>
  <c r="N69" i="7"/>
  <c r="J69" i="7"/>
  <c r="F69" i="7"/>
  <c r="V68" i="7"/>
  <c r="R68" i="7"/>
  <c r="N68" i="7"/>
  <c r="J68" i="7"/>
  <c r="F68" i="7"/>
  <c r="V67" i="7"/>
  <c r="R67" i="7"/>
  <c r="N67" i="7"/>
  <c r="J67" i="7"/>
  <c r="F67" i="7"/>
  <c r="V66" i="7"/>
  <c r="R66" i="7"/>
  <c r="N66" i="7"/>
  <c r="J66" i="7"/>
  <c r="F66" i="7"/>
  <c r="V65" i="7"/>
  <c r="R65" i="7"/>
  <c r="N65" i="7"/>
  <c r="J65" i="7"/>
  <c r="F65" i="7"/>
  <c r="V64" i="7"/>
  <c r="R64" i="7"/>
  <c r="N64" i="7"/>
  <c r="J64" i="7"/>
  <c r="F64" i="7"/>
  <c r="V63" i="7"/>
  <c r="R63" i="7"/>
  <c r="N63" i="7"/>
  <c r="J63" i="7"/>
  <c r="F63" i="7"/>
  <c r="V62" i="7"/>
  <c r="R62" i="7"/>
  <c r="N62" i="7"/>
  <c r="J62" i="7"/>
  <c r="F62" i="7"/>
  <c r="V61" i="7"/>
  <c r="R61" i="7"/>
  <c r="N61" i="7"/>
  <c r="J61" i="7"/>
  <c r="F61" i="7"/>
  <c r="V60" i="7"/>
  <c r="R60" i="7"/>
  <c r="N60" i="7"/>
  <c r="J60" i="7"/>
  <c r="F60" i="7"/>
  <c r="V59" i="7"/>
  <c r="R59" i="7"/>
  <c r="N59" i="7"/>
  <c r="J59" i="7"/>
  <c r="F59" i="7"/>
  <c r="J21" i="7"/>
  <c r="F33" i="7"/>
  <c r="J33" i="7"/>
  <c r="N33" i="7"/>
  <c r="R33" i="7"/>
  <c r="V33" i="7"/>
  <c r="F34" i="7"/>
  <c r="J34" i="7"/>
  <c r="N34" i="7"/>
  <c r="R34" i="7"/>
  <c r="V34" i="7"/>
  <c r="F35" i="7"/>
  <c r="J35" i="7"/>
  <c r="N35" i="7"/>
  <c r="R35" i="7"/>
  <c r="V35" i="7"/>
  <c r="F36" i="7"/>
  <c r="J36" i="7"/>
  <c r="N36" i="7"/>
  <c r="R36" i="7"/>
  <c r="V36" i="7"/>
  <c r="F37" i="7"/>
  <c r="J37" i="7"/>
  <c r="N37" i="7"/>
  <c r="R37" i="7"/>
  <c r="V37" i="7"/>
  <c r="F38" i="7"/>
  <c r="J38" i="7"/>
  <c r="N38" i="7"/>
  <c r="R38" i="7"/>
  <c r="V38" i="7"/>
  <c r="F39" i="7"/>
  <c r="J39" i="7"/>
  <c r="N39" i="7"/>
  <c r="R39" i="7"/>
  <c r="V39" i="7"/>
  <c r="F40" i="7"/>
  <c r="J40" i="7"/>
  <c r="N40" i="7"/>
  <c r="R40" i="7"/>
  <c r="V40" i="7"/>
  <c r="F41" i="7"/>
  <c r="J41" i="7"/>
  <c r="N41" i="7"/>
  <c r="R41" i="7"/>
  <c r="V41" i="7"/>
  <c r="F42" i="7"/>
  <c r="J42" i="7"/>
  <c r="N42" i="7"/>
  <c r="R42" i="7"/>
  <c r="V42" i="7"/>
  <c r="F43" i="7"/>
  <c r="J43" i="7"/>
  <c r="N43" i="7"/>
  <c r="R43" i="7"/>
  <c r="V43" i="7"/>
  <c r="F44" i="7"/>
  <c r="J44" i="7"/>
  <c r="N44" i="7"/>
  <c r="R44" i="7"/>
  <c r="V44" i="7"/>
  <c r="F45" i="7"/>
  <c r="J45" i="7"/>
  <c r="N45" i="7"/>
  <c r="R45" i="7"/>
  <c r="V45" i="7"/>
  <c r="F46" i="7"/>
  <c r="J46" i="7"/>
  <c r="N46" i="7"/>
  <c r="R46" i="7"/>
  <c r="V46" i="7"/>
  <c r="F47" i="7"/>
  <c r="J47" i="7"/>
  <c r="N47" i="7"/>
  <c r="R47" i="7"/>
  <c r="V47" i="7"/>
  <c r="F48" i="7"/>
  <c r="J48" i="7"/>
  <c r="N48" i="7"/>
  <c r="R48" i="7"/>
  <c r="V48" i="7"/>
  <c r="F49" i="7"/>
  <c r="J49" i="7"/>
  <c r="N49" i="7"/>
  <c r="R49" i="7"/>
  <c r="V49" i="7"/>
  <c r="F50" i="7"/>
  <c r="J50" i="7"/>
  <c r="N50" i="7"/>
  <c r="R50" i="7"/>
  <c r="V50" i="7"/>
  <c r="F51" i="7"/>
  <c r="J51" i="7"/>
  <c r="N51" i="7"/>
  <c r="R51" i="7"/>
  <c r="V51" i="7"/>
  <c r="F52" i="7"/>
  <c r="J52" i="7"/>
  <c r="N52" i="7"/>
  <c r="R52" i="7"/>
  <c r="V52" i="7"/>
  <c r="F53" i="7"/>
  <c r="J53" i="7"/>
  <c r="N53" i="7"/>
  <c r="R53" i="7"/>
  <c r="V53" i="7"/>
  <c r="D27" i="11"/>
  <c r="D2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C2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8" i="11"/>
  <c r="B24" i="11"/>
  <c r="B25" i="11"/>
  <c r="B26" i="11"/>
  <c r="B27" i="11"/>
  <c r="B2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8" i="11"/>
  <c r="C24" i="2" l="1"/>
  <c r="D24" i="2"/>
  <c r="E24" i="2"/>
  <c r="F24" i="2"/>
  <c r="H24" i="2"/>
  <c r="I24" i="2"/>
  <c r="K24" i="2"/>
  <c r="L24" i="2"/>
  <c r="Q24" i="2"/>
  <c r="R24" i="2"/>
  <c r="T24" i="2"/>
  <c r="U24" i="2"/>
  <c r="W24" i="2"/>
  <c r="X24" i="2"/>
  <c r="BY24" i="2"/>
  <c r="BZ24" i="2" s="1"/>
  <c r="CA24" i="2" s="1"/>
  <c r="C25" i="2"/>
  <c r="D25" i="2"/>
  <c r="E25" i="2"/>
  <c r="F25" i="2"/>
  <c r="H25" i="2"/>
  <c r="I25" i="2"/>
  <c r="K25" i="2"/>
  <c r="L25" i="2"/>
  <c r="Q25" i="2"/>
  <c r="Z25" i="2" s="1"/>
  <c r="AA25" i="2" s="1"/>
  <c r="AB25" i="2" s="1"/>
  <c r="R25" i="2"/>
  <c r="T25" i="2"/>
  <c r="U25" i="2"/>
  <c r="W25" i="2"/>
  <c r="X25" i="2"/>
  <c r="BY25" i="2"/>
  <c r="BZ25" i="2" s="1"/>
  <c r="CA25" i="2" s="1"/>
  <c r="C26" i="2"/>
  <c r="D26" i="2"/>
  <c r="E26" i="2"/>
  <c r="F26" i="2"/>
  <c r="H26" i="2"/>
  <c r="I26" i="2"/>
  <c r="K26" i="2"/>
  <c r="L26" i="2"/>
  <c r="Q26" i="2"/>
  <c r="R26" i="2"/>
  <c r="T26" i="2"/>
  <c r="U26" i="2"/>
  <c r="W26" i="2"/>
  <c r="X26" i="2"/>
  <c r="BY26" i="2"/>
  <c r="BZ26" i="2" s="1"/>
  <c r="CA26" i="2" s="1"/>
  <c r="C27" i="2"/>
  <c r="D27" i="2"/>
  <c r="E27" i="2"/>
  <c r="F27" i="2"/>
  <c r="H27" i="2"/>
  <c r="I27" i="2"/>
  <c r="K27" i="2"/>
  <c r="L27" i="2"/>
  <c r="Q27" i="2"/>
  <c r="R27" i="2"/>
  <c r="T27" i="2"/>
  <c r="U27" i="2"/>
  <c r="W27" i="2"/>
  <c r="X27" i="2"/>
  <c r="BY27" i="2"/>
  <c r="BZ27" i="2" s="1"/>
  <c r="CA27" i="2" s="1"/>
  <c r="C28" i="2"/>
  <c r="D28" i="2"/>
  <c r="E28" i="2"/>
  <c r="F28" i="2"/>
  <c r="G28" i="2"/>
  <c r="H28" i="2"/>
  <c r="N28" i="2" s="1"/>
  <c r="O28" i="2" s="1"/>
  <c r="P28" i="2" s="1"/>
  <c r="I28" i="2"/>
  <c r="J28" i="2"/>
  <c r="K28" i="2"/>
  <c r="L28" i="2"/>
  <c r="M28" i="2"/>
  <c r="Q28" i="2"/>
  <c r="R28" i="2"/>
  <c r="S28" i="2"/>
  <c r="T28" i="2"/>
  <c r="U28" i="2"/>
  <c r="V28" i="2"/>
  <c r="W28" i="2"/>
  <c r="X28" i="2"/>
  <c r="Y28" i="2"/>
  <c r="Z28" i="2"/>
  <c r="AA28" i="2" s="1"/>
  <c r="AB28" i="2" s="1"/>
  <c r="BY28" i="2"/>
  <c r="BZ28" i="2" s="1"/>
  <c r="CA28" i="2" s="1"/>
  <c r="C29" i="2"/>
  <c r="D29" i="2"/>
  <c r="E29" i="2"/>
  <c r="F29" i="2"/>
  <c r="G29" i="2"/>
  <c r="H29" i="2"/>
  <c r="I29" i="2"/>
  <c r="J29" i="2"/>
  <c r="K29" i="2"/>
  <c r="L29" i="2"/>
  <c r="M29" i="2"/>
  <c r="Q29" i="2"/>
  <c r="R29" i="2"/>
  <c r="S29" i="2"/>
  <c r="T29" i="2"/>
  <c r="U29" i="2"/>
  <c r="V29" i="2"/>
  <c r="W29" i="2"/>
  <c r="X29" i="2"/>
  <c r="Y29" i="2"/>
  <c r="BY29" i="2"/>
  <c r="BZ29" i="2" s="1"/>
  <c r="CA29" i="2" s="1"/>
  <c r="C30" i="2"/>
  <c r="D30" i="2"/>
  <c r="E30" i="2"/>
  <c r="F30" i="2"/>
  <c r="G30" i="2"/>
  <c r="H30" i="2"/>
  <c r="J30" i="2"/>
  <c r="K30" i="2"/>
  <c r="L30" i="2"/>
  <c r="M30" i="2"/>
  <c r="N30" i="2"/>
  <c r="O30" i="2" s="1"/>
  <c r="P30" i="2" s="1"/>
  <c r="Q30" i="2"/>
  <c r="Z30" i="2" s="1"/>
  <c r="AA30" i="2" s="1"/>
  <c r="AB30" i="2" s="1"/>
  <c r="R30" i="2"/>
  <c r="S30" i="2"/>
  <c r="T30" i="2"/>
  <c r="U30" i="2"/>
  <c r="V30" i="2"/>
  <c r="W30" i="2"/>
  <c r="X30" i="2"/>
  <c r="Y30" i="2"/>
  <c r="BY30" i="2"/>
  <c r="BZ30" i="2"/>
  <c r="CA30" i="2" s="1"/>
  <c r="C31" i="2"/>
  <c r="D31" i="2"/>
  <c r="E31" i="2"/>
  <c r="F31" i="2"/>
  <c r="G31" i="2"/>
  <c r="H31" i="2"/>
  <c r="I31" i="2"/>
  <c r="J31" i="2"/>
  <c r="K31" i="2"/>
  <c r="L31" i="2"/>
  <c r="M31" i="2"/>
  <c r="Q31" i="2"/>
  <c r="R31" i="2"/>
  <c r="S31" i="2"/>
  <c r="T31" i="2"/>
  <c r="U31" i="2"/>
  <c r="V31" i="2"/>
  <c r="W31" i="2"/>
  <c r="X31" i="2"/>
  <c r="Y31" i="2"/>
  <c r="AI31" i="2"/>
  <c r="AJ31" i="2"/>
  <c r="AK31" i="2"/>
  <c r="AO31" i="2"/>
  <c r="AP31" i="2"/>
  <c r="AV31" i="2"/>
  <c r="AZ31" i="2" s="1"/>
  <c r="BA31" i="2" s="1"/>
  <c r="BB31" i="2" s="1"/>
  <c r="AW31" i="2"/>
  <c r="BC31" i="2"/>
  <c r="BD31" i="2"/>
  <c r="BE31" i="2"/>
  <c r="BF31" i="2"/>
  <c r="BJ31" i="2"/>
  <c r="BK31" i="2"/>
  <c r="BM31" i="2" s="1"/>
  <c r="BN31" i="2" s="1"/>
  <c r="BO31" i="2" s="1"/>
  <c r="BY31" i="2"/>
  <c r="BZ31" i="2" s="1"/>
  <c r="CA31" i="2" s="1"/>
  <c r="C32" i="2"/>
  <c r="D32" i="2"/>
  <c r="E32" i="2"/>
  <c r="N32" i="2" s="1"/>
  <c r="O32" i="2" s="1"/>
  <c r="P32" i="2" s="1"/>
  <c r="F32" i="2"/>
  <c r="G32" i="2"/>
  <c r="H32" i="2"/>
  <c r="I32" i="2"/>
  <c r="J32" i="2"/>
  <c r="K32" i="2"/>
  <c r="L32" i="2"/>
  <c r="M32" i="2"/>
  <c r="Q32" i="2"/>
  <c r="Z32" i="2" s="1"/>
  <c r="AA32" i="2" s="1"/>
  <c r="AB32" i="2" s="1"/>
  <c r="R32" i="2"/>
  <c r="S32" i="2"/>
  <c r="T32" i="2"/>
  <c r="U32" i="2"/>
  <c r="V32" i="2"/>
  <c r="W32" i="2"/>
  <c r="X32" i="2"/>
  <c r="Y32" i="2"/>
  <c r="AC32" i="2"/>
  <c r="AD32" i="2"/>
  <c r="AF32" i="2" s="1"/>
  <c r="AG32" i="2" s="1"/>
  <c r="AH32" i="2" s="1"/>
  <c r="AI32" i="2"/>
  <c r="AJ32" i="2"/>
  <c r="AK32" i="2"/>
  <c r="AO32" i="2"/>
  <c r="AS32" i="2" s="1"/>
  <c r="AT32" i="2" s="1"/>
  <c r="AU32" i="2" s="1"/>
  <c r="AP32" i="2"/>
  <c r="AV32" i="2"/>
  <c r="AW32" i="2"/>
  <c r="BC32" i="2"/>
  <c r="BD32" i="2"/>
  <c r="BE32" i="2"/>
  <c r="BF32" i="2"/>
  <c r="BJ32" i="2"/>
  <c r="BK32" i="2"/>
  <c r="BP32" i="2"/>
  <c r="BQ32" i="2"/>
  <c r="BS32" i="2" s="1"/>
  <c r="BT32" i="2" s="1"/>
  <c r="BU32" i="2" s="1"/>
  <c r="BY32" i="2"/>
  <c r="BZ32" i="2" s="1"/>
  <c r="CA32" i="2" s="1"/>
  <c r="C33" i="2"/>
  <c r="D33" i="2"/>
  <c r="E33" i="2"/>
  <c r="F33" i="2"/>
  <c r="G33" i="2"/>
  <c r="H33" i="2"/>
  <c r="I33" i="2"/>
  <c r="J33" i="2"/>
  <c r="K33" i="2"/>
  <c r="L33" i="2"/>
  <c r="M33" i="2"/>
  <c r="Q33" i="2"/>
  <c r="R33" i="2"/>
  <c r="S33" i="2"/>
  <c r="T33" i="2"/>
  <c r="U33" i="2"/>
  <c r="V33" i="2"/>
  <c r="W33" i="2"/>
  <c r="X33" i="2"/>
  <c r="Y33" i="2"/>
  <c r="AC33" i="2"/>
  <c r="AD33" i="2"/>
  <c r="AF33" i="2" s="1"/>
  <c r="AG33" i="2" s="1"/>
  <c r="AH33" i="2" s="1"/>
  <c r="AI33" i="2"/>
  <c r="AL33" i="2" s="1"/>
  <c r="AM33" i="2" s="1"/>
  <c r="AN33" i="2" s="1"/>
  <c r="AJ33" i="2"/>
  <c r="AK33" i="2"/>
  <c r="AO33" i="2"/>
  <c r="AP33" i="2"/>
  <c r="AV33" i="2"/>
  <c r="AZ33" i="2" s="1"/>
  <c r="BA33" i="2" s="1"/>
  <c r="BB33" i="2" s="1"/>
  <c r="AW33" i="2"/>
  <c r="BC33" i="2"/>
  <c r="BD33" i="2"/>
  <c r="BE33" i="2"/>
  <c r="BF33" i="2"/>
  <c r="BJ33" i="2"/>
  <c r="BK33" i="2"/>
  <c r="BP33" i="2"/>
  <c r="BQ33" i="2"/>
  <c r="BY33" i="2"/>
  <c r="BZ33" i="2" s="1"/>
  <c r="CA33" i="2" s="1"/>
  <c r="C34" i="2"/>
  <c r="D34" i="2"/>
  <c r="E34" i="2"/>
  <c r="N34" i="2" s="1"/>
  <c r="O34" i="2" s="1"/>
  <c r="P34" i="2" s="1"/>
  <c r="F34" i="2"/>
  <c r="G34" i="2"/>
  <c r="H34" i="2"/>
  <c r="I34" i="2"/>
  <c r="J34" i="2"/>
  <c r="K34" i="2"/>
  <c r="L34" i="2"/>
  <c r="M34" i="2"/>
  <c r="Q34" i="2"/>
  <c r="Z34" i="2" s="1"/>
  <c r="AA34" i="2" s="1"/>
  <c r="AB34" i="2" s="1"/>
  <c r="R34" i="2"/>
  <c r="S34" i="2"/>
  <c r="T34" i="2"/>
  <c r="U34" i="2"/>
  <c r="V34" i="2"/>
  <c r="W34" i="2"/>
  <c r="X34" i="2"/>
  <c r="Y34" i="2"/>
  <c r="AC34" i="2"/>
  <c r="AD34" i="2"/>
  <c r="AF34" i="2" s="1"/>
  <c r="AG34" i="2" s="1"/>
  <c r="AH34" i="2" s="1"/>
  <c r="AI34" i="2"/>
  <c r="AJ34" i="2"/>
  <c r="AK34" i="2"/>
  <c r="AO34" i="2"/>
  <c r="AP34" i="2"/>
  <c r="AS34" i="2"/>
  <c r="AT34" i="2" s="1"/>
  <c r="AU34" i="2" s="1"/>
  <c r="AV34" i="2"/>
  <c r="AW34" i="2"/>
  <c r="AZ34" i="2" s="1"/>
  <c r="BA34" i="2" s="1"/>
  <c r="BB34" i="2" s="1"/>
  <c r="BC34" i="2"/>
  <c r="BD34" i="2"/>
  <c r="BG34" i="2" s="1"/>
  <c r="BH34" i="2" s="1"/>
  <c r="BI34" i="2" s="1"/>
  <c r="BE34" i="2"/>
  <c r="BF34" i="2"/>
  <c r="BJ34" i="2"/>
  <c r="BK34" i="2"/>
  <c r="BP34" i="2"/>
  <c r="BQ34" i="2"/>
  <c r="BS34" i="2" s="1"/>
  <c r="BT34" i="2" s="1"/>
  <c r="BU34" i="2" s="1"/>
  <c r="BY34" i="2"/>
  <c r="BZ34" i="2"/>
  <c r="CA34" i="2" s="1"/>
  <c r="C35" i="2"/>
  <c r="D35" i="2"/>
  <c r="E35" i="2"/>
  <c r="F35" i="2"/>
  <c r="G35" i="2"/>
  <c r="H35" i="2"/>
  <c r="I35" i="2"/>
  <c r="J35" i="2"/>
  <c r="K35" i="2"/>
  <c r="L35" i="2"/>
  <c r="M35" i="2"/>
  <c r="Q35" i="2"/>
  <c r="R35" i="2"/>
  <c r="S35" i="2"/>
  <c r="T35" i="2"/>
  <c r="U35" i="2"/>
  <c r="V35" i="2"/>
  <c r="W35" i="2"/>
  <c r="X35" i="2"/>
  <c r="Y35" i="2"/>
  <c r="AC35" i="2"/>
  <c r="AD35" i="2"/>
  <c r="AF35" i="2" s="1"/>
  <c r="AG35" i="2" s="1"/>
  <c r="AH35" i="2" s="1"/>
  <c r="AI35" i="2"/>
  <c r="AJ35" i="2"/>
  <c r="AK35" i="2"/>
  <c r="AO35" i="2"/>
  <c r="AP35" i="2"/>
  <c r="AV35" i="2"/>
  <c r="AW35" i="2"/>
  <c r="AZ35" i="2"/>
  <c r="BA35" i="2" s="1"/>
  <c r="BB35" i="2" s="1"/>
  <c r="BC35" i="2"/>
  <c r="BD35" i="2"/>
  <c r="BE35" i="2"/>
  <c r="BF35" i="2"/>
  <c r="BJ35" i="2"/>
  <c r="BK35" i="2"/>
  <c r="BM35" i="2" s="1"/>
  <c r="BN35" i="2" s="1"/>
  <c r="BO35" i="2" s="1"/>
  <c r="BP35" i="2"/>
  <c r="BQ35" i="2"/>
  <c r="BY35" i="2"/>
  <c r="BZ35" i="2" s="1"/>
  <c r="CA35" i="2" s="1"/>
  <c r="C36" i="2"/>
  <c r="D36" i="2"/>
  <c r="E36" i="2"/>
  <c r="F36" i="2"/>
  <c r="G36" i="2"/>
  <c r="H36" i="2"/>
  <c r="I36" i="2"/>
  <c r="J36" i="2"/>
  <c r="K36" i="2"/>
  <c r="N36" i="2" s="1"/>
  <c r="O36" i="2" s="1"/>
  <c r="P36" i="2" s="1"/>
  <c r="L36" i="2"/>
  <c r="M36" i="2"/>
  <c r="Q36" i="2"/>
  <c r="R36" i="2"/>
  <c r="S36" i="2"/>
  <c r="T36" i="2"/>
  <c r="U36" i="2"/>
  <c r="V36" i="2"/>
  <c r="W36" i="2"/>
  <c r="X36" i="2"/>
  <c r="Y36" i="2"/>
  <c r="Z36" i="2"/>
  <c r="AA36" i="2" s="1"/>
  <c r="AB36" i="2" s="1"/>
  <c r="AC36" i="2"/>
  <c r="AD36" i="2"/>
  <c r="AF36" i="2" s="1"/>
  <c r="AG36" i="2" s="1"/>
  <c r="AH36" i="2" s="1"/>
  <c r="AI36" i="2"/>
  <c r="AJ36" i="2"/>
  <c r="AK36" i="2"/>
  <c r="AO36" i="2"/>
  <c r="AS36" i="2" s="1"/>
  <c r="AT36" i="2" s="1"/>
  <c r="AU36" i="2" s="1"/>
  <c r="AP36" i="2"/>
  <c r="AV36" i="2"/>
  <c r="AW36" i="2"/>
  <c r="AZ36" i="2" s="1"/>
  <c r="BA36" i="2" s="1"/>
  <c r="BB36" i="2" s="1"/>
  <c r="BC36" i="2"/>
  <c r="BD36" i="2"/>
  <c r="BG36" i="2" s="1"/>
  <c r="BH36" i="2" s="1"/>
  <c r="BI36" i="2" s="1"/>
  <c r="BE36" i="2"/>
  <c r="BF36" i="2"/>
  <c r="BJ36" i="2"/>
  <c r="BK36" i="2"/>
  <c r="BP36" i="2"/>
  <c r="BS36" i="2" s="1"/>
  <c r="BT36" i="2" s="1"/>
  <c r="BU36" i="2" s="1"/>
  <c r="BQ36" i="2"/>
  <c r="BY36" i="2"/>
  <c r="BZ36" i="2"/>
  <c r="CA36" i="2" s="1"/>
  <c r="C37" i="2"/>
  <c r="D37" i="2"/>
  <c r="E37" i="2"/>
  <c r="F37" i="2"/>
  <c r="G37" i="2"/>
  <c r="H37" i="2"/>
  <c r="I37" i="2"/>
  <c r="J37" i="2"/>
  <c r="K37" i="2"/>
  <c r="L37" i="2"/>
  <c r="M37" i="2"/>
  <c r="Q37" i="2"/>
  <c r="R37" i="2"/>
  <c r="S37" i="2"/>
  <c r="T37" i="2"/>
  <c r="U37" i="2"/>
  <c r="V37" i="2"/>
  <c r="W37" i="2"/>
  <c r="X37" i="2"/>
  <c r="Y37" i="2"/>
  <c r="AC37" i="2"/>
  <c r="AD37" i="2"/>
  <c r="AF37" i="2" s="1"/>
  <c r="AG37" i="2" s="1"/>
  <c r="AH37" i="2" s="1"/>
  <c r="AI37" i="2"/>
  <c r="AJ37" i="2"/>
  <c r="AK37" i="2"/>
  <c r="AO37" i="2"/>
  <c r="AP37" i="2"/>
  <c r="AV37" i="2"/>
  <c r="AZ37" i="2" s="1"/>
  <c r="BA37" i="2" s="1"/>
  <c r="BB37" i="2" s="1"/>
  <c r="AW37" i="2"/>
  <c r="BC37" i="2"/>
  <c r="BD37" i="2"/>
  <c r="BG37" i="2" s="1"/>
  <c r="BH37" i="2" s="1"/>
  <c r="BI37" i="2" s="1"/>
  <c r="BE37" i="2"/>
  <c r="BF37" i="2"/>
  <c r="BJ37" i="2"/>
  <c r="BK37" i="2"/>
  <c r="BM37" i="2" s="1"/>
  <c r="BN37" i="2" s="1"/>
  <c r="BO37" i="2" s="1"/>
  <c r="BP37" i="2"/>
  <c r="BQ37" i="2"/>
  <c r="BY37" i="2"/>
  <c r="BZ37" i="2" s="1"/>
  <c r="CA37" i="2" s="1"/>
  <c r="C38" i="2"/>
  <c r="D38" i="2"/>
  <c r="E38" i="2"/>
  <c r="F38" i="2"/>
  <c r="G38" i="2"/>
  <c r="H38" i="2"/>
  <c r="I38" i="2"/>
  <c r="J38" i="2"/>
  <c r="K38" i="2"/>
  <c r="L38" i="2"/>
  <c r="M38" i="2"/>
  <c r="N38" i="2"/>
  <c r="O38" i="2" s="1"/>
  <c r="P38" i="2" s="1"/>
  <c r="Q38" i="2"/>
  <c r="R38" i="2"/>
  <c r="Z38" i="2" s="1"/>
  <c r="AA38" i="2" s="1"/>
  <c r="AB38" i="2" s="1"/>
  <c r="S38" i="2"/>
  <c r="T38" i="2"/>
  <c r="U38" i="2"/>
  <c r="V38" i="2"/>
  <c r="W38" i="2"/>
  <c r="X38" i="2"/>
  <c r="Y38" i="2"/>
  <c r="AC38" i="2"/>
  <c r="AD38" i="2"/>
  <c r="AF38" i="2" s="1"/>
  <c r="AG38" i="2" s="1"/>
  <c r="AH38" i="2" s="1"/>
  <c r="AI38" i="2"/>
  <c r="AJ38" i="2"/>
  <c r="AK38" i="2"/>
  <c r="AO38" i="2"/>
  <c r="AP38" i="2"/>
  <c r="AS38" i="2"/>
  <c r="AT38" i="2" s="1"/>
  <c r="AU38" i="2" s="1"/>
  <c r="AV38" i="2"/>
  <c r="AW38" i="2"/>
  <c r="BC38" i="2"/>
  <c r="BD38" i="2"/>
  <c r="BG38" i="2" s="1"/>
  <c r="BH38" i="2" s="1"/>
  <c r="BI38" i="2" s="1"/>
  <c r="BE38" i="2"/>
  <c r="BF38" i="2"/>
  <c r="BJ38" i="2"/>
  <c r="BK38" i="2"/>
  <c r="BP38" i="2"/>
  <c r="BQ38" i="2"/>
  <c r="BS38" i="2"/>
  <c r="BT38" i="2" s="1"/>
  <c r="BU38" i="2" s="1"/>
  <c r="BY38" i="2"/>
  <c r="BZ38" i="2" s="1"/>
  <c r="CA38" i="2" s="1"/>
  <c r="C39" i="2"/>
  <c r="D39" i="2"/>
  <c r="E39" i="2"/>
  <c r="F39" i="2"/>
  <c r="G39" i="2"/>
  <c r="H39" i="2"/>
  <c r="I39" i="2"/>
  <c r="J39" i="2"/>
  <c r="K39" i="2"/>
  <c r="L39" i="2"/>
  <c r="M39" i="2"/>
  <c r="Q39" i="2"/>
  <c r="R39" i="2"/>
  <c r="S39" i="2"/>
  <c r="T39" i="2"/>
  <c r="U39" i="2"/>
  <c r="V39" i="2"/>
  <c r="W39" i="2"/>
  <c r="X39" i="2"/>
  <c r="Y39" i="2"/>
  <c r="AC39" i="2"/>
  <c r="AD39" i="2"/>
  <c r="AF39" i="2" s="1"/>
  <c r="AG39" i="2" s="1"/>
  <c r="AH39" i="2" s="1"/>
  <c r="AI39" i="2"/>
  <c r="AL39" i="2" s="1"/>
  <c r="AM39" i="2" s="1"/>
  <c r="AN39" i="2" s="1"/>
  <c r="AJ39" i="2"/>
  <c r="AK39" i="2"/>
  <c r="AO39" i="2"/>
  <c r="AP39" i="2"/>
  <c r="AV39" i="2"/>
  <c r="AZ39" i="2" s="1"/>
  <c r="BA39" i="2" s="1"/>
  <c r="BB39" i="2" s="1"/>
  <c r="AW39" i="2"/>
  <c r="BC39" i="2"/>
  <c r="BD39" i="2"/>
  <c r="BE39" i="2"/>
  <c r="BF39" i="2"/>
  <c r="BJ39" i="2"/>
  <c r="BK39" i="2"/>
  <c r="BP39" i="2"/>
  <c r="BQ39" i="2"/>
  <c r="BY39" i="2"/>
  <c r="BZ39" i="2" s="1"/>
  <c r="CA39" i="2" s="1"/>
  <c r="C40" i="2"/>
  <c r="D40" i="2"/>
  <c r="E40" i="2"/>
  <c r="F40" i="2"/>
  <c r="N40" i="2" s="1"/>
  <c r="O40" i="2" s="1"/>
  <c r="P40" i="2" s="1"/>
  <c r="G40" i="2"/>
  <c r="H40" i="2"/>
  <c r="I40" i="2"/>
  <c r="J40" i="2"/>
  <c r="K40" i="2"/>
  <c r="L40" i="2"/>
  <c r="M40" i="2"/>
  <c r="Q40" i="2"/>
  <c r="Z40" i="2" s="1"/>
  <c r="AA40" i="2" s="1"/>
  <c r="AB40" i="2" s="1"/>
  <c r="R40" i="2"/>
  <c r="S40" i="2"/>
  <c r="T40" i="2"/>
  <c r="U40" i="2"/>
  <c r="V40" i="2"/>
  <c r="W40" i="2"/>
  <c r="X40" i="2"/>
  <c r="Y40" i="2"/>
  <c r="AC40" i="2"/>
  <c r="AD40" i="2"/>
  <c r="AF40" i="2" s="1"/>
  <c r="AG40" i="2" s="1"/>
  <c r="AH40" i="2" s="1"/>
  <c r="AI40" i="2"/>
  <c r="AJ40" i="2"/>
  <c r="AK40" i="2"/>
  <c r="AO40" i="2"/>
  <c r="AS40" i="2" s="1"/>
  <c r="AT40" i="2" s="1"/>
  <c r="AU40" i="2" s="1"/>
  <c r="AP40" i="2"/>
  <c r="AV40" i="2"/>
  <c r="AW40" i="2"/>
  <c r="AZ40" i="2" s="1"/>
  <c r="BA40" i="2" s="1"/>
  <c r="BB40" i="2" s="1"/>
  <c r="BC40" i="2"/>
  <c r="BD40" i="2"/>
  <c r="BE40" i="2"/>
  <c r="BF40" i="2"/>
  <c r="BJ40" i="2"/>
  <c r="BK40" i="2"/>
  <c r="BP40" i="2"/>
  <c r="BQ40" i="2"/>
  <c r="BS40" i="2" s="1"/>
  <c r="BT40" i="2" s="1"/>
  <c r="BU40" i="2" s="1"/>
  <c r="BY40" i="2"/>
  <c r="BZ40" i="2" s="1"/>
  <c r="CA40" i="2" s="1"/>
  <c r="C41" i="2"/>
  <c r="D41" i="2"/>
  <c r="E41" i="2"/>
  <c r="F41" i="2"/>
  <c r="G41" i="2"/>
  <c r="H41" i="2"/>
  <c r="I41" i="2"/>
  <c r="J41" i="2"/>
  <c r="K41" i="2"/>
  <c r="L41" i="2"/>
  <c r="M41" i="2"/>
  <c r="Q41" i="2"/>
  <c r="R41" i="2"/>
  <c r="S41" i="2"/>
  <c r="T41" i="2"/>
  <c r="U41" i="2"/>
  <c r="V41" i="2"/>
  <c r="W41" i="2"/>
  <c r="X41" i="2"/>
  <c r="Y41" i="2"/>
  <c r="AC41" i="2"/>
  <c r="AD41" i="2"/>
  <c r="AF41" i="2" s="1"/>
  <c r="AG41" i="2" s="1"/>
  <c r="AH41" i="2" s="1"/>
  <c r="AI41" i="2"/>
  <c r="AL41" i="2" s="1"/>
  <c r="AM41" i="2" s="1"/>
  <c r="AN41" i="2" s="1"/>
  <c r="AJ41" i="2"/>
  <c r="AK41" i="2"/>
  <c r="AO41" i="2"/>
  <c r="AP41" i="2"/>
  <c r="AV41" i="2"/>
  <c r="AW41" i="2"/>
  <c r="BC41" i="2"/>
  <c r="BD41" i="2"/>
  <c r="BE41" i="2"/>
  <c r="BF41" i="2"/>
  <c r="BJ41" i="2"/>
  <c r="BM41" i="2" s="1"/>
  <c r="BN41" i="2" s="1"/>
  <c r="BO41" i="2" s="1"/>
  <c r="BK41" i="2"/>
  <c r="BP41" i="2"/>
  <c r="BQ41" i="2"/>
  <c r="BS41" i="2" s="1"/>
  <c r="BT41" i="2" s="1"/>
  <c r="BU41" i="2" s="1"/>
  <c r="BY41" i="2"/>
  <c r="BZ41" i="2" s="1"/>
  <c r="CA41" i="2" s="1"/>
  <c r="C42" i="2"/>
  <c r="D42" i="2"/>
  <c r="E42" i="2"/>
  <c r="N42" i="2" s="1"/>
  <c r="O42" i="2" s="1"/>
  <c r="P42" i="2" s="1"/>
  <c r="F42" i="2"/>
  <c r="G42" i="2"/>
  <c r="H42" i="2"/>
  <c r="I42" i="2"/>
  <c r="J42" i="2"/>
  <c r="K42" i="2"/>
  <c r="L42" i="2"/>
  <c r="M42" i="2"/>
  <c r="Q42" i="2"/>
  <c r="R42" i="2"/>
  <c r="S42" i="2"/>
  <c r="T42" i="2"/>
  <c r="U42" i="2"/>
  <c r="V42" i="2"/>
  <c r="W42" i="2"/>
  <c r="X42" i="2"/>
  <c r="Y42" i="2"/>
  <c r="AC42" i="2"/>
  <c r="AD42" i="2"/>
  <c r="AF42" i="2"/>
  <c r="AG42" i="2" s="1"/>
  <c r="AH42" i="2" s="1"/>
  <c r="AI42" i="2"/>
  <c r="AJ42" i="2"/>
  <c r="AK42" i="2"/>
  <c r="AL42" i="2"/>
  <c r="AM42" i="2" s="1"/>
  <c r="AN42" i="2" s="1"/>
  <c r="AO42" i="2"/>
  <c r="AP42" i="2"/>
  <c r="AS42" i="2" s="1"/>
  <c r="AT42" i="2" s="1"/>
  <c r="AU42" i="2" s="1"/>
  <c r="AV42" i="2"/>
  <c r="AW42" i="2"/>
  <c r="AZ42" i="2" s="1"/>
  <c r="BA42" i="2" s="1"/>
  <c r="BB42" i="2" s="1"/>
  <c r="BC42" i="2"/>
  <c r="BD42" i="2"/>
  <c r="BE42" i="2"/>
  <c r="BF42" i="2"/>
  <c r="BJ42" i="2"/>
  <c r="BK42" i="2"/>
  <c r="BM42" i="2"/>
  <c r="BN42" i="2" s="1"/>
  <c r="BO42" i="2" s="1"/>
  <c r="BP42" i="2"/>
  <c r="BQ42" i="2"/>
  <c r="BS42" i="2" s="1"/>
  <c r="BT42" i="2" s="1"/>
  <c r="BU42" i="2" s="1"/>
  <c r="BY42" i="2"/>
  <c r="BZ42" i="2" s="1"/>
  <c r="CA42" i="2" s="1"/>
  <c r="C43" i="2"/>
  <c r="D43" i="2"/>
  <c r="E43" i="2"/>
  <c r="F43" i="2"/>
  <c r="G43" i="2"/>
  <c r="H43" i="2"/>
  <c r="I43" i="2"/>
  <c r="J43" i="2"/>
  <c r="K43" i="2"/>
  <c r="L43" i="2"/>
  <c r="M43" i="2"/>
  <c r="Q43" i="2"/>
  <c r="R43" i="2"/>
  <c r="S43" i="2"/>
  <c r="T43" i="2"/>
  <c r="U43" i="2"/>
  <c r="V43" i="2"/>
  <c r="W43" i="2"/>
  <c r="X43" i="2"/>
  <c r="Y43" i="2"/>
  <c r="AC43" i="2"/>
  <c r="AD43" i="2"/>
  <c r="AF43" i="2" s="1"/>
  <c r="AG43" i="2" s="1"/>
  <c r="AH43" i="2" s="1"/>
  <c r="AI43" i="2"/>
  <c r="AJ43" i="2"/>
  <c r="AK43" i="2"/>
  <c r="AO43" i="2"/>
  <c r="AP43" i="2"/>
  <c r="AV43" i="2"/>
  <c r="AW43" i="2"/>
  <c r="BC43" i="2"/>
  <c r="BD43" i="2"/>
  <c r="BE43" i="2"/>
  <c r="BF43" i="2"/>
  <c r="BG43" i="2"/>
  <c r="BH43" i="2" s="1"/>
  <c r="BI43" i="2" s="1"/>
  <c r="BJ43" i="2"/>
  <c r="BK43" i="2"/>
  <c r="BM43" i="2" s="1"/>
  <c r="BN43" i="2" s="1"/>
  <c r="BO43" i="2" s="1"/>
  <c r="BP43" i="2"/>
  <c r="BQ43" i="2"/>
  <c r="BS43" i="2" s="1"/>
  <c r="BT43" i="2" s="1"/>
  <c r="BU43" i="2" s="1"/>
  <c r="BY43" i="2"/>
  <c r="BZ43" i="2" s="1"/>
  <c r="CA43" i="2" s="1"/>
  <c r="C44" i="2"/>
  <c r="D44" i="2"/>
  <c r="E44" i="2"/>
  <c r="F44" i="2"/>
  <c r="G44" i="2"/>
  <c r="H44" i="2"/>
  <c r="I44" i="2"/>
  <c r="J44" i="2"/>
  <c r="K44" i="2"/>
  <c r="L44" i="2"/>
  <c r="M44" i="2"/>
  <c r="Q44" i="2"/>
  <c r="R44" i="2"/>
  <c r="S44" i="2"/>
  <c r="T44" i="2"/>
  <c r="U44" i="2"/>
  <c r="V44" i="2"/>
  <c r="W44" i="2"/>
  <c r="X44" i="2"/>
  <c r="Y44" i="2"/>
  <c r="AC44" i="2"/>
  <c r="AD44" i="2"/>
  <c r="AF44" i="2" s="1"/>
  <c r="AG44" i="2" s="1"/>
  <c r="AH44" i="2" s="1"/>
  <c r="AI44" i="2"/>
  <c r="AL44" i="2" s="1"/>
  <c r="AM44" i="2" s="1"/>
  <c r="AN44" i="2" s="1"/>
  <c r="AJ44" i="2"/>
  <c r="AK44" i="2"/>
  <c r="AO44" i="2"/>
  <c r="AP44" i="2"/>
  <c r="AV44" i="2"/>
  <c r="AW44" i="2"/>
  <c r="AZ44" i="2"/>
  <c r="BA44" i="2" s="1"/>
  <c r="BB44" i="2" s="1"/>
  <c r="BC44" i="2"/>
  <c r="BD44" i="2"/>
  <c r="BG44" i="2" s="1"/>
  <c r="BH44" i="2" s="1"/>
  <c r="BI44" i="2" s="1"/>
  <c r="BE44" i="2"/>
  <c r="BF44" i="2"/>
  <c r="BJ44" i="2"/>
  <c r="BK44" i="2"/>
  <c r="BP44" i="2"/>
  <c r="BQ44" i="2"/>
  <c r="BY44" i="2"/>
  <c r="BZ44" i="2" s="1"/>
  <c r="CA44" i="2" s="1"/>
  <c r="C45" i="2"/>
  <c r="D45" i="2"/>
  <c r="E45" i="2"/>
  <c r="N45" i="2" s="1"/>
  <c r="O45" i="2" s="1"/>
  <c r="P45" i="2" s="1"/>
  <c r="F45" i="2"/>
  <c r="G45" i="2"/>
  <c r="H45" i="2"/>
  <c r="I45" i="2"/>
  <c r="J45" i="2"/>
  <c r="K45" i="2"/>
  <c r="L45" i="2"/>
  <c r="M45" i="2"/>
  <c r="Q45" i="2"/>
  <c r="Z45" i="2" s="1"/>
  <c r="AA45" i="2" s="1"/>
  <c r="AB45" i="2" s="1"/>
  <c r="R45" i="2"/>
  <c r="S45" i="2"/>
  <c r="T45" i="2"/>
  <c r="U45" i="2"/>
  <c r="V45" i="2"/>
  <c r="W45" i="2"/>
  <c r="X45" i="2"/>
  <c r="Y45" i="2"/>
  <c r="AC45" i="2"/>
  <c r="AD45" i="2"/>
  <c r="AF45" i="2" s="1"/>
  <c r="AG45" i="2" s="1"/>
  <c r="AH45" i="2" s="1"/>
  <c r="AI45" i="2"/>
  <c r="AJ45" i="2"/>
  <c r="AK45" i="2"/>
  <c r="AO45" i="2"/>
  <c r="AP45" i="2"/>
  <c r="AS45" i="2"/>
  <c r="AT45" i="2" s="1"/>
  <c r="AU45" i="2" s="1"/>
  <c r="AV45" i="2"/>
  <c r="AW45" i="2"/>
  <c r="AZ45" i="2" s="1"/>
  <c r="BA45" i="2" s="1"/>
  <c r="BB45" i="2" s="1"/>
  <c r="BC45" i="2"/>
  <c r="BD45" i="2"/>
  <c r="BG45" i="2" s="1"/>
  <c r="BH45" i="2" s="1"/>
  <c r="BI45" i="2" s="1"/>
  <c r="BE45" i="2"/>
  <c r="BF45" i="2"/>
  <c r="BJ45" i="2"/>
  <c r="BK45" i="2"/>
  <c r="BP45" i="2"/>
  <c r="BQ45" i="2"/>
  <c r="BS45" i="2"/>
  <c r="BT45" i="2" s="1"/>
  <c r="BU45" i="2" s="1"/>
  <c r="BY45" i="2"/>
  <c r="BZ45" i="2" s="1"/>
  <c r="CA45" i="2" s="1"/>
  <c r="C46" i="2"/>
  <c r="D46" i="2"/>
  <c r="E46" i="2"/>
  <c r="F46" i="2"/>
  <c r="G46" i="2"/>
  <c r="H46" i="2"/>
  <c r="I46" i="2"/>
  <c r="J46" i="2"/>
  <c r="K46" i="2"/>
  <c r="L46" i="2"/>
  <c r="M46" i="2"/>
  <c r="Q46" i="2"/>
  <c r="R46" i="2"/>
  <c r="S46" i="2"/>
  <c r="T46" i="2"/>
  <c r="U46" i="2"/>
  <c r="V46" i="2"/>
  <c r="W46" i="2"/>
  <c r="X46" i="2"/>
  <c r="Y46" i="2"/>
  <c r="AC46" i="2"/>
  <c r="AD46" i="2"/>
  <c r="AF46" i="2"/>
  <c r="AG46" i="2" s="1"/>
  <c r="AH46" i="2" s="1"/>
  <c r="AI46" i="2"/>
  <c r="AL46" i="2" s="1"/>
  <c r="AM46" i="2" s="1"/>
  <c r="AN46" i="2" s="1"/>
  <c r="AJ46" i="2"/>
  <c r="AK46" i="2"/>
  <c r="AO46" i="2"/>
  <c r="AP46" i="2"/>
  <c r="AS46" i="2" s="1"/>
  <c r="AT46" i="2" s="1"/>
  <c r="AU46" i="2" s="1"/>
  <c r="AV46" i="2"/>
  <c r="AW46" i="2"/>
  <c r="BC46" i="2"/>
  <c r="BD46" i="2"/>
  <c r="BE46" i="2"/>
  <c r="BF46" i="2"/>
  <c r="BJ46" i="2"/>
  <c r="BM46" i="2" s="1"/>
  <c r="BN46" i="2" s="1"/>
  <c r="BO46" i="2" s="1"/>
  <c r="BK46" i="2"/>
  <c r="BP46" i="2"/>
  <c r="BQ46" i="2"/>
  <c r="BS46" i="2" s="1"/>
  <c r="BT46" i="2" s="1"/>
  <c r="BU46" i="2" s="1"/>
  <c r="BY46" i="2"/>
  <c r="BZ46" i="2" s="1"/>
  <c r="CA46" i="2" s="1"/>
  <c r="C8" i="2"/>
  <c r="D8" i="2"/>
  <c r="E8" i="2"/>
  <c r="F8" i="2"/>
  <c r="H8" i="2"/>
  <c r="I8" i="2"/>
  <c r="K8" i="2"/>
  <c r="L8" i="2"/>
  <c r="Q8" i="2"/>
  <c r="R8" i="2"/>
  <c r="T8" i="2"/>
  <c r="U8" i="2"/>
  <c r="W8" i="2"/>
  <c r="X8" i="2"/>
  <c r="BY8" i="2"/>
  <c r="BZ8" i="2" s="1"/>
  <c r="CA8" i="2" s="1"/>
  <c r="C9" i="2"/>
  <c r="D9" i="2"/>
  <c r="E9" i="2"/>
  <c r="F9" i="2"/>
  <c r="H9" i="2"/>
  <c r="I9" i="2"/>
  <c r="K9" i="2"/>
  <c r="L9" i="2"/>
  <c r="Q9" i="2"/>
  <c r="R9" i="2"/>
  <c r="T9" i="2"/>
  <c r="U9" i="2"/>
  <c r="W9" i="2"/>
  <c r="X9" i="2"/>
  <c r="BY9" i="2"/>
  <c r="BZ9" i="2" s="1"/>
  <c r="CA9" i="2" s="1"/>
  <c r="C10" i="2"/>
  <c r="D10" i="2"/>
  <c r="E10" i="2"/>
  <c r="F10" i="2"/>
  <c r="H10" i="2"/>
  <c r="I10" i="2"/>
  <c r="K10" i="2"/>
  <c r="L10" i="2"/>
  <c r="Q10" i="2"/>
  <c r="R10" i="2"/>
  <c r="T10" i="2"/>
  <c r="U10" i="2"/>
  <c r="Z10" i="2" s="1"/>
  <c r="AA10" i="2" s="1"/>
  <c r="AB10" i="2" s="1"/>
  <c r="W10" i="2"/>
  <c r="X10" i="2"/>
  <c r="BY10" i="2"/>
  <c r="BZ10" i="2" s="1"/>
  <c r="CA10" i="2" s="1"/>
  <c r="C11" i="2"/>
  <c r="D11" i="2"/>
  <c r="E11" i="2"/>
  <c r="F11" i="2"/>
  <c r="H11" i="2"/>
  <c r="I11" i="2"/>
  <c r="K11" i="2"/>
  <c r="L11" i="2"/>
  <c r="Q11" i="2"/>
  <c r="R11" i="2"/>
  <c r="T11" i="2"/>
  <c r="U11" i="2"/>
  <c r="W11" i="2"/>
  <c r="X11" i="2"/>
  <c r="BY11" i="2"/>
  <c r="BZ11" i="2" s="1"/>
  <c r="CA11" i="2" s="1"/>
  <c r="C12" i="2"/>
  <c r="D12" i="2"/>
  <c r="E12" i="2"/>
  <c r="N12" i="2" s="1"/>
  <c r="O12" i="2" s="1"/>
  <c r="P12" i="2" s="1"/>
  <c r="F12" i="2"/>
  <c r="H12" i="2"/>
  <c r="I12" i="2"/>
  <c r="K12" i="2"/>
  <c r="L12" i="2"/>
  <c r="Q12" i="2"/>
  <c r="R12" i="2"/>
  <c r="T12" i="2"/>
  <c r="U12" i="2"/>
  <c r="W12" i="2"/>
  <c r="X12" i="2"/>
  <c r="BY12" i="2"/>
  <c r="BZ12" i="2" s="1"/>
  <c r="CA12" i="2" s="1"/>
  <c r="C13" i="2"/>
  <c r="D13" i="2"/>
  <c r="E13" i="2"/>
  <c r="F13" i="2"/>
  <c r="H13" i="2"/>
  <c r="I13" i="2"/>
  <c r="K13" i="2"/>
  <c r="L13" i="2"/>
  <c r="Q13" i="2"/>
  <c r="R13" i="2"/>
  <c r="T13" i="2"/>
  <c r="U13" i="2"/>
  <c r="W13" i="2"/>
  <c r="X13" i="2"/>
  <c r="BY13" i="2"/>
  <c r="BZ13" i="2" s="1"/>
  <c r="CA13" i="2" s="1"/>
  <c r="C14" i="2"/>
  <c r="D14" i="2"/>
  <c r="Q14" i="2"/>
  <c r="R14" i="2"/>
  <c r="T14" i="2"/>
  <c r="U14" i="2"/>
  <c r="W14" i="2"/>
  <c r="X14" i="2"/>
  <c r="BY14" i="2"/>
  <c r="BZ14" i="2" s="1"/>
  <c r="CA14" i="2" s="1"/>
  <c r="C15" i="2"/>
  <c r="D15" i="2"/>
  <c r="E15" i="2"/>
  <c r="F15" i="2"/>
  <c r="H15" i="2"/>
  <c r="I15" i="2"/>
  <c r="K15" i="2"/>
  <c r="L15" i="2"/>
  <c r="Q15" i="2"/>
  <c r="R15" i="2"/>
  <c r="T15" i="2"/>
  <c r="U15" i="2"/>
  <c r="W15" i="2"/>
  <c r="X15" i="2"/>
  <c r="BY15" i="2"/>
  <c r="BZ15" i="2" s="1"/>
  <c r="CA15" i="2" s="1"/>
  <c r="C16" i="2"/>
  <c r="D16" i="2"/>
  <c r="E16" i="2"/>
  <c r="F16" i="2"/>
  <c r="H16" i="2"/>
  <c r="I16" i="2"/>
  <c r="K16" i="2"/>
  <c r="L16" i="2"/>
  <c r="Q16" i="2"/>
  <c r="R16" i="2"/>
  <c r="T16" i="2"/>
  <c r="U16" i="2"/>
  <c r="W16" i="2"/>
  <c r="X16" i="2"/>
  <c r="BY16" i="2"/>
  <c r="BZ16" i="2" s="1"/>
  <c r="CA16" i="2" s="1"/>
  <c r="C17" i="2"/>
  <c r="D17" i="2"/>
  <c r="E17" i="2"/>
  <c r="F17" i="2"/>
  <c r="H17" i="2"/>
  <c r="I17" i="2"/>
  <c r="K17" i="2"/>
  <c r="L17" i="2"/>
  <c r="Q17" i="2"/>
  <c r="R17" i="2"/>
  <c r="T17" i="2"/>
  <c r="U17" i="2"/>
  <c r="W17" i="2"/>
  <c r="X17" i="2"/>
  <c r="BY17" i="2"/>
  <c r="BZ17" i="2" s="1"/>
  <c r="CA17" i="2" s="1"/>
  <c r="C18" i="2"/>
  <c r="D18" i="2"/>
  <c r="E18" i="2"/>
  <c r="F18" i="2"/>
  <c r="H18" i="2"/>
  <c r="I18" i="2"/>
  <c r="K18" i="2"/>
  <c r="L18" i="2"/>
  <c r="Q18" i="2"/>
  <c r="R18" i="2"/>
  <c r="T18" i="2"/>
  <c r="U18" i="2"/>
  <c r="W18" i="2"/>
  <c r="X18" i="2"/>
  <c r="BY18" i="2"/>
  <c r="BZ18" i="2" s="1"/>
  <c r="CA18" i="2" s="1"/>
  <c r="C19" i="2"/>
  <c r="D19" i="2"/>
  <c r="E19" i="2"/>
  <c r="F19" i="2"/>
  <c r="H19" i="2"/>
  <c r="I19" i="2"/>
  <c r="K19" i="2"/>
  <c r="L19" i="2"/>
  <c r="Q19" i="2"/>
  <c r="R19" i="2"/>
  <c r="T19" i="2"/>
  <c r="U19" i="2"/>
  <c r="W19" i="2"/>
  <c r="X19" i="2"/>
  <c r="BY19" i="2"/>
  <c r="BZ19" i="2" s="1"/>
  <c r="CA19" i="2" s="1"/>
  <c r="C20" i="2"/>
  <c r="D20" i="2"/>
  <c r="E20" i="2"/>
  <c r="F20" i="2"/>
  <c r="H20" i="2"/>
  <c r="I20" i="2"/>
  <c r="K20" i="2"/>
  <c r="L20" i="2"/>
  <c r="Q20" i="2"/>
  <c r="R20" i="2"/>
  <c r="T20" i="2"/>
  <c r="U20" i="2"/>
  <c r="W20" i="2"/>
  <c r="X20" i="2"/>
  <c r="BY20" i="2"/>
  <c r="BZ20" i="2"/>
  <c r="CA20" i="2" s="1"/>
  <c r="C21" i="2"/>
  <c r="D21" i="2"/>
  <c r="E21" i="2"/>
  <c r="F21" i="2"/>
  <c r="H21" i="2"/>
  <c r="I21" i="2"/>
  <c r="K21" i="2"/>
  <c r="L21" i="2"/>
  <c r="Q21" i="2"/>
  <c r="R21" i="2"/>
  <c r="T21" i="2"/>
  <c r="U21" i="2"/>
  <c r="W21" i="2"/>
  <c r="X21" i="2"/>
  <c r="BY21" i="2"/>
  <c r="BZ21" i="2" s="1"/>
  <c r="CA21" i="2" s="1"/>
  <c r="C22" i="2"/>
  <c r="D22" i="2"/>
  <c r="E22" i="2"/>
  <c r="F22" i="2"/>
  <c r="H22" i="2"/>
  <c r="I22" i="2"/>
  <c r="K22" i="2"/>
  <c r="L22" i="2"/>
  <c r="Q22" i="2"/>
  <c r="R22" i="2"/>
  <c r="T22" i="2"/>
  <c r="U22" i="2"/>
  <c r="W22" i="2"/>
  <c r="X22" i="2"/>
  <c r="BY22" i="2"/>
  <c r="BZ22" i="2"/>
  <c r="CA22" i="2" s="1"/>
  <c r="C23" i="2"/>
  <c r="D23" i="2"/>
  <c r="Q23" i="2"/>
  <c r="R23" i="2"/>
  <c r="T23" i="2"/>
  <c r="U23" i="2"/>
  <c r="W23" i="2"/>
  <c r="X23" i="2"/>
  <c r="BY23" i="2"/>
  <c r="BZ23" i="2" s="1"/>
  <c r="CA23" i="2" s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C5" i="10" s="1"/>
  <c r="B4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7" i="2"/>
  <c r="C7" i="2"/>
  <c r="D7" i="2"/>
  <c r="AL35" i="2" l="1"/>
  <c r="AM35" i="2" s="1"/>
  <c r="AN35" i="2" s="1"/>
  <c r="AZ41" i="2"/>
  <c r="BA41" i="2" s="1"/>
  <c r="BB41" i="2" s="1"/>
  <c r="BG40" i="2"/>
  <c r="BH40" i="2" s="1"/>
  <c r="BI40" i="2" s="1"/>
  <c r="AZ38" i="2"/>
  <c r="BA38" i="2" s="1"/>
  <c r="BB38" i="2" s="1"/>
  <c r="AL37" i="2"/>
  <c r="AM37" i="2" s="1"/>
  <c r="AN37" i="2" s="1"/>
  <c r="AL43" i="2"/>
  <c r="AM43" i="2" s="1"/>
  <c r="AN43" i="2" s="1"/>
  <c r="AZ46" i="2"/>
  <c r="BA46" i="2" s="1"/>
  <c r="BB46" i="2" s="1"/>
  <c r="BM39" i="2"/>
  <c r="BN39" i="2" s="1"/>
  <c r="BO39" i="2" s="1"/>
  <c r="BG35" i="2"/>
  <c r="BH35" i="2" s="1"/>
  <c r="BI35" i="2" s="1"/>
  <c r="AL31" i="2"/>
  <c r="AM31" i="2" s="1"/>
  <c r="AN31" i="2" s="1"/>
  <c r="D8" i="1"/>
  <c r="BM44" i="2"/>
  <c r="BN44" i="2" s="1"/>
  <c r="BO44" i="2" s="1"/>
  <c r="AS43" i="2"/>
  <c r="AT43" i="2" s="1"/>
  <c r="AU43" i="2" s="1"/>
  <c r="BG39" i="2"/>
  <c r="BH39" i="2" s="1"/>
  <c r="BI39" i="2" s="1"/>
  <c r="BG32" i="2"/>
  <c r="BH32" i="2" s="1"/>
  <c r="BI32" i="2" s="1"/>
  <c r="BM33" i="2"/>
  <c r="BN33" i="2" s="1"/>
  <c r="BO33" i="2" s="1"/>
  <c r="Z24" i="2"/>
  <c r="AA24" i="2" s="1"/>
  <c r="AB24" i="2" s="1"/>
  <c r="N24" i="2"/>
  <c r="O24" i="2" s="1"/>
  <c r="P24" i="2" s="1"/>
  <c r="Z22" i="2"/>
  <c r="AA22" i="2" s="1"/>
  <c r="AB22" i="2" s="1"/>
  <c r="Z20" i="2"/>
  <c r="AA20" i="2" s="1"/>
  <c r="AB20" i="2" s="1"/>
  <c r="N20" i="2"/>
  <c r="O20" i="2" s="1"/>
  <c r="P20" i="2" s="1"/>
  <c r="N10" i="2"/>
  <c r="O10" i="2" s="1"/>
  <c r="P10" i="2" s="1"/>
  <c r="Z12" i="2"/>
  <c r="AA12" i="2" s="1"/>
  <c r="AB12" i="2" s="1"/>
  <c r="Z18" i="2"/>
  <c r="AA18" i="2" s="1"/>
  <c r="AB18" i="2" s="1"/>
  <c r="Z16" i="2"/>
  <c r="AA16" i="2" s="1"/>
  <c r="AB16" i="2" s="1"/>
  <c r="N22" i="2"/>
  <c r="O22" i="2" s="1"/>
  <c r="P22" i="2" s="1"/>
  <c r="N25" i="2"/>
  <c r="O25" i="2" s="1"/>
  <c r="P25" i="2" s="1"/>
  <c r="N18" i="2"/>
  <c r="O18" i="2" s="1"/>
  <c r="P18" i="2" s="1"/>
  <c r="Z19" i="2"/>
  <c r="AA19" i="2" s="1"/>
  <c r="AB19" i="2" s="1"/>
  <c r="Z17" i="2"/>
  <c r="AA17" i="2" s="1"/>
  <c r="AB17" i="2" s="1"/>
  <c r="N16" i="2"/>
  <c r="O16" i="2" s="1"/>
  <c r="P16" i="2" s="1"/>
  <c r="N15" i="2"/>
  <c r="O15" i="2" s="1"/>
  <c r="P15" i="2" s="1"/>
  <c r="Z14" i="2"/>
  <c r="AA14" i="2" s="1"/>
  <c r="AB14" i="2" s="1"/>
  <c r="Z11" i="2"/>
  <c r="AA11" i="2" s="1"/>
  <c r="AB11" i="2" s="1"/>
  <c r="Z39" i="2"/>
  <c r="AA39" i="2" s="1"/>
  <c r="AB39" i="2" s="1"/>
  <c r="Z23" i="2"/>
  <c r="AA23" i="2" s="1"/>
  <c r="AB23" i="2" s="1"/>
  <c r="Z21" i="2"/>
  <c r="AA21" i="2" s="1"/>
  <c r="AB21" i="2" s="1"/>
  <c r="O23" i="2"/>
  <c r="P23" i="2" s="1"/>
  <c r="N21" i="2"/>
  <c r="O21" i="2" s="1"/>
  <c r="P21" i="2" s="1"/>
  <c r="N19" i="2"/>
  <c r="O19" i="2" s="1"/>
  <c r="P19" i="2" s="1"/>
  <c r="N17" i="2"/>
  <c r="O17" i="2" s="1"/>
  <c r="P17" i="2" s="1"/>
  <c r="O14" i="2"/>
  <c r="P14" i="2" s="1"/>
  <c r="N13" i="2"/>
  <c r="O13" i="2" s="1"/>
  <c r="P13" i="2" s="1"/>
  <c r="Z8" i="2"/>
  <c r="AA8" i="2" s="1"/>
  <c r="AB8" i="2" s="1"/>
  <c r="N46" i="2"/>
  <c r="O46" i="2" s="1"/>
  <c r="P46" i="2" s="1"/>
  <c r="Z44" i="2"/>
  <c r="AA44" i="2" s="1"/>
  <c r="AB44" i="2" s="1"/>
  <c r="N43" i="2"/>
  <c r="O43" i="2" s="1"/>
  <c r="P43" i="2" s="1"/>
  <c r="Z15" i="2"/>
  <c r="AA15" i="2" s="1"/>
  <c r="AB15" i="2" s="1"/>
  <c r="Z13" i="2"/>
  <c r="AA13" i="2" s="1"/>
  <c r="AB13" i="2" s="1"/>
  <c r="N11" i="2"/>
  <c r="O11" i="2" s="1"/>
  <c r="P11" i="2" s="1"/>
  <c r="Z9" i="2"/>
  <c r="AA9" i="2" s="1"/>
  <c r="AB9" i="2" s="1"/>
  <c r="N8" i="2"/>
  <c r="O8" i="2" s="1"/>
  <c r="P8" i="2" s="1"/>
  <c r="Z43" i="2"/>
  <c r="AA43" i="2" s="1"/>
  <c r="AB43" i="2" s="1"/>
  <c r="N9" i="2"/>
  <c r="O9" i="2" s="1"/>
  <c r="P9" i="2" s="1"/>
  <c r="BG46" i="2"/>
  <c r="BH46" i="2" s="1"/>
  <c r="BI46" i="2" s="1"/>
  <c r="Z46" i="2"/>
  <c r="AA46" i="2" s="1"/>
  <c r="AB46" i="2" s="1"/>
  <c r="BM45" i="2"/>
  <c r="BN45" i="2" s="1"/>
  <c r="BO45" i="2" s="1"/>
  <c r="AL45" i="2"/>
  <c r="AM45" i="2" s="1"/>
  <c r="AN45" i="2" s="1"/>
  <c r="BS44" i="2"/>
  <c r="BT44" i="2" s="1"/>
  <c r="BU44" i="2" s="1"/>
  <c r="AS44" i="2"/>
  <c r="AT44" i="2" s="1"/>
  <c r="AU44" i="2" s="1"/>
  <c r="N44" i="2"/>
  <c r="O44" i="2" s="1"/>
  <c r="P44" i="2" s="1"/>
  <c r="AZ43" i="2"/>
  <c r="BA43" i="2" s="1"/>
  <c r="BB43" i="2" s="1"/>
  <c r="BG42" i="2"/>
  <c r="BH42" i="2" s="1"/>
  <c r="BI42" i="2" s="1"/>
  <c r="Z42" i="2"/>
  <c r="AA42" i="2" s="1"/>
  <c r="AB42" i="2" s="1"/>
  <c r="BG41" i="2"/>
  <c r="BH41" i="2" s="1"/>
  <c r="BI41" i="2" s="1"/>
  <c r="AS41" i="2"/>
  <c r="AT41" i="2" s="1"/>
  <c r="AU41" i="2" s="1"/>
  <c r="BM40" i="2"/>
  <c r="BN40" i="2" s="1"/>
  <c r="BO40" i="2" s="1"/>
  <c r="AL40" i="2"/>
  <c r="AM40" i="2" s="1"/>
  <c r="AN40" i="2" s="1"/>
  <c r="BS39" i="2"/>
  <c r="BT39" i="2" s="1"/>
  <c r="BU39" i="2" s="1"/>
  <c r="AS39" i="2"/>
  <c r="AT39" i="2" s="1"/>
  <c r="AU39" i="2" s="1"/>
  <c r="N39" i="2"/>
  <c r="O39" i="2" s="1"/>
  <c r="P39" i="2" s="1"/>
  <c r="BM38" i="2"/>
  <c r="BN38" i="2" s="1"/>
  <c r="BO38" i="2" s="1"/>
  <c r="AL38" i="2"/>
  <c r="AM38" i="2" s="1"/>
  <c r="AN38" i="2" s="1"/>
  <c r="BS37" i="2"/>
  <c r="BT37" i="2" s="1"/>
  <c r="BU37" i="2" s="1"/>
  <c r="AS37" i="2"/>
  <c r="AT37" i="2" s="1"/>
  <c r="AU37" i="2" s="1"/>
  <c r="N37" i="2"/>
  <c r="O37" i="2" s="1"/>
  <c r="P37" i="2" s="1"/>
  <c r="BM36" i="2"/>
  <c r="BN36" i="2" s="1"/>
  <c r="BO36" i="2" s="1"/>
  <c r="AL36" i="2"/>
  <c r="AM36" i="2" s="1"/>
  <c r="AN36" i="2" s="1"/>
  <c r="BS35" i="2"/>
  <c r="BT35" i="2" s="1"/>
  <c r="BU35" i="2" s="1"/>
  <c r="AS35" i="2"/>
  <c r="AT35" i="2" s="1"/>
  <c r="AU35" i="2" s="1"/>
  <c r="N35" i="2"/>
  <c r="O35" i="2" s="1"/>
  <c r="P35" i="2" s="1"/>
  <c r="BM34" i="2"/>
  <c r="BN34" i="2" s="1"/>
  <c r="BO34" i="2" s="1"/>
  <c r="AL34" i="2"/>
  <c r="AM34" i="2" s="1"/>
  <c r="AN34" i="2" s="1"/>
  <c r="BS33" i="2"/>
  <c r="BT33" i="2" s="1"/>
  <c r="BU33" i="2" s="1"/>
  <c r="BG33" i="2"/>
  <c r="AS33" i="2"/>
  <c r="AT33" i="2" s="1"/>
  <c r="AU33" i="2" s="1"/>
  <c r="N33" i="2"/>
  <c r="O33" i="2" s="1"/>
  <c r="P33" i="2" s="1"/>
  <c r="BM32" i="2"/>
  <c r="BN32" i="2" s="1"/>
  <c r="BO32" i="2" s="1"/>
  <c r="AZ32" i="2"/>
  <c r="AM32" i="2"/>
  <c r="AN32" i="2" s="1"/>
  <c r="BG31" i="2"/>
  <c r="AS31" i="2"/>
  <c r="AT31" i="2" s="1"/>
  <c r="AU31" i="2" s="1"/>
  <c r="N31" i="2"/>
  <c r="O31" i="2" s="1"/>
  <c r="P31" i="2" s="1"/>
  <c r="N29" i="2"/>
  <c r="O29" i="2" s="1"/>
  <c r="P29" i="2" s="1"/>
  <c r="Z27" i="2"/>
  <c r="AA27" i="2" s="1"/>
  <c r="AB27" i="2" s="1"/>
  <c r="N26" i="2"/>
  <c r="O26" i="2" s="1"/>
  <c r="P26" i="2" s="1"/>
  <c r="AL32" i="2"/>
  <c r="Z37" i="2"/>
  <c r="AA37" i="2" s="1"/>
  <c r="AB37" i="2" s="1"/>
  <c r="Z35" i="2"/>
  <c r="AA35" i="2" s="1"/>
  <c r="AB35" i="2" s="1"/>
  <c r="BH33" i="2"/>
  <c r="BI33" i="2" s="1"/>
  <c r="Z33" i="2"/>
  <c r="AA33" i="2" s="1"/>
  <c r="AB33" i="2" s="1"/>
  <c r="BA32" i="2"/>
  <c r="BB32" i="2" s="1"/>
  <c r="BH31" i="2"/>
  <c r="BI31" i="2" s="1"/>
  <c r="Z31" i="2"/>
  <c r="AA31" i="2" s="1"/>
  <c r="AB31" i="2" s="1"/>
  <c r="Z29" i="2"/>
  <c r="AA29" i="2" s="1"/>
  <c r="AB29" i="2" s="1"/>
  <c r="Z26" i="2"/>
  <c r="AA26" i="2" s="1"/>
  <c r="AB26" i="2" s="1"/>
  <c r="N27" i="2"/>
  <c r="O27" i="2" s="1"/>
  <c r="P27" i="2" s="1"/>
  <c r="Z41" i="2"/>
  <c r="AA41" i="2" s="1"/>
  <c r="AB41" i="2" s="1"/>
  <c r="N41" i="2"/>
  <c r="O41" i="2" s="1"/>
  <c r="P41" i="2" s="1"/>
  <c r="B27" i="9"/>
  <c r="G27" i="9"/>
  <c r="AC27" i="2" s="1"/>
  <c r="L27" i="9"/>
  <c r="AD27" i="2" s="1"/>
  <c r="AF27" i="2" s="1"/>
  <c r="AG27" i="2" s="1"/>
  <c r="AH27" i="2" s="1"/>
  <c r="Q27" i="9"/>
  <c r="BP27" i="2" s="1"/>
  <c r="V27" i="9"/>
  <c r="BQ27" i="2" s="1"/>
  <c r="B28" i="9"/>
  <c r="G28" i="9"/>
  <c r="AC28" i="2" s="1"/>
  <c r="L28" i="9"/>
  <c r="AD28" i="2" s="1"/>
  <c r="AF28" i="2" s="1"/>
  <c r="AG28" i="2" s="1"/>
  <c r="AH28" i="2" s="1"/>
  <c r="Q28" i="9"/>
  <c r="BP28" i="2" s="1"/>
  <c r="BS28" i="2" s="1"/>
  <c r="BT28" i="2" s="1"/>
  <c r="BU28" i="2" s="1"/>
  <c r="V28" i="9"/>
  <c r="BQ28" i="2" s="1"/>
  <c r="B29" i="9"/>
  <c r="G29" i="9"/>
  <c r="AC29" i="2" s="1"/>
  <c r="L29" i="9"/>
  <c r="AD29" i="2" s="1"/>
  <c r="AF29" i="2" s="1"/>
  <c r="AG29" i="2" s="1"/>
  <c r="AH29" i="2" s="1"/>
  <c r="Q29" i="9"/>
  <c r="BP29" i="2" s="1"/>
  <c r="V29" i="9"/>
  <c r="BQ29" i="2" s="1"/>
  <c r="BS29" i="2" s="1"/>
  <c r="BT29" i="2" s="1"/>
  <c r="BU29" i="2" s="1"/>
  <c r="B30" i="9"/>
  <c r="G30" i="9"/>
  <c r="AC30" i="2" s="1"/>
  <c r="L30" i="9"/>
  <c r="AD30" i="2" s="1"/>
  <c r="AF30" i="2" s="1"/>
  <c r="AG30" i="2" s="1"/>
  <c r="AH30" i="2" s="1"/>
  <c r="Q30" i="9"/>
  <c r="BP30" i="2" s="1"/>
  <c r="V30" i="9"/>
  <c r="BQ30" i="2" s="1"/>
  <c r="B31" i="9"/>
  <c r="G31" i="9"/>
  <c r="AC31" i="2" s="1"/>
  <c r="L31" i="9"/>
  <c r="AD31" i="2" s="1"/>
  <c r="AF31" i="2" s="1"/>
  <c r="AG31" i="2" s="1"/>
  <c r="AH31" i="2" s="1"/>
  <c r="Q31" i="9"/>
  <c r="BP31" i="2" s="1"/>
  <c r="V31" i="9"/>
  <c r="BQ31" i="2" s="1"/>
  <c r="BS31" i="2" s="1"/>
  <c r="BT31" i="2" s="1"/>
  <c r="BU31" i="2" s="1"/>
  <c r="B209" i="7"/>
  <c r="K28" i="8"/>
  <c r="AM28" i="8"/>
  <c r="BO28" i="8"/>
  <c r="B183" i="7"/>
  <c r="J28" i="8"/>
  <c r="AL28" i="8"/>
  <c r="B157" i="7"/>
  <c r="BM28" i="8"/>
  <c r="B131" i="7"/>
  <c r="H28" i="8"/>
  <c r="AJ28" i="8"/>
  <c r="B105" i="7"/>
  <c r="AH28" i="8"/>
  <c r="BJ28" i="8"/>
  <c r="B79" i="7"/>
  <c r="E28" i="8"/>
  <c r="B53" i="7"/>
  <c r="AF28" i="8"/>
  <c r="BH28" i="8"/>
  <c r="B27" i="7"/>
  <c r="F27" i="7"/>
  <c r="C28" i="8" s="1"/>
  <c r="J27" i="7"/>
  <c r="N27" i="7"/>
  <c r="AE28" i="8" s="1"/>
  <c r="R27" i="7"/>
  <c r="V27" i="7"/>
  <c r="B10" i="8"/>
  <c r="B11" i="8"/>
  <c r="B12" i="8"/>
  <c r="B13" i="8"/>
  <c r="B14" i="8"/>
  <c r="B15" i="8"/>
  <c r="B16" i="8"/>
  <c r="B17" i="8"/>
  <c r="B18" i="8"/>
  <c r="H18" i="8"/>
  <c r="AK18" i="8"/>
  <c r="BO18" i="8"/>
  <c r="B19" i="8"/>
  <c r="B20" i="8"/>
  <c r="B21" i="8"/>
  <c r="B22" i="8"/>
  <c r="B23" i="8"/>
  <c r="B24" i="8"/>
  <c r="B25" i="8"/>
  <c r="B26" i="8"/>
  <c r="B27" i="8"/>
  <c r="B28" i="8"/>
  <c r="D28" i="8"/>
  <c r="F28" i="8"/>
  <c r="I28" i="8"/>
  <c r="Q28" i="8"/>
  <c r="R28" i="8"/>
  <c r="S28" i="8"/>
  <c r="T28" i="8"/>
  <c r="V28" i="8"/>
  <c r="AD28" i="8" s="1"/>
  <c r="W28" i="8"/>
  <c r="AA28" i="8" s="1"/>
  <c r="AO27" i="2" s="1"/>
  <c r="X28" i="8"/>
  <c r="Y28" i="8"/>
  <c r="AG28" i="8"/>
  <c r="AK28" i="8"/>
  <c r="AS28" i="8"/>
  <c r="AT28" i="8"/>
  <c r="AU28" i="8"/>
  <c r="AV28" i="8"/>
  <c r="AX28" i="8"/>
  <c r="BD28" i="8" s="1"/>
  <c r="BD27" i="2" s="1"/>
  <c r="AY28" i="8"/>
  <c r="AZ28" i="8"/>
  <c r="BA28" i="8"/>
  <c r="BF28" i="8" s="1"/>
  <c r="BF27" i="2" s="1"/>
  <c r="BC28" i="8"/>
  <c r="BC27" i="2" s="1"/>
  <c r="BG28" i="8"/>
  <c r="BI28" i="8"/>
  <c r="BL28" i="8"/>
  <c r="BN28" i="8"/>
  <c r="B29" i="8"/>
  <c r="C29" i="8"/>
  <c r="D29" i="8"/>
  <c r="E29" i="8"/>
  <c r="F29" i="8"/>
  <c r="O29" i="8" s="1"/>
  <c r="AK28" i="2" s="1"/>
  <c r="H29" i="8"/>
  <c r="M29" i="8" s="1"/>
  <c r="AI28" i="2" s="1"/>
  <c r="I29" i="8"/>
  <c r="N29" i="8" s="1"/>
  <c r="AJ28" i="2" s="1"/>
  <c r="J29" i="8"/>
  <c r="K29" i="8"/>
  <c r="Q29" i="8"/>
  <c r="R29" i="8"/>
  <c r="S29" i="8"/>
  <c r="T29" i="8"/>
  <c r="V29" i="8"/>
  <c r="W29" i="8"/>
  <c r="AA29" i="8" s="1"/>
  <c r="AO28" i="2" s="1"/>
  <c r="X29" i="8"/>
  <c r="Y29" i="8"/>
  <c r="AD29" i="8"/>
  <c r="AE29" i="8"/>
  <c r="AF29" i="8"/>
  <c r="AG29" i="8"/>
  <c r="AH29" i="8"/>
  <c r="AJ29" i="8"/>
  <c r="AK29" i="8"/>
  <c r="AL29" i="8"/>
  <c r="AM29" i="8"/>
  <c r="AS29" i="8"/>
  <c r="AT29" i="8"/>
  <c r="BE29" i="8" s="1"/>
  <c r="BE28" i="2" s="1"/>
  <c r="AU29" i="8"/>
  <c r="BC29" i="8" s="1"/>
  <c r="BC28" i="2" s="1"/>
  <c r="AV29" i="8"/>
  <c r="AX29" i="8"/>
  <c r="BD29" i="8" s="1"/>
  <c r="BD28" i="2" s="1"/>
  <c r="AY29" i="8"/>
  <c r="AZ29" i="8"/>
  <c r="BA29" i="8"/>
  <c r="BG29" i="8"/>
  <c r="BH29" i="8"/>
  <c r="BQ29" i="8" s="1"/>
  <c r="BJ28" i="2" s="1"/>
  <c r="BI29" i="8"/>
  <c r="BJ29" i="8"/>
  <c r="BL29" i="8"/>
  <c r="BM29" i="8"/>
  <c r="BN29" i="8"/>
  <c r="BO29" i="8"/>
  <c r="B30" i="8"/>
  <c r="C30" i="8"/>
  <c r="D30" i="8"/>
  <c r="E30" i="8"/>
  <c r="F30" i="8"/>
  <c r="H30" i="8"/>
  <c r="M30" i="8" s="1"/>
  <c r="AI29" i="2" s="1"/>
  <c r="I30" i="8"/>
  <c r="J30" i="8"/>
  <c r="K30" i="8"/>
  <c r="Q30" i="8"/>
  <c r="R30" i="8"/>
  <c r="S30" i="8"/>
  <c r="T30" i="8"/>
  <c r="U30" i="8"/>
  <c r="V30" i="8"/>
  <c r="W30" i="8"/>
  <c r="X30" i="8"/>
  <c r="AC30" i="8" s="1"/>
  <c r="Y30" i="8"/>
  <c r="AD30" i="8"/>
  <c r="AE30" i="8"/>
  <c r="AI30" i="8" s="1"/>
  <c r="AF30" i="8"/>
  <c r="AG30" i="8"/>
  <c r="AH30" i="8"/>
  <c r="AJ30" i="8"/>
  <c r="AK30" i="8"/>
  <c r="AL30" i="8"/>
  <c r="AM30" i="8"/>
  <c r="AP30" i="8" s="1"/>
  <c r="AW29" i="2" s="1"/>
  <c r="AS30" i="8"/>
  <c r="AW30" i="8" s="1"/>
  <c r="AT30" i="8"/>
  <c r="AU30" i="8"/>
  <c r="BC30" i="8" s="1"/>
  <c r="BC29" i="2" s="1"/>
  <c r="AV30" i="8"/>
  <c r="AX30" i="8"/>
  <c r="BD30" i="8" s="1"/>
  <c r="BD29" i="2" s="1"/>
  <c r="AY30" i="8"/>
  <c r="AZ30" i="8"/>
  <c r="BA30" i="8"/>
  <c r="BG30" i="8"/>
  <c r="BH30" i="8"/>
  <c r="BI30" i="8"/>
  <c r="BJ30" i="8"/>
  <c r="BK30" i="8"/>
  <c r="BL30" i="8"/>
  <c r="BM30" i="8"/>
  <c r="BN30" i="8"/>
  <c r="BO30" i="8"/>
  <c r="B31" i="8"/>
  <c r="C31" i="8"/>
  <c r="D31" i="8"/>
  <c r="E31" i="8"/>
  <c r="F31" i="8"/>
  <c r="O31" i="8" s="1"/>
  <c r="AK30" i="2" s="1"/>
  <c r="H31" i="8"/>
  <c r="M31" i="8" s="1"/>
  <c r="AI30" i="2" s="1"/>
  <c r="I31" i="8"/>
  <c r="J31" i="8"/>
  <c r="K31" i="8"/>
  <c r="Q31" i="8"/>
  <c r="R31" i="8"/>
  <c r="S31" i="8"/>
  <c r="T31" i="8"/>
  <c r="V31" i="8"/>
  <c r="AD31" i="8" s="1"/>
  <c r="W31" i="8"/>
  <c r="X31" i="8"/>
  <c r="Y31" i="8"/>
  <c r="AA31" i="8"/>
  <c r="AO30" i="2" s="1"/>
  <c r="AE31" i="8"/>
  <c r="AO31" i="8" s="1"/>
  <c r="AV30" i="2" s="1"/>
  <c r="AF31" i="8"/>
  <c r="AG31" i="8"/>
  <c r="AH31" i="8"/>
  <c r="AJ31" i="8"/>
  <c r="AK31" i="8"/>
  <c r="AL31" i="8"/>
  <c r="AM31" i="8"/>
  <c r="AS31" i="8"/>
  <c r="AT31" i="8"/>
  <c r="BE31" i="8" s="1"/>
  <c r="BE30" i="2" s="1"/>
  <c r="AU31" i="8"/>
  <c r="BC31" i="8" s="1"/>
  <c r="BC30" i="2" s="1"/>
  <c r="AV31" i="8"/>
  <c r="AX31" i="8"/>
  <c r="BD31" i="8" s="1"/>
  <c r="BD30" i="2" s="1"/>
  <c r="AY31" i="8"/>
  <c r="AZ31" i="8"/>
  <c r="BA31" i="8"/>
  <c r="BG31" i="8"/>
  <c r="BH31" i="8"/>
  <c r="BI31" i="8"/>
  <c r="BJ31" i="8"/>
  <c r="BL31" i="8"/>
  <c r="BM31" i="8"/>
  <c r="BN31" i="8"/>
  <c r="BO31" i="8"/>
  <c r="V8" i="9"/>
  <c r="BQ8" i="2" s="1"/>
  <c r="V9" i="9"/>
  <c r="BQ9" i="2" s="1"/>
  <c r="V10" i="9"/>
  <c r="BQ10" i="2" s="1"/>
  <c r="V11" i="9"/>
  <c r="BQ11" i="2" s="1"/>
  <c r="V12" i="9"/>
  <c r="BQ12" i="2" s="1"/>
  <c r="V13" i="9"/>
  <c r="BQ13" i="2" s="1"/>
  <c r="V14" i="9"/>
  <c r="BQ14" i="2" s="1"/>
  <c r="V15" i="9"/>
  <c r="BQ15" i="2" s="1"/>
  <c r="BS15" i="2" s="1"/>
  <c r="V16" i="9"/>
  <c r="BQ16" i="2" s="1"/>
  <c r="V17" i="9"/>
  <c r="BQ17" i="2" s="1"/>
  <c r="V18" i="9"/>
  <c r="BQ18" i="2" s="1"/>
  <c r="V19" i="9"/>
  <c r="BQ19" i="2" s="1"/>
  <c r="V20" i="9"/>
  <c r="BQ20" i="2" s="1"/>
  <c r="V21" i="9"/>
  <c r="BQ21" i="2" s="1"/>
  <c r="V22" i="9"/>
  <c r="BQ22" i="2" s="1"/>
  <c r="V23" i="9"/>
  <c r="BQ23" i="2" s="1"/>
  <c r="V24" i="9"/>
  <c r="BQ24" i="2" s="1"/>
  <c r="V25" i="9"/>
  <c r="BQ25" i="2" s="1"/>
  <c r="V26" i="9"/>
  <c r="BQ26" i="2" s="1"/>
  <c r="Q23" i="9"/>
  <c r="BP23" i="2" s="1"/>
  <c r="Q24" i="9"/>
  <c r="BP24" i="2" s="1"/>
  <c r="Q25" i="9"/>
  <c r="BP25" i="2" s="1"/>
  <c r="Q26" i="9"/>
  <c r="BP26" i="2" s="1"/>
  <c r="BS26" i="2" s="1"/>
  <c r="Q8" i="9"/>
  <c r="BP8" i="2" s="1"/>
  <c r="Q9" i="9"/>
  <c r="BP9" i="2" s="1"/>
  <c r="Q10" i="9"/>
  <c r="BP10" i="2" s="1"/>
  <c r="Q11" i="9"/>
  <c r="BP11" i="2" s="1"/>
  <c r="Q12" i="9"/>
  <c r="BP12" i="2" s="1"/>
  <c r="Q13" i="9"/>
  <c r="BP13" i="2" s="1"/>
  <c r="Q14" i="9"/>
  <c r="BP14" i="2" s="1"/>
  <c r="Q15" i="9"/>
  <c r="BP15" i="2" s="1"/>
  <c r="Q16" i="9"/>
  <c r="BP16" i="2" s="1"/>
  <c r="Q17" i="9"/>
  <c r="BP17" i="2" s="1"/>
  <c r="Q18" i="9"/>
  <c r="BP18" i="2" s="1"/>
  <c r="Q19" i="9"/>
  <c r="BP19" i="2" s="1"/>
  <c r="Q20" i="9"/>
  <c r="BP20" i="2" s="1"/>
  <c r="BS20" i="2" s="1"/>
  <c r="Q21" i="9"/>
  <c r="BP21" i="2" s="1"/>
  <c r="Q22" i="9"/>
  <c r="BP22" i="2" s="1"/>
  <c r="V7" i="9"/>
  <c r="Q7" i="9"/>
  <c r="BA18" i="8"/>
  <c r="AM18" i="8"/>
  <c r="Y18" i="8"/>
  <c r="K18" i="8"/>
  <c r="BN18" i="8"/>
  <c r="AZ18" i="8"/>
  <c r="AL18" i="8"/>
  <c r="X18" i="8"/>
  <c r="J18" i="8"/>
  <c r="BM18" i="8"/>
  <c r="AY18" i="8"/>
  <c r="W18" i="8"/>
  <c r="I18" i="8"/>
  <c r="BL18" i="8"/>
  <c r="AX18" i="8"/>
  <c r="BD18" i="8" s="1"/>
  <c r="BD17" i="2" s="1"/>
  <c r="AJ18" i="8"/>
  <c r="V18" i="8"/>
  <c r="AD18" i="8" s="1"/>
  <c r="BJ18" i="8"/>
  <c r="AV18" i="8"/>
  <c r="AH18" i="8"/>
  <c r="T18" i="8"/>
  <c r="F18" i="8"/>
  <c r="L8" i="9"/>
  <c r="AD8" i="2" s="1"/>
  <c r="AF8" i="2" s="1"/>
  <c r="AG8" i="2" s="1"/>
  <c r="AH8" i="2" s="1"/>
  <c r="L9" i="9"/>
  <c r="AD9" i="2" s="1"/>
  <c r="AF9" i="2" s="1"/>
  <c r="AG9" i="2" s="1"/>
  <c r="AH9" i="2" s="1"/>
  <c r="L10" i="9"/>
  <c r="AD10" i="2" s="1"/>
  <c r="AF10" i="2" s="1"/>
  <c r="AG10" i="2" s="1"/>
  <c r="AH10" i="2" s="1"/>
  <c r="L11" i="9"/>
  <c r="AD11" i="2" s="1"/>
  <c r="AF11" i="2" s="1"/>
  <c r="AG11" i="2" s="1"/>
  <c r="AH11" i="2" s="1"/>
  <c r="L12" i="9"/>
  <c r="AD12" i="2" s="1"/>
  <c r="AF12" i="2" s="1"/>
  <c r="AG12" i="2" s="1"/>
  <c r="AH12" i="2" s="1"/>
  <c r="L13" i="9"/>
  <c r="AD13" i="2" s="1"/>
  <c r="AF13" i="2" s="1"/>
  <c r="AG13" i="2" s="1"/>
  <c r="AH13" i="2" s="1"/>
  <c r="L14" i="9"/>
  <c r="AD14" i="2" s="1"/>
  <c r="AF14" i="2" s="1"/>
  <c r="AG14" i="2" s="1"/>
  <c r="L15" i="9"/>
  <c r="AD15" i="2" s="1"/>
  <c r="AF15" i="2" s="1"/>
  <c r="AG15" i="2" s="1"/>
  <c r="AH15" i="2" s="1"/>
  <c r="L16" i="9"/>
  <c r="AD16" i="2" s="1"/>
  <c r="AF16" i="2" s="1"/>
  <c r="AG16" i="2" s="1"/>
  <c r="AH16" i="2" s="1"/>
  <c r="L17" i="9"/>
  <c r="AD17" i="2" s="1"/>
  <c r="AF17" i="2" s="1"/>
  <c r="AG17" i="2" s="1"/>
  <c r="AH17" i="2" s="1"/>
  <c r="L18" i="9"/>
  <c r="AD18" i="2" s="1"/>
  <c r="AF18" i="2" s="1"/>
  <c r="AG18" i="2" s="1"/>
  <c r="AH18" i="2" s="1"/>
  <c r="L19" i="9"/>
  <c r="AD19" i="2" s="1"/>
  <c r="AF19" i="2" s="1"/>
  <c r="AG19" i="2" s="1"/>
  <c r="AH19" i="2" s="1"/>
  <c r="L20" i="9"/>
  <c r="AD20" i="2" s="1"/>
  <c r="AF20" i="2" s="1"/>
  <c r="AG20" i="2" s="1"/>
  <c r="AH20" i="2" s="1"/>
  <c r="L21" i="9"/>
  <c r="AD21" i="2" s="1"/>
  <c r="AF21" i="2" s="1"/>
  <c r="AG21" i="2" s="1"/>
  <c r="AH21" i="2" s="1"/>
  <c r="L22" i="9"/>
  <c r="AD22" i="2" s="1"/>
  <c r="AF22" i="2" s="1"/>
  <c r="AG22" i="2" s="1"/>
  <c r="AH22" i="2" s="1"/>
  <c r="L23" i="9"/>
  <c r="AD23" i="2" s="1"/>
  <c r="AF23" i="2" s="1"/>
  <c r="AG23" i="2" s="1"/>
  <c r="AH23" i="2" s="1"/>
  <c r="L24" i="9"/>
  <c r="AD24" i="2" s="1"/>
  <c r="AF24" i="2" s="1"/>
  <c r="AG24" i="2" s="1"/>
  <c r="AH24" i="2" s="1"/>
  <c r="L25" i="9"/>
  <c r="AD25" i="2" s="1"/>
  <c r="AF25" i="2" s="1"/>
  <c r="AG25" i="2" s="1"/>
  <c r="AH25" i="2" s="1"/>
  <c r="L26" i="9"/>
  <c r="AD26" i="2" s="1"/>
  <c r="AF26" i="2" s="1"/>
  <c r="AG26" i="2" s="1"/>
  <c r="AH26" i="2" s="1"/>
  <c r="G8" i="9"/>
  <c r="AC8" i="2" s="1"/>
  <c r="G9" i="9"/>
  <c r="AC9" i="2" s="1"/>
  <c r="G10" i="9"/>
  <c r="AC10" i="2" s="1"/>
  <c r="G11" i="9"/>
  <c r="AC11" i="2" s="1"/>
  <c r="G12" i="9"/>
  <c r="AC12" i="2" s="1"/>
  <c r="G13" i="9"/>
  <c r="AC13" i="2" s="1"/>
  <c r="G14" i="9"/>
  <c r="AC14" i="2" s="1"/>
  <c r="G15" i="9"/>
  <c r="AC15" i="2" s="1"/>
  <c r="G16" i="9"/>
  <c r="AC16" i="2" s="1"/>
  <c r="G17" i="9"/>
  <c r="AC17" i="2" s="1"/>
  <c r="G18" i="9"/>
  <c r="AC18" i="2" s="1"/>
  <c r="G19" i="9"/>
  <c r="AC19" i="2" s="1"/>
  <c r="G20" i="9"/>
  <c r="AC20" i="2" s="1"/>
  <c r="G21" i="9"/>
  <c r="AC21" i="2" s="1"/>
  <c r="G22" i="9"/>
  <c r="AC22" i="2" s="1"/>
  <c r="G23" i="9"/>
  <c r="AC23" i="2" s="1"/>
  <c r="G24" i="9"/>
  <c r="AC24" i="2" s="1"/>
  <c r="G25" i="9"/>
  <c r="AC25" i="2" s="1"/>
  <c r="G26" i="9"/>
  <c r="AC26" i="2" s="1"/>
  <c r="L7" i="9"/>
  <c r="G7" i="9"/>
  <c r="AC7" i="2" s="1"/>
  <c r="A1" i="2"/>
  <c r="C7" i="10"/>
  <c r="C6" i="10"/>
  <c r="E18" i="10"/>
  <c r="F18" i="10"/>
  <c r="G18" i="10"/>
  <c r="H18" i="10"/>
  <c r="E17" i="10"/>
  <c r="F17" i="10"/>
  <c r="G17" i="10"/>
  <c r="H17" i="10"/>
  <c r="R7" i="2"/>
  <c r="T7" i="2"/>
  <c r="U7" i="2"/>
  <c r="W7" i="2"/>
  <c r="X7" i="2"/>
  <c r="Q7" i="2"/>
  <c r="F7" i="2"/>
  <c r="H7" i="2"/>
  <c r="I7" i="2"/>
  <c r="K7" i="2"/>
  <c r="L7" i="2"/>
  <c r="E7" i="2"/>
  <c r="C4" i="10"/>
  <c r="J6" i="10"/>
  <c r="J5" i="10"/>
  <c r="J4" i="10"/>
  <c r="M45" i="1"/>
  <c r="M44" i="1"/>
  <c r="M43" i="1"/>
  <c r="M39" i="1"/>
  <c r="M38" i="1"/>
  <c r="M37" i="1"/>
  <c r="D39" i="1"/>
  <c r="E39" i="1" s="1"/>
  <c r="D38" i="1"/>
  <c r="E38" i="1" s="1"/>
  <c r="B32" i="1"/>
  <c r="C30" i="1"/>
  <c r="BZ7" i="2"/>
  <c r="CA7" i="2" s="1"/>
  <c r="N30" i="8" l="1"/>
  <c r="AJ29" i="2" s="1"/>
  <c r="BS16" i="2"/>
  <c r="AC31" i="8"/>
  <c r="BS30" i="2"/>
  <c r="BT30" i="2" s="1"/>
  <c r="BU30" i="2" s="1"/>
  <c r="BS13" i="2"/>
  <c r="BU26" i="2"/>
  <c r="BT26" i="2"/>
  <c r="BT15" i="2"/>
  <c r="BU15" i="2" s="1"/>
  <c r="N7" i="2"/>
  <c r="O7" i="2" s="1"/>
  <c r="P7" i="2" s="1"/>
  <c r="BF30" i="8"/>
  <c r="BF29" i="2" s="1"/>
  <c r="BS12" i="2"/>
  <c r="BS11" i="2"/>
  <c r="BS22" i="2"/>
  <c r="BS9" i="2"/>
  <c r="AC29" i="8"/>
  <c r="BT20" i="2"/>
  <c r="BU20" i="2" s="1"/>
  <c r="BS19" i="2"/>
  <c r="L30" i="8"/>
  <c r="AI28" i="8"/>
  <c r="AC18" i="8"/>
  <c r="AP18" i="8"/>
  <c r="AW17" i="2" s="1"/>
  <c r="L18" i="8"/>
  <c r="BP18" i="8"/>
  <c r="C13" i="10"/>
  <c r="Z7" i="2"/>
  <c r="AA7" i="2" s="1"/>
  <c r="AB7" i="2" s="1"/>
  <c r="D14" i="1" s="1"/>
  <c r="D13" i="1"/>
  <c r="BS27" i="2"/>
  <c r="BS21" i="2"/>
  <c r="BS18" i="2"/>
  <c r="BS17" i="2"/>
  <c r="BS14" i="2"/>
  <c r="BS10" i="2"/>
  <c r="BK31" i="8"/>
  <c r="AW31" i="8"/>
  <c r="L31" i="8"/>
  <c r="G31" i="8"/>
  <c r="AN30" i="8"/>
  <c r="AO30" i="8"/>
  <c r="AV29" i="2" s="1"/>
  <c r="AZ29" i="2" s="1"/>
  <c r="BA29" i="2" s="1"/>
  <c r="BB29" i="2" s="1"/>
  <c r="AL29" i="2"/>
  <c r="AM29" i="2" s="1"/>
  <c r="AN29" i="2" s="1"/>
  <c r="AI29" i="8"/>
  <c r="U29" i="8"/>
  <c r="M28" i="8"/>
  <c r="AI27" i="2" s="1"/>
  <c r="Z18" i="8"/>
  <c r="AA18" i="8"/>
  <c r="AO17" i="2" s="1"/>
  <c r="BB18" i="8"/>
  <c r="BF18" i="8"/>
  <c r="BF17" i="2" s="1"/>
  <c r="BS25" i="2"/>
  <c r="BS23" i="2"/>
  <c r="BQ31" i="8"/>
  <c r="BJ30" i="2" s="1"/>
  <c r="AI31" i="8"/>
  <c r="U31" i="8"/>
  <c r="N31" i="8"/>
  <c r="AJ30" i="2" s="1"/>
  <c r="AL30" i="2" s="1"/>
  <c r="AM30" i="2" s="1"/>
  <c r="AN30" i="2" s="1"/>
  <c r="BP30" i="8"/>
  <c r="BQ30" i="8"/>
  <c r="BJ29" i="2" s="1"/>
  <c r="BB30" i="8"/>
  <c r="BE30" i="8"/>
  <c r="BE29" i="2" s="1"/>
  <c r="BG29" i="2" s="1"/>
  <c r="BH29" i="2" s="1"/>
  <c r="BI29" i="2" s="1"/>
  <c r="Z30" i="8"/>
  <c r="AA30" i="8"/>
  <c r="AO29" i="2" s="1"/>
  <c r="AB30" i="8"/>
  <c r="AP29" i="2" s="1"/>
  <c r="AS29" i="2" s="1"/>
  <c r="AT29" i="2" s="1"/>
  <c r="AU29" i="2" s="1"/>
  <c r="BK29" i="8"/>
  <c r="AW29" i="8"/>
  <c r="AO29" i="8"/>
  <c r="AV28" i="2" s="1"/>
  <c r="L29" i="8"/>
  <c r="G29" i="8"/>
  <c r="BQ28" i="8"/>
  <c r="BJ27" i="2" s="1"/>
  <c r="O28" i="8"/>
  <c r="AK27" i="2" s="1"/>
  <c r="AN18" i="8"/>
  <c r="L28" i="8"/>
  <c r="BS24" i="2"/>
  <c r="BS8" i="2"/>
  <c r="BP31" i="8"/>
  <c r="BF31" i="8"/>
  <c r="BF30" i="2" s="1"/>
  <c r="BG30" i="2" s="1"/>
  <c r="BH30" i="2" s="1"/>
  <c r="BI30" i="2" s="1"/>
  <c r="BB31" i="8"/>
  <c r="AP31" i="8"/>
  <c r="AW30" i="2" s="1"/>
  <c r="AN31" i="8"/>
  <c r="Z31" i="8"/>
  <c r="AB31" i="8"/>
  <c r="AP30" i="2" s="1"/>
  <c r="AS30" i="2" s="1"/>
  <c r="AT30" i="2" s="1"/>
  <c r="AU30" i="2" s="1"/>
  <c r="O30" i="8"/>
  <c r="AK29" i="2" s="1"/>
  <c r="G30" i="8"/>
  <c r="BP29" i="8"/>
  <c r="BF29" i="8"/>
  <c r="BF28" i="2" s="1"/>
  <c r="BG28" i="2" s="1"/>
  <c r="BH28" i="2" s="1"/>
  <c r="BI28" i="2" s="1"/>
  <c r="BB29" i="8"/>
  <c r="AP29" i="8"/>
  <c r="AW28" i="2" s="1"/>
  <c r="AN29" i="8"/>
  <c r="Z29" i="8"/>
  <c r="AB29" i="8"/>
  <c r="AP28" i="2" s="1"/>
  <c r="AS28" i="2" s="1"/>
  <c r="AT28" i="2" s="1"/>
  <c r="AU28" i="2" s="1"/>
  <c r="AL28" i="2"/>
  <c r="AM28" i="2" s="1"/>
  <c r="AN28" i="2" s="1"/>
  <c r="N28" i="8"/>
  <c r="AJ27" i="2" s="1"/>
  <c r="AC28" i="8"/>
  <c r="BP28" i="8"/>
  <c r="BB28" i="8"/>
  <c r="AP28" i="8"/>
  <c r="AW27" i="2" s="1"/>
  <c r="AN28" i="8"/>
  <c r="Z28" i="8"/>
  <c r="BE28" i="8"/>
  <c r="BE27" i="2" s="1"/>
  <c r="BG27" i="2" s="1"/>
  <c r="AW28" i="8"/>
  <c r="U28" i="8"/>
  <c r="G28" i="8"/>
  <c r="BK28" i="8"/>
  <c r="AO28" i="8"/>
  <c r="AV27" i="2" s="1"/>
  <c r="AB28" i="8"/>
  <c r="AP27" i="2" s="1"/>
  <c r="AS27" i="2" s="1"/>
  <c r="BR31" i="8"/>
  <c r="BK30" i="2" s="1"/>
  <c r="BR30" i="8"/>
  <c r="BK29" i="2" s="1"/>
  <c r="BR29" i="8"/>
  <c r="BK28" i="2" s="1"/>
  <c r="BM28" i="2" s="1"/>
  <c r="BN28" i="2" s="1"/>
  <c r="BO28" i="2" s="1"/>
  <c r="BR28" i="8"/>
  <c r="BK27" i="2" s="1"/>
  <c r="BR18" i="8"/>
  <c r="BK17" i="2" s="1"/>
  <c r="C14" i="10"/>
  <c r="D13" i="10"/>
  <c r="D14" i="10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Q7" i="2"/>
  <c r="F22" i="10" s="1"/>
  <c r="BP7" i="2"/>
  <c r="E22" i="10" s="1"/>
  <c r="AD7" i="2"/>
  <c r="E13" i="10"/>
  <c r="B7" i="9"/>
  <c r="BO8" i="8"/>
  <c r="BN8" i="8"/>
  <c r="BM8" i="8"/>
  <c r="BL8" i="8"/>
  <c r="BJ8" i="8"/>
  <c r="BI8" i="8"/>
  <c r="BH8" i="8"/>
  <c r="BA8" i="8"/>
  <c r="AZ8" i="8"/>
  <c r="AY8" i="8"/>
  <c r="AX8" i="8"/>
  <c r="BD8" i="8" s="1"/>
  <c r="BD7" i="2" s="1"/>
  <c r="AV8" i="8"/>
  <c r="BF8" i="8" s="1"/>
  <c r="BF7" i="2" s="1"/>
  <c r="AU8" i="8"/>
  <c r="BC8" i="8" s="1"/>
  <c r="BC7" i="2" s="1"/>
  <c r="AT8" i="8"/>
  <c r="AM8" i="8"/>
  <c r="AL8" i="8"/>
  <c r="AK8" i="8"/>
  <c r="AJ8" i="8"/>
  <c r="AH8" i="8"/>
  <c r="AG8" i="8"/>
  <c r="AF8" i="8"/>
  <c r="Y8" i="8"/>
  <c r="X8" i="8"/>
  <c r="W8" i="8"/>
  <c r="AA8" i="8" s="1"/>
  <c r="AO7" i="2" s="1"/>
  <c r="V8" i="8"/>
  <c r="AD8" i="8" s="1"/>
  <c r="H15" i="10" s="1"/>
  <c r="BT12" i="2" l="1"/>
  <c r="BU12" i="2" s="1"/>
  <c r="BT10" i="2"/>
  <c r="BU10" i="2" s="1"/>
  <c r="AT27" i="2"/>
  <c r="AU27" i="2" s="1"/>
  <c r="BT18" i="2"/>
  <c r="BU18" i="2" s="1"/>
  <c r="BT14" i="2"/>
  <c r="BU14" i="2" s="1"/>
  <c r="BT17" i="2"/>
  <c r="BU17" i="2" s="1"/>
  <c r="AZ27" i="2"/>
  <c r="BA27" i="2" s="1"/>
  <c r="BB27" i="2" s="1"/>
  <c r="BE8" i="8"/>
  <c r="BE7" i="2" s="1"/>
  <c r="BU21" i="2"/>
  <c r="BT21" i="2"/>
  <c r="BT19" i="2"/>
  <c r="BU19" i="2" s="1"/>
  <c r="BT27" i="2"/>
  <c r="BU27" i="2" s="1"/>
  <c r="BU13" i="2"/>
  <c r="BT13" i="2"/>
  <c r="BU23" i="2"/>
  <c r="BT23" i="2"/>
  <c r="BT25" i="2"/>
  <c r="BU25" i="2" s="1"/>
  <c r="BU9" i="2"/>
  <c r="BT9" i="2"/>
  <c r="BH27" i="2"/>
  <c r="BI27" i="2" s="1"/>
  <c r="BT8" i="2"/>
  <c r="BU8" i="2" s="1"/>
  <c r="BU22" i="2"/>
  <c r="BT22" i="2"/>
  <c r="BU16" i="2"/>
  <c r="BT16" i="2"/>
  <c r="BT24" i="2"/>
  <c r="BU24" i="2" s="1"/>
  <c r="BU11" i="2"/>
  <c r="BT11" i="2"/>
  <c r="AC8" i="8"/>
  <c r="G15" i="10" s="1"/>
  <c r="AL27" i="2"/>
  <c r="BG7" i="2"/>
  <c r="BH7" i="2" s="1"/>
  <c r="BA30" i="2"/>
  <c r="BB30" i="2" s="1"/>
  <c r="BM29" i="2"/>
  <c r="BN29" i="2" s="1"/>
  <c r="BO29" i="2" s="1"/>
  <c r="BR8" i="8"/>
  <c r="BK7" i="2" s="1"/>
  <c r="BM30" i="2"/>
  <c r="BN30" i="2" s="1"/>
  <c r="BO30" i="2" s="1"/>
  <c r="BM27" i="2"/>
  <c r="AZ28" i="2"/>
  <c r="BA28" i="2" s="1"/>
  <c r="BB28" i="2" s="1"/>
  <c r="AZ30" i="2"/>
  <c r="AP8" i="8"/>
  <c r="AW7" i="2" s="1"/>
  <c r="AF7" i="2"/>
  <c r="F13" i="10"/>
  <c r="BP8" i="8"/>
  <c r="Z8" i="8"/>
  <c r="AN8" i="8"/>
  <c r="BB8" i="8"/>
  <c r="BS7" i="2"/>
  <c r="BT7" i="2" s="1"/>
  <c r="T8" i="8"/>
  <c r="S8" i="8"/>
  <c r="R8" i="8"/>
  <c r="K8" i="8"/>
  <c r="J8" i="8"/>
  <c r="I8" i="8"/>
  <c r="H8" i="8"/>
  <c r="F8" i="8"/>
  <c r="E8" i="8"/>
  <c r="D8" i="8"/>
  <c r="BO9" i="8"/>
  <c r="BO10" i="8"/>
  <c r="BO11" i="8"/>
  <c r="BO12" i="8"/>
  <c r="BO13" i="8"/>
  <c r="BO14" i="8"/>
  <c r="BO15" i="8"/>
  <c r="BO16" i="8"/>
  <c r="BO17" i="8"/>
  <c r="BO19" i="8"/>
  <c r="BO20" i="8"/>
  <c r="BO21" i="8"/>
  <c r="BO22" i="8"/>
  <c r="BO23" i="8"/>
  <c r="BO24" i="8"/>
  <c r="BO25" i="8"/>
  <c r="BO26" i="8"/>
  <c r="BO27" i="8"/>
  <c r="BA9" i="8"/>
  <c r="BA10" i="8"/>
  <c r="BA11" i="8"/>
  <c r="BA12" i="8"/>
  <c r="BA13" i="8"/>
  <c r="BA14" i="8"/>
  <c r="BA15" i="8"/>
  <c r="BA16" i="8"/>
  <c r="BA17" i="8"/>
  <c r="BA19" i="8"/>
  <c r="BA20" i="8"/>
  <c r="BA21" i="8"/>
  <c r="BA22" i="8"/>
  <c r="BA23" i="8"/>
  <c r="BA24" i="8"/>
  <c r="BA25" i="8"/>
  <c r="BA26" i="8"/>
  <c r="BA27" i="8"/>
  <c r="AM9" i="8"/>
  <c r="AM10" i="8"/>
  <c r="AM11" i="8"/>
  <c r="AM12" i="8"/>
  <c r="AM13" i="8"/>
  <c r="AM14" i="8"/>
  <c r="AM15" i="8"/>
  <c r="AM16" i="8"/>
  <c r="AM17" i="8"/>
  <c r="AM19" i="8"/>
  <c r="AM20" i="8"/>
  <c r="AM21" i="8"/>
  <c r="AM22" i="8"/>
  <c r="AM23" i="8"/>
  <c r="AM24" i="8"/>
  <c r="AM25" i="8"/>
  <c r="AM26" i="8"/>
  <c r="AM27" i="8"/>
  <c r="Y9" i="8"/>
  <c r="Y10" i="8"/>
  <c r="Y11" i="8"/>
  <c r="Y12" i="8"/>
  <c r="Y13" i="8"/>
  <c r="Y14" i="8"/>
  <c r="Y15" i="8"/>
  <c r="Y16" i="8"/>
  <c r="Y17" i="8"/>
  <c r="Y19" i="8"/>
  <c r="Y20" i="8"/>
  <c r="Y21" i="8"/>
  <c r="Y22" i="8"/>
  <c r="Y23" i="8"/>
  <c r="Y24" i="8"/>
  <c r="Y25" i="8"/>
  <c r="Y26" i="8"/>
  <c r="Y27" i="8"/>
  <c r="K9" i="8"/>
  <c r="K10" i="8"/>
  <c r="K11" i="8"/>
  <c r="K12" i="8"/>
  <c r="K13" i="8"/>
  <c r="K14" i="8"/>
  <c r="K15" i="8"/>
  <c r="K16" i="8"/>
  <c r="K17" i="8"/>
  <c r="K19" i="8"/>
  <c r="K20" i="8"/>
  <c r="K21" i="8"/>
  <c r="K22" i="8"/>
  <c r="K23" i="8"/>
  <c r="K24" i="8"/>
  <c r="K25" i="8"/>
  <c r="K26" i="8"/>
  <c r="K27" i="8"/>
  <c r="BN9" i="8"/>
  <c r="BN10" i="8"/>
  <c r="BN11" i="8"/>
  <c r="BN12" i="8"/>
  <c r="BN13" i="8"/>
  <c r="BN14" i="8"/>
  <c r="BN15" i="8"/>
  <c r="BN16" i="8"/>
  <c r="BN17" i="8"/>
  <c r="BN19" i="8"/>
  <c r="BN20" i="8"/>
  <c r="BN21" i="8"/>
  <c r="BN22" i="8"/>
  <c r="BN23" i="8"/>
  <c r="BN24" i="8"/>
  <c r="BN25" i="8"/>
  <c r="BN26" i="8"/>
  <c r="BN27" i="8"/>
  <c r="AZ9" i="8"/>
  <c r="AZ10" i="8"/>
  <c r="AZ11" i="8"/>
  <c r="AZ12" i="8"/>
  <c r="AZ13" i="8"/>
  <c r="AZ14" i="8"/>
  <c r="AZ15" i="8"/>
  <c r="AZ16" i="8"/>
  <c r="AZ17" i="8"/>
  <c r="AZ19" i="8"/>
  <c r="AZ20" i="8"/>
  <c r="AZ21" i="8"/>
  <c r="AZ22" i="8"/>
  <c r="AZ23" i="8"/>
  <c r="AZ24" i="8"/>
  <c r="AZ25" i="8"/>
  <c r="AZ26" i="8"/>
  <c r="AZ27" i="8"/>
  <c r="AL9" i="8"/>
  <c r="AL10" i="8"/>
  <c r="AL11" i="8"/>
  <c r="AL12" i="8"/>
  <c r="AL13" i="8"/>
  <c r="AL14" i="8"/>
  <c r="AL15" i="8"/>
  <c r="AL16" i="8"/>
  <c r="AL17" i="8"/>
  <c r="AL19" i="8"/>
  <c r="AL20" i="8"/>
  <c r="AL21" i="8"/>
  <c r="AL22" i="8"/>
  <c r="AL23" i="8"/>
  <c r="AL24" i="8"/>
  <c r="AL25" i="8"/>
  <c r="AL26" i="8"/>
  <c r="AL27" i="8"/>
  <c r="X9" i="8"/>
  <c r="AC9" i="8" s="1"/>
  <c r="X10" i="8"/>
  <c r="AC10" i="8" s="1"/>
  <c r="X11" i="8"/>
  <c r="AC11" i="8" s="1"/>
  <c r="X12" i="8"/>
  <c r="AC12" i="8" s="1"/>
  <c r="X13" i="8"/>
  <c r="AC13" i="8" s="1"/>
  <c r="X14" i="8"/>
  <c r="AC14" i="8" s="1"/>
  <c r="X15" i="8"/>
  <c r="X16" i="8"/>
  <c r="AC16" i="8" s="1"/>
  <c r="X17" i="8"/>
  <c r="X19" i="8"/>
  <c r="AC19" i="8" s="1"/>
  <c r="X20" i="8"/>
  <c r="AC20" i="8" s="1"/>
  <c r="X21" i="8"/>
  <c r="AC21" i="8" s="1"/>
  <c r="X22" i="8"/>
  <c r="AC22" i="8" s="1"/>
  <c r="X23" i="8"/>
  <c r="AC23" i="8" s="1"/>
  <c r="X24" i="8"/>
  <c r="AC24" i="8" s="1"/>
  <c r="X25" i="8"/>
  <c r="AC25" i="8" s="1"/>
  <c r="X26" i="8"/>
  <c r="AC26" i="8" s="1"/>
  <c r="X27" i="8"/>
  <c r="AC27" i="8" s="1"/>
  <c r="J9" i="8"/>
  <c r="J10" i="8"/>
  <c r="J11" i="8"/>
  <c r="J12" i="8"/>
  <c r="J13" i="8"/>
  <c r="J14" i="8"/>
  <c r="J15" i="8"/>
  <c r="J16" i="8"/>
  <c r="J17" i="8"/>
  <c r="J19" i="8"/>
  <c r="J20" i="8"/>
  <c r="J21" i="8"/>
  <c r="J22" i="8"/>
  <c r="J23" i="8"/>
  <c r="J24" i="8"/>
  <c r="J25" i="8"/>
  <c r="J26" i="8"/>
  <c r="J27" i="8"/>
  <c r="BM9" i="8"/>
  <c r="BM10" i="8"/>
  <c r="BM11" i="8"/>
  <c r="BM12" i="8"/>
  <c r="BM13" i="8"/>
  <c r="BM14" i="8"/>
  <c r="BM15" i="8"/>
  <c r="BM16" i="8"/>
  <c r="BM17" i="8"/>
  <c r="BM19" i="8"/>
  <c r="BM20" i="8"/>
  <c r="BM21" i="8"/>
  <c r="BM22" i="8"/>
  <c r="BM23" i="8"/>
  <c r="BM24" i="8"/>
  <c r="BM25" i="8"/>
  <c r="BM26" i="8"/>
  <c r="BM27" i="8"/>
  <c r="AY9" i="8"/>
  <c r="AY10" i="8"/>
  <c r="AY11" i="8"/>
  <c r="AY12" i="8"/>
  <c r="AY13" i="8"/>
  <c r="AY14" i="8"/>
  <c r="AY15" i="8"/>
  <c r="AY16" i="8"/>
  <c r="AY17" i="8"/>
  <c r="AY19" i="8"/>
  <c r="AY20" i="8"/>
  <c r="AY21" i="8"/>
  <c r="AY22" i="8"/>
  <c r="AY23" i="8"/>
  <c r="AY24" i="8"/>
  <c r="AY25" i="8"/>
  <c r="AY26" i="8"/>
  <c r="AY27" i="8"/>
  <c r="AK9" i="8"/>
  <c r="AK10" i="8"/>
  <c r="AK11" i="8"/>
  <c r="AK12" i="8"/>
  <c r="AK13" i="8"/>
  <c r="AK14" i="8"/>
  <c r="AK15" i="8"/>
  <c r="AK16" i="8"/>
  <c r="AK17" i="8"/>
  <c r="AK19" i="8"/>
  <c r="AK20" i="8"/>
  <c r="AK21" i="8"/>
  <c r="AK22" i="8"/>
  <c r="AK23" i="8"/>
  <c r="AK24" i="8"/>
  <c r="AK25" i="8"/>
  <c r="AK26" i="8"/>
  <c r="AK27" i="8"/>
  <c r="W9" i="8"/>
  <c r="AA9" i="8" s="1"/>
  <c r="AO8" i="2" s="1"/>
  <c r="W10" i="8"/>
  <c r="W11" i="8"/>
  <c r="W12" i="8"/>
  <c r="W13" i="8"/>
  <c r="W14" i="8"/>
  <c r="W15" i="8"/>
  <c r="W16" i="8"/>
  <c r="W17" i="8"/>
  <c r="W19" i="8"/>
  <c r="W20" i="8"/>
  <c r="W21" i="8"/>
  <c r="W22" i="8"/>
  <c r="W23" i="8"/>
  <c r="W24" i="8"/>
  <c r="W25" i="8"/>
  <c r="W26" i="8"/>
  <c r="W27" i="8"/>
  <c r="I9" i="8"/>
  <c r="I10" i="8"/>
  <c r="I11" i="8"/>
  <c r="I12" i="8"/>
  <c r="I13" i="8"/>
  <c r="I14" i="8"/>
  <c r="I15" i="8"/>
  <c r="I16" i="8"/>
  <c r="I17" i="8"/>
  <c r="I19" i="8"/>
  <c r="I20" i="8"/>
  <c r="I21" i="8"/>
  <c r="I22" i="8"/>
  <c r="I23" i="8"/>
  <c r="I24" i="8"/>
  <c r="I25" i="8"/>
  <c r="I26" i="8"/>
  <c r="I27" i="8"/>
  <c r="BL9" i="8"/>
  <c r="BL10" i="8"/>
  <c r="BR10" i="8" s="1"/>
  <c r="BK9" i="2" s="1"/>
  <c r="BL11" i="8"/>
  <c r="BL12" i="8"/>
  <c r="BR12" i="8" s="1"/>
  <c r="BK11" i="2" s="1"/>
  <c r="BL13" i="8"/>
  <c r="BR13" i="8" s="1"/>
  <c r="BK12" i="2" s="1"/>
  <c r="BL14" i="8"/>
  <c r="BR14" i="8" s="1"/>
  <c r="BK13" i="2" s="1"/>
  <c r="BL15" i="8"/>
  <c r="BL16" i="8"/>
  <c r="BR16" i="8" s="1"/>
  <c r="BK15" i="2" s="1"/>
  <c r="BL17" i="8"/>
  <c r="BR17" i="8" s="1"/>
  <c r="BK16" i="2" s="1"/>
  <c r="BL19" i="8"/>
  <c r="BR19" i="8" s="1"/>
  <c r="BK18" i="2" s="1"/>
  <c r="BL20" i="8"/>
  <c r="BR20" i="8" s="1"/>
  <c r="BK19" i="2" s="1"/>
  <c r="BL21" i="8"/>
  <c r="BR21" i="8" s="1"/>
  <c r="BK20" i="2" s="1"/>
  <c r="BL22" i="8"/>
  <c r="BL23" i="8"/>
  <c r="BR23" i="8" s="1"/>
  <c r="BK22" i="2" s="1"/>
  <c r="BL24" i="8"/>
  <c r="BL25" i="8"/>
  <c r="BR25" i="8" s="1"/>
  <c r="BK24" i="2" s="1"/>
  <c r="BL26" i="8"/>
  <c r="BR26" i="8" s="1"/>
  <c r="BK25" i="2" s="1"/>
  <c r="BL27" i="8"/>
  <c r="BR27" i="8" s="1"/>
  <c r="BK26" i="2" s="1"/>
  <c r="AX9" i="8"/>
  <c r="BD9" i="8" s="1"/>
  <c r="BD8" i="2" s="1"/>
  <c r="AX10" i="8"/>
  <c r="BD10" i="8" s="1"/>
  <c r="BD9" i="2" s="1"/>
  <c r="AX11" i="8"/>
  <c r="BD11" i="8" s="1"/>
  <c r="BD10" i="2" s="1"/>
  <c r="AX12" i="8"/>
  <c r="BD12" i="8" s="1"/>
  <c r="BD11" i="2" s="1"/>
  <c r="AX13" i="8"/>
  <c r="BD13" i="8" s="1"/>
  <c r="BD12" i="2" s="1"/>
  <c r="AX14" i="8"/>
  <c r="BD14" i="8" s="1"/>
  <c r="BD13" i="2" s="1"/>
  <c r="AX15" i="8"/>
  <c r="BD15" i="8" s="1"/>
  <c r="BD14" i="2" s="1"/>
  <c r="AX16" i="8"/>
  <c r="BD16" i="8" s="1"/>
  <c r="BD15" i="2" s="1"/>
  <c r="AX17" i="8"/>
  <c r="BD17" i="8" s="1"/>
  <c r="BD16" i="2" s="1"/>
  <c r="AX19" i="8"/>
  <c r="BD19" i="8" s="1"/>
  <c r="BD18" i="2" s="1"/>
  <c r="AX20" i="8"/>
  <c r="BD20" i="8" s="1"/>
  <c r="BD19" i="2" s="1"/>
  <c r="AX21" i="8"/>
  <c r="BD21" i="8" s="1"/>
  <c r="BD20" i="2" s="1"/>
  <c r="AX22" i="8"/>
  <c r="BD22" i="8" s="1"/>
  <c r="BD21" i="2" s="1"/>
  <c r="AX23" i="8"/>
  <c r="BD23" i="8" s="1"/>
  <c r="BD22" i="2" s="1"/>
  <c r="AX24" i="8"/>
  <c r="BD24" i="8" s="1"/>
  <c r="BD23" i="2" s="1"/>
  <c r="AX25" i="8"/>
  <c r="BD25" i="8" s="1"/>
  <c r="BD24" i="2" s="1"/>
  <c r="AX26" i="8"/>
  <c r="BD26" i="8" s="1"/>
  <c r="BD25" i="2" s="1"/>
  <c r="AX27" i="8"/>
  <c r="BD27" i="8" s="1"/>
  <c r="BD26" i="2" s="1"/>
  <c r="F19" i="10" s="1"/>
  <c r="AJ9" i="8"/>
  <c r="AJ10" i="8"/>
  <c r="AJ11" i="8"/>
  <c r="AJ12" i="8"/>
  <c r="AJ13" i="8"/>
  <c r="AJ14" i="8"/>
  <c r="AJ15" i="8"/>
  <c r="AJ16" i="8"/>
  <c r="AJ17" i="8"/>
  <c r="AJ19" i="8"/>
  <c r="AJ20" i="8"/>
  <c r="AJ21" i="8"/>
  <c r="AJ22" i="8"/>
  <c r="AJ23" i="8"/>
  <c r="AJ24" i="8"/>
  <c r="AJ25" i="8"/>
  <c r="AJ26" i="8"/>
  <c r="AJ27" i="8"/>
  <c r="V9" i="8"/>
  <c r="AD9" i="8" s="1"/>
  <c r="V10" i="8"/>
  <c r="AD10" i="8" s="1"/>
  <c r="V11" i="8"/>
  <c r="AD11" i="8" s="1"/>
  <c r="V12" i="8"/>
  <c r="AD12" i="8" s="1"/>
  <c r="V13" i="8"/>
  <c r="AD13" i="8" s="1"/>
  <c r="V14" i="8"/>
  <c r="AD14" i="8" s="1"/>
  <c r="V15" i="8"/>
  <c r="AD15" i="8" s="1"/>
  <c r="V16" i="8"/>
  <c r="AD16" i="8" s="1"/>
  <c r="V17" i="8"/>
  <c r="AD17" i="8" s="1"/>
  <c r="V19" i="8"/>
  <c r="AD19" i="8" s="1"/>
  <c r="V20" i="8"/>
  <c r="AD20" i="8" s="1"/>
  <c r="V21" i="8"/>
  <c r="AD21" i="8" s="1"/>
  <c r="V22" i="8"/>
  <c r="AD22" i="8" s="1"/>
  <c r="V23" i="8"/>
  <c r="AD23" i="8" s="1"/>
  <c r="V24" i="8"/>
  <c r="AD24" i="8" s="1"/>
  <c r="V25" i="8"/>
  <c r="AD25" i="8" s="1"/>
  <c r="V26" i="8"/>
  <c r="AD26" i="8" s="1"/>
  <c r="V27" i="8"/>
  <c r="AD27" i="8" s="1"/>
  <c r="H9" i="8"/>
  <c r="H10" i="8"/>
  <c r="H11" i="8"/>
  <c r="H12" i="8"/>
  <c r="H13" i="8"/>
  <c r="H14" i="8"/>
  <c r="H15" i="8"/>
  <c r="H16" i="8"/>
  <c r="H17" i="8"/>
  <c r="H19" i="8"/>
  <c r="H20" i="8"/>
  <c r="H21" i="8"/>
  <c r="H22" i="8"/>
  <c r="H23" i="8"/>
  <c r="H24" i="8"/>
  <c r="H25" i="8"/>
  <c r="H26" i="8"/>
  <c r="H27" i="8"/>
  <c r="BJ9" i="8"/>
  <c r="BJ10" i="8"/>
  <c r="BJ11" i="8"/>
  <c r="BJ12" i="8"/>
  <c r="BJ13" i="8"/>
  <c r="BJ14" i="8"/>
  <c r="BJ15" i="8"/>
  <c r="BJ16" i="8"/>
  <c r="BJ17" i="8"/>
  <c r="BJ19" i="8"/>
  <c r="BJ20" i="8"/>
  <c r="BJ21" i="8"/>
  <c r="BJ22" i="8"/>
  <c r="BJ23" i="8"/>
  <c r="BJ24" i="8"/>
  <c r="BJ25" i="8"/>
  <c r="BJ26" i="8"/>
  <c r="BJ27" i="8"/>
  <c r="AV9" i="8"/>
  <c r="BF9" i="8" s="1"/>
  <c r="BF8" i="2" s="1"/>
  <c r="AV10" i="8"/>
  <c r="AV11" i="8"/>
  <c r="AV12" i="8"/>
  <c r="AV13" i="8"/>
  <c r="AV14" i="8"/>
  <c r="AV15" i="8"/>
  <c r="AV16" i="8"/>
  <c r="AV17" i="8"/>
  <c r="AV19" i="8"/>
  <c r="AV20" i="8"/>
  <c r="AV21" i="8"/>
  <c r="AV22" i="8"/>
  <c r="AV23" i="8"/>
  <c r="AV24" i="8"/>
  <c r="AV25" i="8"/>
  <c r="AV26" i="8"/>
  <c r="AV27" i="8"/>
  <c r="AH9" i="8"/>
  <c r="AH10" i="8"/>
  <c r="AH11" i="8"/>
  <c r="AH12" i="8"/>
  <c r="AH13" i="8"/>
  <c r="AH14" i="8"/>
  <c r="AH15" i="8"/>
  <c r="AH16" i="8"/>
  <c r="AH17" i="8"/>
  <c r="AH19" i="8"/>
  <c r="AH20" i="8"/>
  <c r="AH21" i="8"/>
  <c r="AH22" i="8"/>
  <c r="AH23" i="8"/>
  <c r="AH24" i="8"/>
  <c r="AH25" i="8"/>
  <c r="AH26" i="8"/>
  <c r="AH27" i="8"/>
  <c r="T9" i="8"/>
  <c r="T10" i="8"/>
  <c r="T11" i="8"/>
  <c r="T12" i="8"/>
  <c r="T13" i="8"/>
  <c r="T14" i="8"/>
  <c r="T15" i="8"/>
  <c r="T16" i="8"/>
  <c r="T17" i="8"/>
  <c r="T19" i="8"/>
  <c r="T20" i="8"/>
  <c r="T21" i="8"/>
  <c r="T22" i="8"/>
  <c r="T23" i="8"/>
  <c r="T24" i="8"/>
  <c r="T25" i="8"/>
  <c r="T26" i="8"/>
  <c r="T27" i="8"/>
  <c r="F9" i="8"/>
  <c r="F10" i="8"/>
  <c r="F11" i="8"/>
  <c r="F12" i="8"/>
  <c r="F13" i="8"/>
  <c r="F14" i="8"/>
  <c r="F15" i="8"/>
  <c r="F16" i="8"/>
  <c r="F17" i="8"/>
  <c r="F19" i="8"/>
  <c r="F20" i="8"/>
  <c r="F21" i="8"/>
  <c r="F22" i="8"/>
  <c r="F23" i="8"/>
  <c r="F24" i="8"/>
  <c r="O24" i="8" s="1"/>
  <c r="AK23" i="2" s="1"/>
  <c r="F25" i="8"/>
  <c r="F26" i="8"/>
  <c r="F27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AU9" i="8"/>
  <c r="AU10" i="8"/>
  <c r="BC10" i="8" s="1"/>
  <c r="BC9" i="2" s="1"/>
  <c r="AU11" i="8"/>
  <c r="AU12" i="8"/>
  <c r="BC12" i="8" s="1"/>
  <c r="BC11" i="2" s="1"/>
  <c r="AU13" i="8"/>
  <c r="AU14" i="8"/>
  <c r="BC14" i="8" s="1"/>
  <c r="BC13" i="2" s="1"/>
  <c r="AU15" i="8"/>
  <c r="AU16" i="8"/>
  <c r="BC16" i="8" s="1"/>
  <c r="BC15" i="2" s="1"/>
  <c r="AU17" i="8"/>
  <c r="AU18" i="8"/>
  <c r="BC18" i="8" s="1"/>
  <c r="BC17" i="2" s="1"/>
  <c r="AU19" i="8"/>
  <c r="BC19" i="8" s="1"/>
  <c r="BC18" i="2" s="1"/>
  <c r="AU20" i="8"/>
  <c r="BC20" i="8" s="1"/>
  <c r="BC19" i="2" s="1"/>
  <c r="AU21" i="8"/>
  <c r="BC21" i="8" s="1"/>
  <c r="BC20" i="2" s="1"/>
  <c r="AU22" i="8"/>
  <c r="AU23" i="8"/>
  <c r="BC23" i="8" s="1"/>
  <c r="BC22" i="2" s="1"/>
  <c r="AU24" i="8"/>
  <c r="BC24" i="8" s="1"/>
  <c r="BC23" i="2" s="1"/>
  <c r="AU25" i="8"/>
  <c r="BC25" i="8" s="1"/>
  <c r="BC24" i="2" s="1"/>
  <c r="AU26" i="8"/>
  <c r="BC26" i="8" s="1"/>
  <c r="BC25" i="2" s="1"/>
  <c r="AU27" i="8"/>
  <c r="BC27" i="8" s="1"/>
  <c r="BC26" i="2" s="1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E9" i="8"/>
  <c r="E10" i="8"/>
  <c r="E11" i="8"/>
  <c r="E12" i="8"/>
  <c r="E13" i="8"/>
  <c r="E14" i="8"/>
  <c r="E15" i="8"/>
  <c r="E16" i="8"/>
  <c r="E17" i="8"/>
  <c r="E18" i="8"/>
  <c r="O18" i="8" s="1"/>
  <c r="AK17" i="2" s="1"/>
  <c r="E19" i="8"/>
  <c r="E20" i="8"/>
  <c r="E21" i="8"/>
  <c r="E22" i="8"/>
  <c r="E23" i="8"/>
  <c r="E24" i="8"/>
  <c r="E25" i="8"/>
  <c r="E26" i="8"/>
  <c r="E27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AT9" i="8"/>
  <c r="BE9" i="8" s="1"/>
  <c r="BE8" i="2" s="1"/>
  <c r="AT10" i="8"/>
  <c r="BE10" i="8" s="1"/>
  <c r="BE9" i="2" s="1"/>
  <c r="AT11" i="8"/>
  <c r="BE11" i="8" s="1"/>
  <c r="BE10" i="2" s="1"/>
  <c r="AT12" i="8"/>
  <c r="BE12" i="8" s="1"/>
  <c r="BE11" i="2" s="1"/>
  <c r="AT13" i="8"/>
  <c r="BE13" i="8" s="1"/>
  <c r="BE12" i="2" s="1"/>
  <c r="AT14" i="8"/>
  <c r="BE14" i="8" s="1"/>
  <c r="BE13" i="2" s="1"/>
  <c r="AT15" i="8"/>
  <c r="AT16" i="8"/>
  <c r="BE16" i="8" s="1"/>
  <c r="BE15" i="2" s="1"/>
  <c r="AT17" i="8"/>
  <c r="BE17" i="8" s="1"/>
  <c r="BE16" i="2" s="1"/>
  <c r="AT18" i="8"/>
  <c r="BE18" i="8" s="1"/>
  <c r="BE17" i="2" s="1"/>
  <c r="AT19" i="8"/>
  <c r="AT20" i="8"/>
  <c r="AT21" i="8"/>
  <c r="AT22" i="8"/>
  <c r="AT23" i="8"/>
  <c r="AT24" i="8"/>
  <c r="AT25" i="8"/>
  <c r="BE25" i="8" s="1"/>
  <c r="BE24" i="2" s="1"/>
  <c r="AT26" i="8"/>
  <c r="AT27" i="8"/>
  <c r="BE27" i="8" s="1"/>
  <c r="BE26" i="2" s="1"/>
  <c r="G19" i="10" s="1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V8" i="7"/>
  <c r="BG9" i="8" s="1"/>
  <c r="V9" i="7"/>
  <c r="BG10" i="8" s="1"/>
  <c r="V10" i="7"/>
  <c r="BG11" i="8" s="1"/>
  <c r="V11" i="7"/>
  <c r="BG12" i="8" s="1"/>
  <c r="V12" i="7"/>
  <c r="BG13" i="8" s="1"/>
  <c r="V13" i="7"/>
  <c r="BG14" i="8" s="1"/>
  <c r="V14" i="7"/>
  <c r="BG15" i="8" s="1"/>
  <c r="V15" i="7"/>
  <c r="BG16" i="8" s="1"/>
  <c r="V16" i="7"/>
  <c r="BG17" i="8" s="1"/>
  <c r="V17" i="7"/>
  <c r="BG18" i="8" s="1"/>
  <c r="V18" i="7"/>
  <c r="BG19" i="8" s="1"/>
  <c r="V19" i="7"/>
  <c r="BG20" i="8" s="1"/>
  <c r="V20" i="7"/>
  <c r="BG21" i="8" s="1"/>
  <c r="V21" i="7"/>
  <c r="BG22" i="8" s="1"/>
  <c r="V22" i="7"/>
  <c r="BG23" i="8" s="1"/>
  <c r="V23" i="7"/>
  <c r="BG24" i="8" s="1"/>
  <c r="V24" i="7"/>
  <c r="BG25" i="8" s="1"/>
  <c r="V25" i="7"/>
  <c r="BG26" i="8" s="1"/>
  <c r="V26" i="7"/>
  <c r="BG27" i="8" s="1"/>
  <c r="R8" i="7"/>
  <c r="AS9" i="8" s="1"/>
  <c r="R9" i="7"/>
  <c r="AS10" i="8" s="1"/>
  <c r="R10" i="7"/>
  <c r="AS11" i="8" s="1"/>
  <c r="R11" i="7"/>
  <c r="AS12" i="8" s="1"/>
  <c r="R12" i="7"/>
  <c r="AS13" i="8" s="1"/>
  <c r="R13" i="7"/>
  <c r="AS14" i="8" s="1"/>
  <c r="R14" i="7"/>
  <c r="AS15" i="8" s="1"/>
  <c r="R15" i="7"/>
  <c r="AS16" i="8" s="1"/>
  <c r="R16" i="7"/>
  <c r="AS17" i="8" s="1"/>
  <c r="R17" i="7"/>
  <c r="AS18" i="8" s="1"/>
  <c r="R18" i="7"/>
  <c r="AS19" i="8" s="1"/>
  <c r="R19" i="7"/>
  <c r="AS20" i="8" s="1"/>
  <c r="R20" i="7"/>
  <c r="AS21" i="8" s="1"/>
  <c r="R21" i="7"/>
  <c r="AS22" i="8" s="1"/>
  <c r="R22" i="7"/>
  <c r="AS23" i="8" s="1"/>
  <c r="R23" i="7"/>
  <c r="AS24" i="8" s="1"/>
  <c r="R24" i="7"/>
  <c r="AS25" i="8" s="1"/>
  <c r="R25" i="7"/>
  <c r="AS26" i="8" s="1"/>
  <c r="R26" i="7"/>
  <c r="AS27" i="8" s="1"/>
  <c r="N8" i="7"/>
  <c r="AE9" i="8" s="1"/>
  <c r="N9" i="7"/>
  <c r="AE10" i="8" s="1"/>
  <c r="N10" i="7"/>
  <c r="AE11" i="8" s="1"/>
  <c r="N11" i="7"/>
  <c r="AE12" i="8" s="1"/>
  <c r="N12" i="7"/>
  <c r="AE13" i="8" s="1"/>
  <c r="N13" i="7"/>
  <c r="AE14" i="8" s="1"/>
  <c r="N14" i="7"/>
  <c r="AE15" i="8" s="1"/>
  <c r="N15" i="7"/>
  <c r="AE16" i="8" s="1"/>
  <c r="N16" i="7"/>
  <c r="AE17" i="8" s="1"/>
  <c r="N17" i="7"/>
  <c r="AE18" i="8" s="1"/>
  <c r="N18" i="7"/>
  <c r="AE19" i="8" s="1"/>
  <c r="N19" i="7"/>
  <c r="AE20" i="8" s="1"/>
  <c r="N20" i="7"/>
  <c r="AE21" i="8" s="1"/>
  <c r="N21" i="7"/>
  <c r="AE22" i="8" s="1"/>
  <c r="N22" i="7"/>
  <c r="AE23" i="8" s="1"/>
  <c r="N23" i="7"/>
  <c r="AE24" i="8" s="1"/>
  <c r="N24" i="7"/>
  <c r="AE25" i="8" s="1"/>
  <c r="N25" i="7"/>
  <c r="AE26" i="8" s="1"/>
  <c r="N26" i="7"/>
  <c r="AE27" i="8" s="1"/>
  <c r="J8" i="7"/>
  <c r="Q9" i="8" s="1"/>
  <c r="J9" i="7"/>
  <c r="Q10" i="8" s="1"/>
  <c r="J10" i="7"/>
  <c r="Q11" i="8" s="1"/>
  <c r="J11" i="7"/>
  <c r="Q12" i="8" s="1"/>
  <c r="J12" i="7"/>
  <c r="Q13" i="8" s="1"/>
  <c r="J13" i="7"/>
  <c r="Q14" i="8" s="1"/>
  <c r="J14" i="7"/>
  <c r="Q15" i="8" s="1"/>
  <c r="J15" i="7"/>
  <c r="Q16" i="8" s="1"/>
  <c r="J16" i="7"/>
  <c r="Q17" i="8" s="1"/>
  <c r="J17" i="7"/>
  <c r="Q18" i="8" s="1"/>
  <c r="J18" i="7"/>
  <c r="Q19" i="8" s="1"/>
  <c r="J19" i="7"/>
  <c r="Q20" i="8" s="1"/>
  <c r="J20" i="7"/>
  <c r="Q21" i="8" s="1"/>
  <c r="Q22" i="8"/>
  <c r="J22" i="7"/>
  <c r="Q23" i="8" s="1"/>
  <c r="J23" i="7"/>
  <c r="Q24" i="8" s="1"/>
  <c r="J24" i="7"/>
  <c r="Q25" i="8" s="1"/>
  <c r="J25" i="7"/>
  <c r="Q26" i="8" s="1"/>
  <c r="J26" i="7"/>
  <c r="Q27" i="8" s="1"/>
  <c r="V7" i="7"/>
  <c r="BG8" i="8" s="1"/>
  <c r="BQ8" i="8" s="1"/>
  <c r="BJ7" i="2" s="1"/>
  <c r="R7" i="7"/>
  <c r="AS8" i="8" s="1"/>
  <c r="AW8" i="8" s="1"/>
  <c r="N7" i="7"/>
  <c r="AE8" i="8" s="1"/>
  <c r="AO8" i="8" s="1"/>
  <c r="AV7" i="2" s="1"/>
  <c r="J7" i="7"/>
  <c r="Q8" i="8" s="1"/>
  <c r="F8" i="7"/>
  <c r="C9" i="8" s="1"/>
  <c r="F9" i="7"/>
  <c r="C10" i="8" s="1"/>
  <c r="F10" i="7"/>
  <c r="C11" i="8" s="1"/>
  <c r="F11" i="7"/>
  <c r="C12" i="8" s="1"/>
  <c r="F12" i="7"/>
  <c r="C13" i="8" s="1"/>
  <c r="F13" i="7"/>
  <c r="C14" i="8" s="1"/>
  <c r="F14" i="7"/>
  <c r="C15" i="8" s="1"/>
  <c r="F15" i="7"/>
  <c r="C16" i="8" s="1"/>
  <c r="F16" i="7"/>
  <c r="C17" i="8" s="1"/>
  <c r="F17" i="7"/>
  <c r="C18" i="8" s="1"/>
  <c r="M18" i="8" s="1"/>
  <c r="AI17" i="2" s="1"/>
  <c r="F18" i="7"/>
  <c r="C19" i="8" s="1"/>
  <c r="F19" i="7"/>
  <c r="C20" i="8" s="1"/>
  <c r="F20" i="7"/>
  <c r="C21" i="8" s="1"/>
  <c r="F21" i="7"/>
  <c r="C22" i="8" s="1"/>
  <c r="F22" i="7"/>
  <c r="C23" i="8" s="1"/>
  <c r="F23" i="7"/>
  <c r="C24" i="8" s="1"/>
  <c r="F24" i="7"/>
  <c r="C25" i="8" s="1"/>
  <c r="F25" i="7"/>
  <c r="C26" i="8" s="1"/>
  <c r="F26" i="7"/>
  <c r="C27" i="8" s="1"/>
  <c r="F7" i="7"/>
  <c r="B9" i="8"/>
  <c r="B8" i="8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189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63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37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11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85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59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33" i="7"/>
  <c r="B23" i="7"/>
  <c r="B24" i="7"/>
  <c r="B25" i="7"/>
  <c r="B26" i="7"/>
  <c r="B22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7" i="7"/>
  <c r="D9" i="1"/>
  <c r="K8" i="1"/>
  <c r="BC22" i="8" l="1"/>
  <c r="BC21" i="2" s="1"/>
  <c r="BR15" i="8"/>
  <c r="BK14" i="2" s="1"/>
  <c r="AM27" i="2"/>
  <c r="AN27" i="2" s="1"/>
  <c r="BR24" i="8"/>
  <c r="BK23" i="2" s="1"/>
  <c r="BR11" i="8"/>
  <c r="BK10" i="2" s="1"/>
  <c r="AC17" i="8"/>
  <c r="F19" i="1"/>
  <c r="AG7" i="2"/>
  <c r="AH7" i="2" s="1"/>
  <c r="BE15" i="8"/>
  <c r="BE14" i="2" s="1"/>
  <c r="AN9" i="8"/>
  <c r="BR22" i="8"/>
  <c r="BK21" i="2" s="1"/>
  <c r="BR9" i="8"/>
  <c r="BK8" i="2" s="1"/>
  <c r="AC15" i="8"/>
  <c r="AP9" i="8"/>
  <c r="AW8" i="2" s="1"/>
  <c r="O26" i="8"/>
  <c r="AK25" i="2" s="1"/>
  <c r="BN27" i="2"/>
  <c r="BO27" i="2" s="1"/>
  <c r="F20" i="10"/>
  <c r="BE23" i="8"/>
  <c r="BE22" i="2" s="1"/>
  <c r="BE21" i="8"/>
  <c r="BE20" i="2" s="1"/>
  <c r="BE19" i="8"/>
  <c r="BE18" i="2" s="1"/>
  <c r="O8" i="8"/>
  <c r="AK7" i="2" s="1"/>
  <c r="O22" i="8"/>
  <c r="AK21" i="2" s="1"/>
  <c r="O20" i="8"/>
  <c r="AK19" i="2" s="1"/>
  <c r="AO9" i="8"/>
  <c r="AV8" i="2" s="1"/>
  <c r="AW26" i="8"/>
  <c r="AW24" i="8"/>
  <c r="AW22" i="8"/>
  <c r="AW20" i="8"/>
  <c r="AW18" i="8"/>
  <c r="AW16" i="8"/>
  <c r="AW14" i="8"/>
  <c r="AW12" i="8"/>
  <c r="AW10" i="8"/>
  <c r="BQ9" i="8"/>
  <c r="BJ8" i="2" s="1"/>
  <c r="BM8" i="2" s="1"/>
  <c r="BG17" i="2"/>
  <c r="AZ7" i="2"/>
  <c r="BA7" i="2" s="1"/>
  <c r="AB26" i="8"/>
  <c r="AP25" i="2" s="1"/>
  <c r="U26" i="8"/>
  <c r="AB24" i="8"/>
  <c r="AP23" i="2" s="1"/>
  <c r="U24" i="8"/>
  <c r="AB22" i="8"/>
  <c r="AP21" i="2" s="1"/>
  <c r="U22" i="8"/>
  <c r="AB20" i="8"/>
  <c r="AP19" i="2" s="1"/>
  <c r="U20" i="8"/>
  <c r="AB18" i="8"/>
  <c r="AP17" i="2" s="1"/>
  <c r="AS17" i="2" s="1"/>
  <c r="U18" i="8"/>
  <c r="AB16" i="8"/>
  <c r="AP15" i="2" s="1"/>
  <c r="U16" i="8"/>
  <c r="AB14" i="8"/>
  <c r="AP13" i="2" s="1"/>
  <c r="U14" i="8"/>
  <c r="AB12" i="8"/>
  <c r="AP11" i="2" s="1"/>
  <c r="U12" i="8"/>
  <c r="AB10" i="8"/>
  <c r="AP9" i="2" s="1"/>
  <c r="U10" i="8"/>
  <c r="AO27" i="8"/>
  <c r="AV26" i="2" s="1"/>
  <c r="AI27" i="8"/>
  <c r="AO25" i="8"/>
  <c r="AV24" i="2" s="1"/>
  <c r="AI25" i="8"/>
  <c r="AO23" i="8"/>
  <c r="AV22" i="2" s="1"/>
  <c r="AI23" i="8"/>
  <c r="AI21" i="8"/>
  <c r="AO21" i="8"/>
  <c r="AV20" i="2" s="1"/>
  <c r="AI19" i="8"/>
  <c r="AO19" i="8"/>
  <c r="AV18" i="2" s="1"/>
  <c r="AI17" i="8"/>
  <c r="AO17" i="8"/>
  <c r="AV16" i="2" s="1"/>
  <c r="AI15" i="8"/>
  <c r="AO15" i="8"/>
  <c r="AV14" i="2" s="1"/>
  <c r="AZ14" i="2" s="1"/>
  <c r="BA14" i="2" s="1"/>
  <c r="AI13" i="8"/>
  <c r="AO13" i="8"/>
  <c r="AV12" i="2" s="1"/>
  <c r="AZ12" i="2" s="1"/>
  <c r="BA12" i="2" s="1"/>
  <c r="AI11" i="8"/>
  <c r="AO11" i="8"/>
  <c r="AV10" i="2" s="1"/>
  <c r="BQ27" i="8"/>
  <c r="BJ26" i="2" s="1"/>
  <c r="E20" i="10" s="1"/>
  <c r="BK27" i="8"/>
  <c r="BQ25" i="8"/>
  <c r="BJ24" i="2" s="1"/>
  <c r="BM24" i="2" s="1"/>
  <c r="BK25" i="8"/>
  <c r="BQ23" i="8"/>
  <c r="BJ22" i="2" s="1"/>
  <c r="BM22" i="2" s="1"/>
  <c r="BK23" i="8"/>
  <c r="BK21" i="8"/>
  <c r="BQ21" i="8"/>
  <c r="BJ20" i="2" s="1"/>
  <c r="BM20" i="2" s="1"/>
  <c r="BK19" i="8"/>
  <c r="BQ19" i="8"/>
  <c r="BJ18" i="2" s="1"/>
  <c r="BM18" i="2" s="1"/>
  <c r="BK17" i="8"/>
  <c r="BQ17" i="8"/>
  <c r="BJ16" i="2" s="1"/>
  <c r="BM16" i="2" s="1"/>
  <c r="BK15" i="8"/>
  <c r="BQ15" i="8"/>
  <c r="BJ14" i="2" s="1"/>
  <c r="BM14" i="2" s="1"/>
  <c r="BK13" i="8"/>
  <c r="BQ13" i="8"/>
  <c r="BJ12" i="2" s="1"/>
  <c r="BM12" i="2" s="1"/>
  <c r="BK11" i="8"/>
  <c r="BQ11" i="8"/>
  <c r="BJ10" i="2" s="1"/>
  <c r="BM10" i="2" s="1"/>
  <c r="G26" i="8"/>
  <c r="N26" i="8"/>
  <c r="AJ25" i="2" s="1"/>
  <c r="G24" i="8"/>
  <c r="N24" i="8"/>
  <c r="AJ23" i="2" s="1"/>
  <c r="G22" i="8"/>
  <c r="N22" i="8"/>
  <c r="AJ21" i="2" s="1"/>
  <c r="G20" i="8"/>
  <c r="N20" i="8"/>
  <c r="AJ19" i="2" s="1"/>
  <c r="G18" i="8"/>
  <c r="N18" i="8"/>
  <c r="AJ17" i="2" s="1"/>
  <c r="AL17" i="2" s="1"/>
  <c r="G16" i="8"/>
  <c r="N16" i="8"/>
  <c r="AJ15" i="2" s="1"/>
  <c r="G14" i="8"/>
  <c r="N14" i="8"/>
  <c r="AJ13" i="2" s="1"/>
  <c r="G12" i="8"/>
  <c r="N12" i="8"/>
  <c r="AJ11" i="2" s="1"/>
  <c r="G10" i="8"/>
  <c r="N10" i="8"/>
  <c r="AJ9" i="2" s="1"/>
  <c r="O17" i="8"/>
  <c r="AK16" i="2" s="1"/>
  <c r="O15" i="8"/>
  <c r="AK14" i="2" s="1"/>
  <c r="O13" i="8"/>
  <c r="AK12" i="2" s="1"/>
  <c r="O11" i="8"/>
  <c r="AK10" i="2" s="1"/>
  <c r="M26" i="8"/>
  <c r="AI25" i="2" s="1"/>
  <c r="L26" i="8"/>
  <c r="M24" i="8"/>
  <c r="AI23" i="2" s="1"/>
  <c r="L24" i="8"/>
  <c r="M22" i="8"/>
  <c r="AI21" i="2" s="1"/>
  <c r="L22" i="8"/>
  <c r="M20" i="8"/>
  <c r="AI19" i="2" s="1"/>
  <c r="L20" i="8"/>
  <c r="M17" i="8"/>
  <c r="AI16" i="2" s="1"/>
  <c r="L17" i="8"/>
  <c r="M15" i="8"/>
  <c r="AI14" i="2" s="1"/>
  <c r="L15" i="8"/>
  <c r="M13" i="8"/>
  <c r="AI12" i="2" s="1"/>
  <c r="L13" i="8"/>
  <c r="M11" i="8"/>
  <c r="AI10" i="2" s="1"/>
  <c r="L11" i="8"/>
  <c r="Z26" i="8"/>
  <c r="AA26" i="8"/>
  <c r="AO25" i="2" s="1"/>
  <c r="Z24" i="8"/>
  <c r="AA24" i="8"/>
  <c r="AO23" i="2" s="1"/>
  <c r="Z22" i="8"/>
  <c r="AA22" i="8"/>
  <c r="AO21" i="2" s="1"/>
  <c r="Z20" i="8"/>
  <c r="AA20" i="8"/>
  <c r="AO19" i="2" s="1"/>
  <c r="Z17" i="8"/>
  <c r="AA17" i="8"/>
  <c r="AO16" i="2" s="1"/>
  <c r="Z15" i="8"/>
  <c r="AA15" i="8"/>
  <c r="AO14" i="2" s="1"/>
  <c r="Z13" i="8"/>
  <c r="AA13" i="8"/>
  <c r="AO12" i="2" s="1"/>
  <c r="Z11" i="8"/>
  <c r="AA11" i="8"/>
  <c r="AO10" i="2" s="1"/>
  <c r="AN26" i="8"/>
  <c r="AN24" i="8"/>
  <c r="AN22" i="8"/>
  <c r="AN20" i="8"/>
  <c r="AN17" i="8"/>
  <c r="AN15" i="8"/>
  <c r="AN13" i="8"/>
  <c r="AN11" i="8"/>
  <c r="BB26" i="8"/>
  <c r="BB24" i="8"/>
  <c r="BB22" i="8"/>
  <c r="BB20" i="8"/>
  <c r="BB17" i="8"/>
  <c r="BB15" i="8"/>
  <c r="BB13" i="8"/>
  <c r="BB11" i="8"/>
  <c r="BP26" i="8"/>
  <c r="BP24" i="8"/>
  <c r="BP22" i="8"/>
  <c r="BP20" i="8"/>
  <c r="BP17" i="8"/>
  <c r="BP15" i="8"/>
  <c r="BP13" i="8"/>
  <c r="BP11" i="8"/>
  <c r="AP26" i="8"/>
  <c r="AW25" i="2" s="1"/>
  <c r="AP24" i="8"/>
  <c r="AW23" i="2" s="1"/>
  <c r="AP22" i="8"/>
  <c r="AW21" i="2" s="1"/>
  <c r="AP20" i="8"/>
  <c r="AW19" i="2" s="1"/>
  <c r="AP17" i="8"/>
  <c r="AW16" i="2" s="1"/>
  <c r="AP15" i="8"/>
  <c r="AW14" i="2" s="1"/>
  <c r="AP13" i="8"/>
  <c r="AW12" i="2" s="1"/>
  <c r="AP11" i="8"/>
  <c r="AW10" i="2" s="1"/>
  <c r="BF26" i="8"/>
  <c r="BF25" i="2" s="1"/>
  <c r="BF24" i="8"/>
  <c r="BF23" i="2" s="1"/>
  <c r="BF22" i="8"/>
  <c r="BF21" i="2" s="1"/>
  <c r="BF20" i="8"/>
  <c r="BF19" i="2" s="1"/>
  <c r="BF17" i="8"/>
  <c r="BF16" i="2" s="1"/>
  <c r="BF15" i="8"/>
  <c r="BF14" i="2" s="1"/>
  <c r="BF13" i="8"/>
  <c r="BF12" i="2" s="1"/>
  <c r="BF11" i="8"/>
  <c r="BF10" i="2" s="1"/>
  <c r="AB8" i="8"/>
  <c r="AP7" i="2" s="1"/>
  <c r="AS7" i="2" s="1"/>
  <c r="AT7" i="2" s="1"/>
  <c r="AB27" i="8"/>
  <c r="AP26" i="2" s="1"/>
  <c r="F15" i="10" s="1"/>
  <c r="U27" i="8"/>
  <c r="AB25" i="8"/>
  <c r="AP24" i="2" s="1"/>
  <c r="U25" i="8"/>
  <c r="AB23" i="8"/>
  <c r="AP22" i="2" s="1"/>
  <c r="U23" i="8"/>
  <c r="AB21" i="8"/>
  <c r="AP20" i="2" s="1"/>
  <c r="U21" i="8"/>
  <c r="AB19" i="8"/>
  <c r="AP18" i="2" s="1"/>
  <c r="U19" i="8"/>
  <c r="AB17" i="8"/>
  <c r="AP16" i="2" s="1"/>
  <c r="U17" i="8"/>
  <c r="AB15" i="8"/>
  <c r="AP14" i="2" s="1"/>
  <c r="U15" i="8"/>
  <c r="AB13" i="8"/>
  <c r="AP12" i="2" s="1"/>
  <c r="U13" i="8"/>
  <c r="AB11" i="8"/>
  <c r="AP10" i="2" s="1"/>
  <c r="U11" i="8"/>
  <c r="AI26" i="8"/>
  <c r="AO26" i="8"/>
  <c r="AV25" i="2" s="1"/>
  <c r="AZ25" i="2" s="1"/>
  <c r="BA25" i="2" s="1"/>
  <c r="AI24" i="8"/>
  <c r="AO24" i="8"/>
  <c r="AV23" i="2" s="1"/>
  <c r="AO22" i="8"/>
  <c r="AV21" i="2" s="1"/>
  <c r="AZ21" i="2" s="1"/>
  <c r="BA21" i="2" s="1"/>
  <c r="AI22" i="8"/>
  <c r="AO20" i="8"/>
  <c r="AV19" i="2" s="1"/>
  <c r="AZ19" i="2" s="1"/>
  <c r="BA19" i="2" s="1"/>
  <c r="AI20" i="8"/>
  <c r="AO18" i="8"/>
  <c r="AV17" i="2" s="1"/>
  <c r="AI18" i="8"/>
  <c r="AO16" i="8"/>
  <c r="AV15" i="2" s="1"/>
  <c r="AI16" i="8"/>
  <c r="AO14" i="8"/>
  <c r="AV13" i="2" s="1"/>
  <c r="AI14" i="8"/>
  <c r="AO12" i="8"/>
  <c r="AV11" i="2" s="1"/>
  <c r="AI12" i="8"/>
  <c r="AO10" i="8"/>
  <c r="AV9" i="2" s="1"/>
  <c r="AI10" i="8"/>
  <c r="AW27" i="8"/>
  <c r="AW25" i="8"/>
  <c r="AW23" i="8"/>
  <c r="AW21" i="8"/>
  <c r="AW19" i="8"/>
  <c r="AW17" i="8"/>
  <c r="AW15" i="8"/>
  <c r="AW13" i="8"/>
  <c r="AW11" i="8"/>
  <c r="AW9" i="8"/>
  <c r="BK26" i="8"/>
  <c r="BQ26" i="8"/>
  <c r="BJ25" i="2" s="1"/>
  <c r="BM25" i="2" s="1"/>
  <c r="BK24" i="8"/>
  <c r="BQ24" i="8"/>
  <c r="BJ23" i="2" s="1"/>
  <c r="BM23" i="2" s="1"/>
  <c r="BK22" i="8"/>
  <c r="BQ22" i="8"/>
  <c r="BJ21" i="2" s="1"/>
  <c r="BQ20" i="8"/>
  <c r="BJ19" i="2" s="1"/>
  <c r="BM19" i="2" s="1"/>
  <c r="BK20" i="8"/>
  <c r="BQ18" i="8"/>
  <c r="BJ17" i="2" s="1"/>
  <c r="BM17" i="2" s="1"/>
  <c r="BK18" i="8"/>
  <c r="BQ16" i="8"/>
  <c r="BJ15" i="2" s="1"/>
  <c r="BM15" i="2" s="1"/>
  <c r="BK16" i="8"/>
  <c r="BQ14" i="8"/>
  <c r="BJ13" i="2" s="1"/>
  <c r="BM13" i="2" s="1"/>
  <c r="BK14" i="8"/>
  <c r="BQ12" i="8"/>
  <c r="BJ11" i="2" s="1"/>
  <c r="BM11" i="2" s="1"/>
  <c r="BK12" i="8"/>
  <c r="BQ10" i="8"/>
  <c r="BJ9" i="2" s="1"/>
  <c r="BM9" i="2" s="1"/>
  <c r="BK10" i="8"/>
  <c r="G27" i="8"/>
  <c r="N27" i="8"/>
  <c r="AJ26" i="2" s="1"/>
  <c r="G25" i="8"/>
  <c r="N25" i="8"/>
  <c r="AJ24" i="2" s="1"/>
  <c r="G23" i="8"/>
  <c r="N23" i="8"/>
  <c r="AJ22" i="2" s="1"/>
  <c r="G21" i="8"/>
  <c r="N21" i="8"/>
  <c r="AJ20" i="2" s="1"/>
  <c r="G19" i="8"/>
  <c r="N19" i="8"/>
  <c r="AJ18" i="2" s="1"/>
  <c r="G17" i="8"/>
  <c r="N17" i="8"/>
  <c r="AJ16" i="2" s="1"/>
  <c r="G15" i="8"/>
  <c r="N15" i="8"/>
  <c r="AJ14" i="2" s="1"/>
  <c r="G13" i="8"/>
  <c r="N13" i="8"/>
  <c r="AJ12" i="2" s="1"/>
  <c r="G11" i="8"/>
  <c r="N11" i="8"/>
  <c r="AJ10" i="2" s="1"/>
  <c r="BE26" i="8"/>
  <c r="BE25" i="2" s="1"/>
  <c r="BE24" i="8"/>
  <c r="BE23" i="2" s="1"/>
  <c r="BE22" i="8"/>
  <c r="BE21" i="2" s="1"/>
  <c r="BE20" i="8"/>
  <c r="BE19" i="2" s="1"/>
  <c r="BG19" i="2" s="1"/>
  <c r="BC17" i="8"/>
  <c r="BC16" i="2" s="1"/>
  <c r="BC15" i="8"/>
  <c r="BC14" i="2" s="1"/>
  <c r="BG14" i="2" s="1"/>
  <c r="BC13" i="8"/>
  <c r="BC12" i="2" s="1"/>
  <c r="BC11" i="8"/>
  <c r="BC10" i="2" s="1"/>
  <c r="BG10" i="2" s="1"/>
  <c r="BC9" i="8"/>
  <c r="BC8" i="2" s="1"/>
  <c r="BG8" i="2" s="1"/>
  <c r="O27" i="8"/>
  <c r="AK26" i="2" s="1"/>
  <c r="G14" i="10" s="1"/>
  <c r="O25" i="8"/>
  <c r="AK24" i="2" s="1"/>
  <c r="O23" i="8"/>
  <c r="AK22" i="2" s="1"/>
  <c r="O21" i="8"/>
  <c r="AK20" i="2" s="1"/>
  <c r="O19" i="8"/>
  <c r="AK18" i="2" s="1"/>
  <c r="O16" i="8"/>
  <c r="AK15" i="2" s="1"/>
  <c r="O14" i="8"/>
  <c r="AK13" i="2" s="1"/>
  <c r="O12" i="8"/>
  <c r="AK11" i="2" s="1"/>
  <c r="O10" i="8"/>
  <c r="AK9" i="2" s="1"/>
  <c r="M27" i="8"/>
  <c r="AI26" i="2" s="1"/>
  <c r="L27" i="8"/>
  <c r="M25" i="8"/>
  <c r="AI24" i="2" s="1"/>
  <c r="L25" i="8"/>
  <c r="M23" i="8"/>
  <c r="AI22" i="2" s="1"/>
  <c r="L23" i="8"/>
  <c r="M21" i="8"/>
  <c r="AI20" i="2" s="1"/>
  <c r="L21" i="8"/>
  <c r="M19" i="8"/>
  <c r="AI18" i="2" s="1"/>
  <c r="L19" i="8"/>
  <c r="M16" i="8"/>
  <c r="AI15" i="2" s="1"/>
  <c r="AL15" i="2" s="1"/>
  <c r="L16" i="8"/>
  <c r="M14" i="8"/>
  <c r="AI13" i="2" s="1"/>
  <c r="AL13" i="2" s="1"/>
  <c r="L14" i="8"/>
  <c r="M12" i="8"/>
  <c r="AI11" i="2" s="1"/>
  <c r="L12" i="8"/>
  <c r="M10" i="8"/>
  <c r="AI9" i="2" s="1"/>
  <c r="L10" i="8"/>
  <c r="BM26" i="2"/>
  <c r="Z27" i="8"/>
  <c r="AA27" i="8"/>
  <c r="AO26" i="2" s="1"/>
  <c r="Z25" i="8"/>
  <c r="AA25" i="8"/>
  <c r="AO24" i="2" s="1"/>
  <c r="Z23" i="8"/>
  <c r="AA23" i="8"/>
  <c r="AO22" i="2" s="1"/>
  <c r="Z21" i="8"/>
  <c r="AA21" i="8"/>
  <c r="AO20" i="2" s="1"/>
  <c r="Z19" i="8"/>
  <c r="AA19" i="8"/>
  <c r="AO18" i="2" s="1"/>
  <c r="Z16" i="8"/>
  <c r="AA16" i="8"/>
  <c r="AO15" i="2" s="1"/>
  <c r="Z14" i="8"/>
  <c r="AA14" i="8"/>
  <c r="AO13" i="2" s="1"/>
  <c r="Z12" i="8"/>
  <c r="AA12" i="8"/>
  <c r="AO11" i="2" s="1"/>
  <c r="Z10" i="8"/>
  <c r="AA10" i="8"/>
  <c r="AO9" i="2" s="1"/>
  <c r="AN27" i="8"/>
  <c r="AN25" i="8"/>
  <c r="AN23" i="8"/>
  <c r="AN21" i="8"/>
  <c r="AN19" i="8"/>
  <c r="AN16" i="8"/>
  <c r="AN14" i="8"/>
  <c r="AN12" i="8"/>
  <c r="AN10" i="8"/>
  <c r="BB27" i="8"/>
  <c r="BB25" i="8"/>
  <c r="BB23" i="8"/>
  <c r="BB21" i="8"/>
  <c r="BB19" i="8"/>
  <c r="BB16" i="8"/>
  <c r="BB14" i="8"/>
  <c r="BB12" i="8"/>
  <c r="BB10" i="8"/>
  <c r="BP27" i="8"/>
  <c r="BP25" i="8"/>
  <c r="BP23" i="8"/>
  <c r="BP21" i="8"/>
  <c r="BP19" i="8"/>
  <c r="BP16" i="8"/>
  <c r="BP14" i="8"/>
  <c r="BP12" i="8"/>
  <c r="BP10" i="8"/>
  <c r="AP27" i="8"/>
  <c r="AW26" i="2" s="1"/>
  <c r="AP25" i="8"/>
  <c r="AW24" i="2" s="1"/>
  <c r="AP23" i="8"/>
  <c r="AW22" i="2" s="1"/>
  <c r="AP21" i="8"/>
  <c r="AW20" i="2" s="1"/>
  <c r="AP19" i="8"/>
  <c r="AW18" i="2" s="1"/>
  <c r="AP16" i="8"/>
  <c r="AW15" i="2" s="1"/>
  <c r="AP14" i="8"/>
  <c r="AW13" i="2" s="1"/>
  <c r="AP12" i="8"/>
  <c r="AW11" i="2" s="1"/>
  <c r="AP10" i="8"/>
  <c r="AW9" i="2" s="1"/>
  <c r="BF27" i="8"/>
  <c r="BF26" i="2" s="1"/>
  <c r="H19" i="10" s="1"/>
  <c r="BF25" i="8"/>
  <c r="BF24" i="2" s="1"/>
  <c r="BG24" i="2" s="1"/>
  <c r="BF23" i="8"/>
  <c r="BF22" i="2" s="1"/>
  <c r="BG22" i="2" s="1"/>
  <c r="BF21" i="8"/>
  <c r="BF20" i="2" s="1"/>
  <c r="BF19" i="8"/>
  <c r="BF18" i="2" s="1"/>
  <c r="BG18" i="2" s="1"/>
  <c r="BF16" i="8"/>
  <c r="BF15" i="2" s="1"/>
  <c r="BG15" i="2" s="1"/>
  <c r="BF14" i="8"/>
  <c r="BF13" i="2" s="1"/>
  <c r="BG13" i="2" s="1"/>
  <c r="BF12" i="8"/>
  <c r="BF11" i="2" s="1"/>
  <c r="BG11" i="2" s="1"/>
  <c r="BF10" i="8"/>
  <c r="BF9" i="2" s="1"/>
  <c r="BG9" i="2" s="1"/>
  <c r="N8" i="8"/>
  <c r="AJ7" i="2" s="1"/>
  <c r="E19" i="10"/>
  <c r="D26" i="1"/>
  <c r="N9" i="8"/>
  <c r="AJ8" i="2" s="1"/>
  <c r="BP9" i="8"/>
  <c r="BB9" i="8"/>
  <c r="Z9" i="8"/>
  <c r="M9" i="8"/>
  <c r="AI8" i="2" s="1"/>
  <c r="AL8" i="2" s="1"/>
  <c r="O9" i="8"/>
  <c r="AK8" i="2" s="1"/>
  <c r="BI7" i="2"/>
  <c r="AB9" i="8"/>
  <c r="AP8" i="2" s="1"/>
  <c r="AS8" i="2" s="1"/>
  <c r="BK8" i="8"/>
  <c r="BM7" i="2" s="1"/>
  <c r="BN7" i="2" s="1"/>
  <c r="AI8" i="8"/>
  <c r="BK9" i="8"/>
  <c r="AI9" i="8"/>
  <c r="G33" i="10"/>
  <c r="G31" i="10"/>
  <c r="C27" i="10"/>
  <c r="G32" i="10"/>
  <c r="C28" i="10"/>
  <c r="U8" i="8"/>
  <c r="G9" i="8"/>
  <c r="U9" i="8"/>
  <c r="L8" i="8"/>
  <c r="C8" i="8"/>
  <c r="L9" i="8"/>
  <c r="E19" i="1"/>
  <c r="D19" i="1"/>
  <c r="AM13" i="2" l="1"/>
  <c r="AN13" i="2" s="1"/>
  <c r="BN18" i="2"/>
  <c r="BO18" i="2" s="1"/>
  <c r="BN8" i="2"/>
  <c r="BO8" i="2" s="1"/>
  <c r="BH14" i="2"/>
  <c r="BI14" i="2" s="1"/>
  <c r="BM21" i="2"/>
  <c r="AZ24" i="2"/>
  <c r="BA24" i="2" s="1"/>
  <c r="AT17" i="2"/>
  <c r="AU17" i="2" s="1"/>
  <c r="AZ15" i="2"/>
  <c r="BA15" i="2" s="1"/>
  <c r="AM15" i="2"/>
  <c r="AN15" i="2" s="1"/>
  <c r="BN9" i="2"/>
  <c r="BO9" i="2" s="1"/>
  <c r="AZ17" i="2"/>
  <c r="BA17" i="2" s="1"/>
  <c r="BB17" i="2" s="1"/>
  <c r="BN20" i="2"/>
  <c r="BO20" i="2" s="1"/>
  <c r="BI19" i="2"/>
  <c r="BH19" i="2"/>
  <c r="BO23" i="2"/>
  <c r="BN23" i="2"/>
  <c r="AZ26" i="2"/>
  <c r="BA26" i="2" s="1"/>
  <c r="BH9" i="2"/>
  <c r="BI9" i="2" s="1"/>
  <c r="BI11" i="2"/>
  <c r="BH11" i="2"/>
  <c r="BN11" i="2"/>
  <c r="BO11" i="2" s="1"/>
  <c r="BN10" i="2"/>
  <c r="BO10" i="2" s="1"/>
  <c r="AZ16" i="2"/>
  <c r="BA16" i="2" s="1"/>
  <c r="BO19" i="2"/>
  <c r="BN19" i="2"/>
  <c r="AT8" i="2"/>
  <c r="AU8" i="2" s="1"/>
  <c r="BH13" i="2"/>
  <c r="BI13" i="2" s="1"/>
  <c r="BG23" i="2"/>
  <c r="BN25" i="2"/>
  <c r="BO25" i="2" s="1"/>
  <c r="BN22" i="2"/>
  <c r="BO22" i="2" s="1"/>
  <c r="BH15" i="2"/>
  <c r="BI15" i="2" s="1"/>
  <c r="BN26" i="2"/>
  <c r="BO26" i="2" s="1"/>
  <c r="BO13" i="2"/>
  <c r="BN13" i="2"/>
  <c r="AZ9" i="2"/>
  <c r="BA9" i="2" s="1"/>
  <c r="AM17" i="2"/>
  <c r="AN17" i="2" s="1"/>
  <c r="BN12" i="2"/>
  <c r="BO12" i="2" s="1"/>
  <c r="AZ18" i="2"/>
  <c r="BA18" i="2" s="1"/>
  <c r="BB18" i="2" s="1"/>
  <c r="AM8" i="2"/>
  <c r="AN8" i="2" s="1"/>
  <c r="BH18" i="2"/>
  <c r="BI18" i="2" s="1"/>
  <c r="BB23" i="2"/>
  <c r="AZ23" i="2"/>
  <c r="BA23" i="2" s="1"/>
  <c r="BO24" i="2"/>
  <c r="BN24" i="2"/>
  <c r="AS23" i="2"/>
  <c r="BN15" i="2"/>
  <c r="BO15" i="2" s="1"/>
  <c r="AZ11" i="2"/>
  <c r="BA11" i="2" s="1"/>
  <c r="BB11" i="2" s="1"/>
  <c r="BN14" i="2"/>
  <c r="BO14" i="2" s="1"/>
  <c r="AZ20" i="2"/>
  <c r="BA20" i="2" s="1"/>
  <c r="BH22" i="2"/>
  <c r="BI22" i="2" s="1"/>
  <c r="AL11" i="2"/>
  <c r="BI8" i="2"/>
  <c r="BH8" i="2"/>
  <c r="BN17" i="2"/>
  <c r="BO17" i="2" s="1"/>
  <c r="AZ13" i="2"/>
  <c r="BA13" i="2" s="1"/>
  <c r="BB13" i="2" s="1"/>
  <c r="BO16" i="2"/>
  <c r="BN16" i="2"/>
  <c r="AZ10" i="2"/>
  <c r="BA10" i="2" s="1"/>
  <c r="AZ8" i="2"/>
  <c r="BA8" i="2" s="1"/>
  <c r="BB8" i="2" s="1"/>
  <c r="BI24" i="2"/>
  <c r="BH24" i="2"/>
  <c r="BI10" i="2"/>
  <c r="BH10" i="2"/>
  <c r="AZ22" i="2"/>
  <c r="BA22" i="2" s="1"/>
  <c r="BH17" i="2"/>
  <c r="BI17" i="2" s="1"/>
  <c r="BG21" i="2"/>
  <c r="BG25" i="2"/>
  <c r="BB21" i="2"/>
  <c r="F14" i="10"/>
  <c r="BG20" i="2"/>
  <c r="AL23" i="2"/>
  <c r="BB19" i="2"/>
  <c r="AL19" i="2"/>
  <c r="AL21" i="2"/>
  <c r="AS11" i="2"/>
  <c r="AS13" i="2"/>
  <c r="AS15" i="2"/>
  <c r="AS19" i="2"/>
  <c r="AS21" i="2"/>
  <c r="AL10" i="2"/>
  <c r="AU7" i="2"/>
  <c r="BG26" i="2"/>
  <c r="BH26" i="2" s="1"/>
  <c r="BB15" i="2"/>
  <c r="AL12" i="2"/>
  <c r="AL14" i="2"/>
  <c r="AL16" i="2"/>
  <c r="AL25" i="2"/>
  <c r="BB24" i="2"/>
  <c r="BB9" i="2"/>
  <c r="BB22" i="2"/>
  <c r="BB26" i="2"/>
  <c r="AS9" i="2"/>
  <c r="AS18" i="2"/>
  <c r="AS20" i="2"/>
  <c r="AS22" i="2"/>
  <c r="AS24" i="2"/>
  <c r="AS26" i="2"/>
  <c r="AT26" i="2" s="1"/>
  <c r="E15" i="10"/>
  <c r="AL9" i="2"/>
  <c r="AL18" i="2"/>
  <c r="AL20" i="2"/>
  <c r="AL22" i="2"/>
  <c r="AL24" i="2"/>
  <c r="AL26" i="2"/>
  <c r="BG12" i="2"/>
  <c r="BG16" i="2"/>
  <c r="BB25" i="2"/>
  <c r="F16" i="10"/>
  <c r="AS10" i="2"/>
  <c r="AS12" i="2"/>
  <c r="AS14" i="2"/>
  <c r="AS16" i="2"/>
  <c r="AS25" i="2"/>
  <c r="BB10" i="2"/>
  <c r="BB12" i="2"/>
  <c r="BB14" i="2"/>
  <c r="BB16" i="2"/>
  <c r="BB20" i="2"/>
  <c r="E16" i="10"/>
  <c r="BU7" i="2"/>
  <c r="F26" i="1" s="1"/>
  <c r="E26" i="1"/>
  <c r="BO7" i="2"/>
  <c r="G24" i="1"/>
  <c r="BB7" i="2"/>
  <c r="G8" i="8"/>
  <c r="M8" i="8"/>
  <c r="AI7" i="2" s="1"/>
  <c r="E14" i="10" s="1"/>
  <c r="AT25" i="2" l="1"/>
  <c r="AU25" i="2" s="1"/>
  <c r="AM20" i="2"/>
  <c r="AN20" i="2" s="1"/>
  <c r="AT19" i="2"/>
  <c r="AU19" i="2" s="1"/>
  <c r="BH25" i="2"/>
  <c r="BI25" i="2" s="1"/>
  <c r="AT14" i="2"/>
  <c r="AU14" i="2" s="1"/>
  <c r="AM9" i="2"/>
  <c r="AN9" i="2" s="1"/>
  <c r="AM25" i="2"/>
  <c r="AN25" i="2" s="1"/>
  <c r="AT13" i="2"/>
  <c r="AU13" i="2" s="1"/>
  <c r="BN21" i="2"/>
  <c r="BO21" i="2" s="1"/>
  <c r="AM16" i="2"/>
  <c r="AN16" i="2" s="1"/>
  <c r="AT11" i="2"/>
  <c r="AU11" i="2" s="1"/>
  <c r="AT10" i="2"/>
  <c r="AU10" i="2" s="1"/>
  <c r="AM14" i="2"/>
  <c r="AN14" i="2" s="1"/>
  <c r="AM21" i="2"/>
  <c r="AN21" i="2" s="1"/>
  <c r="AT23" i="2"/>
  <c r="AU23" i="2" s="1"/>
  <c r="AT15" i="2"/>
  <c r="AU15" i="2" s="1"/>
  <c r="AT12" i="2"/>
  <c r="AU12" i="2" s="1"/>
  <c r="AT24" i="2"/>
  <c r="AU24" i="2" s="1"/>
  <c r="AM12" i="2"/>
  <c r="AN12" i="2" s="1"/>
  <c r="AM19" i="2"/>
  <c r="AN19" i="2" s="1"/>
  <c r="BH23" i="2"/>
  <c r="BI23" i="2" s="1"/>
  <c r="AT21" i="2"/>
  <c r="AU21" i="2" s="1"/>
  <c r="AT16" i="2"/>
  <c r="AU16" i="2" s="1"/>
  <c r="BH21" i="2"/>
  <c r="BI21" i="2" s="1"/>
  <c r="AT22" i="2"/>
  <c r="AU22" i="2" s="1"/>
  <c r="BH16" i="2"/>
  <c r="BI16" i="2" s="1"/>
  <c r="AT20" i="2"/>
  <c r="AU20" i="2" s="1"/>
  <c r="AM11" i="2"/>
  <c r="AN11" i="2" s="1"/>
  <c r="BH12" i="2"/>
  <c r="BI12" i="2" s="1"/>
  <c r="AT18" i="2"/>
  <c r="AU18" i="2" s="1"/>
  <c r="AM22" i="2"/>
  <c r="AN22" i="2" s="1"/>
  <c r="AM18" i="2"/>
  <c r="AN18" i="2" s="1"/>
  <c r="AM23" i="2"/>
  <c r="AN23" i="2" s="1"/>
  <c r="AM26" i="2"/>
  <c r="AN26" i="2" s="1"/>
  <c r="AT9" i="2"/>
  <c r="AU9" i="2" s="1"/>
  <c r="BH20" i="2"/>
  <c r="BI20" i="2" s="1"/>
  <c r="AM24" i="2"/>
  <c r="AN24" i="2" s="1"/>
  <c r="AM10" i="2"/>
  <c r="AN10" i="2" s="1"/>
  <c r="D22" i="1"/>
  <c r="D21" i="1"/>
  <c r="G23" i="1"/>
  <c r="AL7" i="2"/>
  <c r="AM7" i="2" s="1"/>
  <c r="L24" i="1"/>
  <c r="I24" i="1"/>
  <c r="F22" i="1"/>
  <c r="E22" i="1"/>
  <c r="D20" i="1"/>
  <c r="BI26" i="2" l="1"/>
  <c r="L23" i="1" s="1"/>
  <c r="I23" i="1"/>
  <c r="AU26" i="2"/>
  <c r="F21" i="1" s="1"/>
  <c r="E21" i="1"/>
  <c r="AN7" i="2"/>
  <c r="F20" i="1" s="1"/>
  <c r="E20" i="1"/>
</calcChain>
</file>

<file path=xl/sharedStrings.xml><?xml version="1.0" encoding="utf-8"?>
<sst xmlns="http://schemas.openxmlformats.org/spreadsheetml/2006/main" count="1211" uniqueCount="297">
  <si>
    <t>Nama Peserta Didik</t>
  </si>
  <si>
    <t>NISN</t>
  </si>
  <si>
    <t>No. Induk</t>
  </si>
  <si>
    <t>:</t>
  </si>
  <si>
    <t>A. Kompetensi Sikap</t>
  </si>
  <si>
    <t>Kompetensi Inti</t>
  </si>
  <si>
    <t>Deskripsi</t>
  </si>
  <si>
    <t>1. Sikap Spritual</t>
  </si>
  <si>
    <t>2. Sikap Sosial</t>
  </si>
  <si>
    <t>No</t>
  </si>
  <si>
    <t>Muatan Pelajaran</t>
  </si>
  <si>
    <t>Pengetahuan</t>
  </si>
  <si>
    <t>Angka</t>
  </si>
  <si>
    <t>Predikat</t>
  </si>
  <si>
    <t>Keterampilan</t>
  </si>
  <si>
    <t>Pendidikan Agama dan Budi Pekerti</t>
  </si>
  <si>
    <t>Pendidikan Pancasila dan Kewarga-negaraan</t>
  </si>
  <si>
    <t>Bahasa Indonesia</t>
  </si>
  <si>
    <t>Matematika</t>
  </si>
  <si>
    <t>Pendidikan Jasmani Olah Raga dan Kesehatan</t>
  </si>
  <si>
    <t>Muatan Lokal</t>
  </si>
  <si>
    <t>B. Kompetensi Pengetahuan dan Keterampilan</t>
  </si>
  <si>
    <t>C. Ekstrakulikuler</t>
  </si>
  <si>
    <t>Kegiatan</t>
  </si>
  <si>
    <t>Keterangan</t>
  </si>
  <si>
    <t>Drumband</t>
  </si>
  <si>
    <t>E. Tinggi dan Berat Badan</t>
  </si>
  <si>
    <t>Aspek Yang Dinilai</t>
  </si>
  <si>
    <t>Semester</t>
  </si>
  <si>
    <t>Tinggi Badan</t>
  </si>
  <si>
    <t>Berat Badan</t>
  </si>
  <si>
    <t>F. Kondisi Kesehatan</t>
  </si>
  <si>
    <t>Aspek Fisik</t>
  </si>
  <si>
    <t>Pendengaran</t>
  </si>
  <si>
    <t>Pengelihatan</t>
  </si>
  <si>
    <t>Gigi</t>
  </si>
  <si>
    <t>G. Prestasi</t>
  </si>
  <si>
    <t>Jenis Prestasi</t>
  </si>
  <si>
    <t>Kesenian</t>
  </si>
  <si>
    <t>Olah Raga</t>
  </si>
  <si>
    <t>H. Ketidakhadiran</t>
  </si>
  <si>
    <t>Sakit</t>
  </si>
  <si>
    <t>Izin</t>
  </si>
  <si>
    <t>Kelas</t>
  </si>
  <si>
    <t>Pramuka</t>
  </si>
  <si>
    <t>Orang Tua/Wali</t>
  </si>
  <si>
    <t>Mengetahui</t>
  </si>
  <si>
    <t>Kepala Sekolah</t>
  </si>
  <si>
    <t>I</t>
  </si>
  <si>
    <t>NO</t>
  </si>
  <si>
    <t>NAMA</t>
  </si>
  <si>
    <t>NIS</t>
  </si>
  <si>
    <t>NILAI ASPEK SPIRITUAL (KI-1)</t>
  </si>
  <si>
    <t>TEMA 1</t>
  </si>
  <si>
    <t>TEMA 2</t>
  </si>
  <si>
    <t>KETAATAN BERIBADAH</t>
  </si>
  <si>
    <t>BERPRILAKU SYUKUR</t>
  </si>
  <si>
    <t>BERDOA SEBELUM DAN SESUDAH MELAKUKAN KEGIATAN</t>
  </si>
  <si>
    <t>DESKRIPSI</t>
  </si>
  <si>
    <t>ST 1</t>
  </si>
  <si>
    <t>JUJUR</t>
  </si>
  <si>
    <t>DISIPLIN</t>
  </si>
  <si>
    <t>PERCAYA DIRI</t>
  </si>
  <si>
    <t>NILAI ASPEK SOSIAL (KI-2)</t>
  </si>
  <si>
    <t>3.1</t>
  </si>
  <si>
    <t>3.2</t>
  </si>
  <si>
    <t>3.4</t>
  </si>
  <si>
    <t>UTS</t>
  </si>
  <si>
    <t>AGAMA</t>
  </si>
  <si>
    <t>RATA2</t>
  </si>
  <si>
    <t>PREDIKAT</t>
  </si>
  <si>
    <t>PKn</t>
  </si>
  <si>
    <t>BAHASA INDONESIA</t>
  </si>
  <si>
    <t>MATEMATIKA</t>
  </si>
  <si>
    <t>NILAI ASPEK KOGNITIF / PENGETAHUAN (KI-3)</t>
  </si>
  <si>
    <t>NILAI ASPEK KETERAMPILAN (KI-4)</t>
  </si>
  <si>
    <t>SBDP</t>
  </si>
  <si>
    <t>PJOK</t>
  </si>
  <si>
    <t>BAHASA DAERAH</t>
  </si>
  <si>
    <t>BAHASA INGGRIS</t>
  </si>
  <si>
    <t>EKSTRAKULIKULER</t>
  </si>
  <si>
    <t>PRAMUKA</t>
  </si>
  <si>
    <t>DRUMBAND</t>
  </si>
  <si>
    <t>TINGGI DAN BERAT BADAN</t>
  </si>
  <si>
    <t>ASPEK YANG DINILAI</t>
  </si>
  <si>
    <t>TB</t>
  </si>
  <si>
    <t>BB</t>
  </si>
  <si>
    <t>KONDISI KESEHATAN</t>
  </si>
  <si>
    <t>PENDENG</t>
  </si>
  <si>
    <t>PENGLI</t>
  </si>
  <si>
    <t>GIGI</t>
  </si>
  <si>
    <t>PRESTASI</t>
  </si>
  <si>
    <t>KESENIAN</t>
  </si>
  <si>
    <t>OLAHRAGA</t>
  </si>
  <si>
    <t>SARAN</t>
  </si>
  <si>
    <t>KETIDAKHADIRAN</t>
  </si>
  <si>
    <t>S</t>
  </si>
  <si>
    <t>A</t>
  </si>
  <si>
    <t>D</t>
  </si>
  <si>
    <t>C</t>
  </si>
  <si>
    <t>B</t>
  </si>
  <si>
    <t>DESKRIPSI DISPLAY</t>
  </si>
  <si>
    <t>Sangat Baik</t>
  </si>
  <si>
    <t>Baik</t>
  </si>
  <si>
    <t>Cukup</t>
  </si>
  <si>
    <t>Kurang</t>
  </si>
  <si>
    <t>DESKRIPSI PENILAIAN SIKAP</t>
  </si>
  <si>
    <t>DESKRIPSI SIKAP SPIRITUAL</t>
  </si>
  <si>
    <t>DESKRIPSI SIKAP SOSIAL</t>
  </si>
  <si>
    <t>Perlu bimbingan khusus dari guru dan orang tua agar muncul sikap yang baik serta peduli lingkungan</t>
  </si>
  <si>
    <t>Terbiasa dalam ketaatan beribadah,melakukan doa sebelum dan sesudah kegiatan, selalu berprilaku syukur</t>
  </si>
  <si>
    <t>Terbiasa dalam ketaatan beribadah,melakukan doa sebelum dan sesudah kegiatan, perlu bimbingan berprilaku syukur</t>
  </si>
  <si>
    <t>Perlu perhatian dalam ketaatan beribadah,melakukan doa sebelum dan sesudah kegiatan, perlu bimbingan berprilaku syukur</t>
  </si>
  <si>
    <r>
      <t xml:space="preserve">Memiliki sikap disiplin dan jujur, santun, tanggung jawab </t>
    </r>
    <r>
      <rPr>
        <b/>
        <i/>
        <sz val="10"/>
        <rFont val="Arial Narrow"/>
        <family val="2"/>
      </rPr>
      <t>Sangat Baik</t>
    </r>
    <r>
      <rPr>
        <i/>
        <sz val="10"/>
        <rFont val="Arial Narrow"/>
        <family val="2"/>
      </rPr>
      <t>, penuh percaya diri</t>
    </r>
  </si>
  <si>
    <r>
      <t xml:space="preserve">Memiliki sikap disiplin dan jujur, santun, tanggung jawab </t>
    </r>
    <r>
      <rPr>
        <b/>
        <i/>
        <sz val="10"/>
        <rFont val="Arial Narrow"/>
        <family val="2"/>
      </rPr>
      <t>Baik</t>
    </r>
    <r>
      <rPr>
        <i/>
        <sz val="10"/>
        <rFont val="Arial Narrow"/>
        <family val="2"/>
      </rPr>
      <t>, dalam percaya diri perlu bimbingan lebih lanjut</t>
    </r>
  </si>
  <si>
    <t>Sikap disiplin dan jujur, santun, tanggung jawab perlu ditingkatkan dan perhatian dari guru, dalam percaya diri perlu bimbingan</t>
  </si>
  <si>
    <t>DESKRIPSI PKn</t>
  </si>
  <si>
    <t>DESKRIPSI MATA PELAJARAN</t>
  </si>
  <si>
    <t>DESKRIPSI PAI</t>
  </si>
  <si>
    <t>DESKRIPSI BAHASA INDONESIA</t>
  </si>
  <si>
    <t>DESKRIPSI MATEMATIKA</t>
  </si>
  <si>
    <t>DESKRIPSI IPS</t>
  </si>
  <si>
    <t>DESKRIPSI IPA</t>
  </si>
  <si>
    <t>DESKRIPSI SDBP</t>
  </si>
  <si>
    <t>DESKRIPSI PJOK</t>
  </si>
  <si>
    <t>DESKRIPSI B JAWA</t>
  </si>
  <si>
    <t>DESKRIPSI B INGGRIS</t>
  </si>
  <si>
    <t>RT</t>
  </si>
  <si>
    <t>PEMERINTAH KABUPATEN MALANG</t>
  </si>
  <si>
    <t>-</t>
  </si>
  <si>
    <t>Lebih di tingkatkan lagi belajarnya</t>
  </si>
  <si>
    <t>Lainnya</t>
  </si>
  <si>
    <t>Ketidakhadiran</t>
  </si>
  <si>
    <t>Tanpa Keterangan</t>
  </si>
  <si>
    <t>Hari</t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</si>
  <si>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memahami cerita tradisi setempat dengan ragam bahasa tertentu</t>
    </r>
  </si>
  <si>
    <r>
      <rPr>
        <b/>
        <i/>
        <sz val="10"/>
        <rFont val="Arial Narrow"/>
        <family val="2"/>
      </rPr>
      <t xml:space="preserve">Baik </t>
    </r>
    <r>
      <rPr>
        <i/>
        <sz val="10"/>
        <rFont val="Arial Narrow"/>
        <family val="2"/>
      </rPr>
      <t>memahami cerita tradisi setempat dengan ragam bahasa tertentu</t>
    </r>
  </si>
  <si>
    <r>
      <rPr>
        <b/>
        <i/>
        <sz val="10"/>
        <rFont val="Arial Narrow"/>
        <family val="2"/>
      </rPr>
      <t xml:space="preserve">Cukup Baik </t>
    </r>
    <r>
      <rPr>
        <i/>
        <sz val="10"/>
        <rFont val="Arial Narrow"/>
        <family val="2"/>
      </rPr>
      <t>memahami cerita tradisi setempat dengan ragam bahasa tertentu</t>
    </r>
  </si>
  <si>
    <t>Perlu Bimbingan dalam memahami cerita tradisi setempat dengan ragam bahasa tertentu</t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</si>
  <si>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dalam merespon dan melakukan tindakan sesuai dengan instruksi sederhana secara berterima dalam konteks kelas</t>
    </r>
  </si>
  <si>
    <r>
      <rPr>
        <b/>
        <i/>
        <sz val="10"/>
        <rFont val="Arial Narrow"/>
        <family val="2"/>
      </rPr>
      <t xml:space="preserve">Baik </t>
    </r>
    <r>
      <rPr>
        <i/>
        <sz val="10"/>
        <rFont val="Arial Narrow"/>
        <family val="2"/>
      </rPr>
      <t>dalam merespon dan melakukan tindakan sesuai dengan instruksi sederhana secara berterima dalam konteks kelas</t>
    </r>
  </si>
  <si>
    <r>
      <rPr>
        <b/>
        <i/>
        <sz val="10"/>
        <rFont val="Arial Narrow"/>
        <family val="2"/>
      </rPr>
      <t xml:space="preserve">Cukup Baik </t>
    </r>
    <r>
      <rPr>
        <i/>
        <sz val="10"/>
        <rFont val="Arial Narrow"/>
        <family val="2"/>
      </rPr>
      <t>dalam merespon dan melakukan tindakan sesuai dengan instruksi sederhana secara berterima dalam konteks kelas</t>
    </r>
  </si>
  <si>
    <r>
      <rPr>
        <b/>
        <i/>
        <sz val="10"/>
        <rFont val="Arial Narrow"/>
        <family val="2"/>
      </rPr>
      <t xml:space="preserve">Perlu Bimbingan  </t>
    </r>
    <r>
      <rPr>
        <i/>
        <sz val="10"/>
        <rFont val="Arial Narrow"/>
        <family val="2"/>
      </rPr>
      <t>dalam merespon dan melakukan tindakan sesuai dengan instruksi sederhana secara berterima dalam konteks kelas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</si>
  <si>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dalam memahami panas dan perpindahannya serta alam di sekitarnya.</t>
    </r>
  </si>
  <si>
    <r>
      <rPr>
        <b/>
        <i/>
        <sz val="10"/>
        <rFont val="Arial Narrow"/>
        <family val="2"/>
      </rPr>
      <t xml:space="preserve"> Baik </t>
    </r>
    <r>
      <rPr>
        <i/>
        <sz val="10"/>
        <rFont val="Arial Narrow"/>
        <family val="2"/>
      </rPr>
      <t>dalam memahami panas dan perpindahannya serta alam di sekitarnya.</t>
    </r>
  </si>
  <si>
    <r>
      <rPr>
        <b/>
        <i/>
        <sz val="10"/>
        <rFont val="Arial Narrow"/>
        <family val="2"/>
      </rPr>
      <t>Cukup</t>
    </r>
    <r>
      <rPr>
        <i/>
        <sz val="10"/>
        <rFont val="Arial Narrow"/>
        <family val="2"/>
      </rPr>
      <t xml:space="preserve"> dalam memahami panas dan perpindahannya serta alam di sekitarnya.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</si>
  <si>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memahami panas dan perpindahannya serta alam di sekitarnya.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</si>
  <si>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 xml:space="preserve">dalam memahami proses kemerdekaan negara Indonesia.
</t>
    </r>
  </si>
  <si>
    <r>
      <rPr>
        <b/>
        <i/>
        <sz val="10"/>
        <rFont val="Arial Narrow"/>
        <family val="2"/>
      </rPr>
      <t xml:space="preserve"> Baik </t>
    </r>
    <r>
      <rPr>
        <i/>
        <sz val="10"/>
        <rFont val="Arial Narrow"/>
        <family val="2"/>
      </rPr>
      <t xml:space="preserve">dalam memahami proses kemerdekaan negara Indonesia.
</t>
    </r>
  </si>
  <si>
    <r>
      <rPr>
        <b/>
        <i/>
        <sz val="10"/>
        <rFont val="Arial Narrow"/>
        <family val="2"/>
      </rPr>
      <t>Cukup</t>
    </r>
    <r>
      <rPr>
        <i/>
        <sz val="10"/>
        <rFont val="Arial Narrow"/>
        <family val="2"/>
      </rPr>
      <t xml:space="preserve"> dalam memahami proses kemerdekaan negara Indonesia.
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</si>
  <si>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memahami proses kemerdekaan negara Indonesia.
</t>
    </r>
  </si>
  <si>
    <t>III ( Tiga )</t>
  </si>
  <si>
    <t>MUATAN BIDANG STUDY</t>
  </si>
  <si>
    <t>PKN</t>
  </si>
  <si>
    <t>MC</t>
  </si>
  <si>
    <t>Rata-rata</t>
  </si>
  <si>
    <t>Uraian</t>
  </si>
  <si>
    <t>Isian</t>
  </si>
  <si>
    <t>BABASA INDONESIA</t>
  </si>
  <si>
    <t>SBDB</t>
  </si>
  <si>
    <t xml:space="preserve">TEMA : </t>
  </si>
  <si>
    <t>SUB TEMA  :</t>
  </si>
  <si>
    <t>REKAP NILAI PTS</t>
  </si>
  <si>
    <t>ST1</t>
  </si>
  <si>
    <t>ST2</t>
  </si>
  <si>
    <t>ST3</t>
  </si>
  <si>
    <t>ST4</t>
  </si>
  <si>
    <t>rerata</t>
  </si>
  <si>
    <t>Seni Budaya dan Prakarya</t>
  </si>
  <si>
    <t>PAI</t>
  </si>
  <si>
    <t>BAHASA JAWA</t>
  </si>
  <si>
    <t>3.3</t>
  </si>
  <si>
    <t>3.8</t>
  </si>
  <si>
    <t>3.5</t>
  </si>
  <si>
    <t>REKAP NILAI</t>
  </si>
  <si>
    <t>KOMPETENSI DASAR</t>
  </si>
  <si>
    <t>−</t>
  </si>
  <si>
    <t xml:space="preserve">LAPORAN HASIL BELAJAR </t>
  </si>
  <si>
    <t>PENILAIAN TENGAH SEMESTER ( PTS )</t>
  </si>
  <si>
    <t>Mata Pelajaran</t>
  </si>
  <si>
    <t>Nilai Modus Harian</t>
  </si>
  <si>
    <t xml:space="preserve">Sikap Spiritual dan Sosial ( KI.1 dan KI.2 ) </t>
  </si>
  <si>
    <t>KI.1</t>
  </si>
  <si>
    <t>KI.2</t>
  </si>
  <si>
    <t>KD.1</t>
  </si>
  <si>
    <t>KD.2</t>
  </si>
  <si>
    <t>KD.3</t>
  </si>
  <si>
    <t>KD.4</t>
  </si>
  <si>
    <t>Nilai Rata-rata Harian</t>
  </si>
  <si>
    <t>Pengetahuan                                                         ( KI.3 )</t>
  </si>
  <si>
    <t>0 -100</t>
  </si>
  <si>
    <t>Skala Nilai</t>
  </si>
  <si>
    <t>Pendidikan Pancasila dan Kewarganegaraan</t>
  </si>
  <si>
    <t xml:space="preserve">Ilmu Pengetahuan Alam </t>
  </si>
  <si>
    <t>Ilmu Pengetahuan Sosial</t>
  </si>
  <si>
    <t>A. Bahasa Daerah</t>
  </si>
  <si>
    <t>B. Bahasa Inggris</t>
  </si>
  <si>
    <t>Kegiatan Pengembangan Diri</t>
  </si>
  <si>
    <t>Nama Sekolah                         :</t>
  </si>
  <si>
    <t>Nama Peserta Didik              :</t>
  </si>
  <si>
    <t>Nomor induk                           :</t>
  </si>
  <si>
    <t>Tahun Pelajaran :</t>
  </si>
  <si>
    <t>Kelas                       :</t>
  </si>
  <si>
    <t>PTS Semester      :</t>
  </si>
  <si>
    <t xml:space="preserve">KELAS : </t>
  </si>
  <si>
    <t>SEMESTER :</t>
  </si>
  <si>
    <t>TAHUN:</t>
  </si>
  <si>
    <t>Keterampilan                                                         ( KI.4 )</t>
  </si>
  <si>
    <t>Guru Kelas  III</t>
  </si>
  <si>
    <t>NISN                                          :</t>
  </si>
  <si>
    <t>Lain-lain</t>
  </si>
  <si>
    <t>2 ( dua )</t>
  </si>
  <si>
    <t>INPUT NILAI PTS SEMESTER 2</t>
  </si>
  <si>
    <t>3.6</t>
  </si>
  <si>
    <t>LAPORAN PENILAIAN TENGAH SEMESTER II</t>
  </si>
  <si>
    <t>DIANA AULIA</t>
  </si>
  <si>
    <t>TEMA 5</t>
  </si>
  <si>
    <t>TEMA 6</t>
  </si>
  <si>
    <r>
      <rPr>
        <b/>
        <i/>
        <sz val="10"/>
        <rFont val="Arial Narrow"/>
        <family val="2"/>
      </rPr>
      <t xml:space="preserve">Sangat </t>
    </r>
    <r>
      <rPr>
        <i/>
        <sz val="10"/>
        <rFont val="Arial Narrow"/>
        <family val="2"/>
      </rPr>
      <t>Baik dalam memahami arti bersatu dalam keberagaman di rumah, sekolah, dan masyarakat.</t>
    </r>
  </si>
  <si>
    <r>
      <rPr>
        <b/>
        <i/>
        <sz val="10"/>
        <rFont val="Arial Narrow"/>
        <family val="2"/>
      </rPr>
      <t>Baik</t>
    </r>
    <r>
      <rPr>
        <i/>
        <sz val="10"/>
        <rFont val="Arial Narrow"/>
        <family val="2"/>
      </rPr>
      <t xml:space="preserve"> dalam memahami arti bersatu dalam keberagaman di rumah, sekolah, dan masyarakat.</t>
    </r>
  </si>
  <si>
    <r>
      <rPr>
        <b/>
        <i/>
        <sz val="10"/>
        <rFont val="Arial Narrow"/>
        <family val="2"/>
      </rPr>
      <t>Cukup</t>
    </r>
    <r>
      <rPr>
        <i/>
        <sz val="10"/>
        <rFont val="Arial Narrow"/>
        <family val="2"/>
      </rPr>
      <t xml:space="preserve"> dalam memahami arti bersatu dalam keberagaman di rumah, sekolah, dan masyarakat.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</si>
  <si>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memahami arti bersatu dalam keberagaman di rumah, sekolah, dan masyarakat.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</si>
  <si>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 xml:space="preserve">dalam menggali informasi tentang perubahan cuaca dan pengaruhnya terhadap kehidupan manusia yang disajkan dalam bentuk lisan, tulis, visual dan/atau eksplorasi.
</t>
    </r>
  </si>
  <si>
    <r>
      <rPr>
        <b/>
        <i/>
        <sz val="10"/>
        <rFont val="Arial Narrow"/>
        <family val="2"/>
      </rPr>
      <t xml:space="preserve">Baik </t>
    </r>
    <r>
      <rPr>
        <i/>
        <sz val="10"/>
        <rFont val="Arial Narrow"/>
        <family val="2"/>
      </rPr>
      <t xml:space="preserve">dalam menggali informasi tentang perubahan cuaca dan pengaruhnya terhadap kehidupan manusia yang disajkan dalam bentuk lisan, tulis, visual dan/atau eksplorasi.
</t>
    </r>
  </si>
  <si>
    <r>
      <rPr>
        <b/>
        <i/>
        <sz val="10"/>
        <rFont val="Arial Narrow"/>
        <family val="2"/>
      </rPr>
      <t xml:space="preserve">Cukup </t>
    </r>
    <r>
      <rPr>
        <i/>
        <sz val="10"/>
        <rFont val="Arial Narrow"/>
        <family val="2"/>
      </rPr>
      <t xml:space="preserve">dalam menggali informasi tentang perubahan cuaca dan pengaruhnya terhadap kehidupan manusia yang disajkan dalam bentuk lisan, tulis, visual dan/atau eksplorasi.
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</si>
  <si>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menggali informasi tentang perubahan cuaca dan pengaruhnya terhadap kehidupan manusia yang disajkan dalam bentuk lisan, tulis, visual dan/atau eksplorasi.
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</si>
  <si>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dalam memahami penggunaan kombinasi gerak dasar lokomotor, non-lokomotor dan manipulatif sesuai dengan irama (ketukan) tanpa/dengan musik dalam aktivitas gerak berirama.</t>
    </r>
  </si>
  <si>
    <r>
      <rPr>
        <b/>
        <i/>
        <sz val="10"/>
        <rFont val="Arial Narrow"/>
        <family val="2"/>
      </rPr>
      <t xml:space="preserve">Baik </t>
    </r>
    <r>
      <rPr>
        <i/>
        <sz val="10"/>
        <rFont val="Arial Narrow"/>
        <family val="2"/>
      </rPr>
      <t>dalam memahami penggunaan kombinasi gerak dasar lokomotor, non-lokomotor dan manipulatif sesuai dengan irama (ketukan) tanpa/dengan musik dalam aktivitas gerak berirama.</t>
    </r>
  </si>
  <si>
    <r>
      <rPr>
        <b/>
        <i/>
        <sz val="10"/>
        <rFont val="Arial Narrow"/>
        <family val="2"/>
      </rPr>
      <t xml:space="preserve">Cukup </t>
    </r>
    <r>
      <rPr>
        <i/>
        <sz val="10"/>
        <rFont val="Arial Narrow"/>
        <family val="2"/>
      </rPr>
      <t>dalam memahami penggunaan kombinasi gerak dasar lokomotor, non-lokomotor dan manipulatif sesuai dengan irama (ketukan) tanpa/dengan musik dalam aktivitas gerak berirama.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</si>
  <si>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memahami penggunaan kombinasi gerak dasar lokomotor, non-lokomotor dan manipulatif sesuai dengan irama (ketukan) tanpa/dengan musik dalam aktivitas gerak berirama.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</si>
  <si>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dalam mengetahui teknik potong, lipat dan sambung.</t>
    </r>
  </si>
  <si>
    <r>
      <rPr>
        <b/>
        <i/>
        <sz val="10"/>
        <rFont val="Arial Narrow"/>
        <family val="2"/>
      </rPr>
      <t xml:space="preserve">Baik </t>
    </r>
    <r>
      <rPr>
        <i/>
        <sz val="10"/>
        <rFont val="Arial Narrow"/>
        <family val="2"/>
      </rPr>
      <t>dalam mengetahui teknik potong, lipat dan sambung..</t>
    </r>
  </si>
  <si>
    <r>
      <rPr>
        <b/>
        <i/>
        <sz val="10"/>
        <rFont val="Arial Narrow"/>
        <family val="2"/>
      </rPr>
      <t>Cukup</t>
    </r>
    <r>
      <rPr>
        <i/>
        <sz val="10"/>
        <rFont val="Arial Narrow"/>
        <family val="2"/>
      </rPr>
      <t xml:space="preserve"> dalam mengetahui teknik potong, lipat dan sambung.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</si>
  <si>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mengetahui teknik potong, lipat dan sambung.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</si>
  <si>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dalam membaca kalimat-kalimat dalam Al-Qur’an dengan benar dan menulis huruf hijaiyyah dalam Al-Qur’an dengan benar</t>
    </r>
  </si>
  <si>
    <t>Baik dalam membaca kalimat-kalimat dalam Al-Qur’an dengan benar dan menulis huruf hijaiyyah dalam Al-Qur’an dengan benar.</t>
  </si>
  <si>
    <t>Cukup Baik dalam membaca kalimat-kalimat dalam Al-Qur’an dengan benar dan menulis huruf hijaiyyah dalam Al-Qur’an dengan benar.</t>
  </si>
  <si>
    <r>
      <rPr>
        <b/>
        <i/>
        <sz val="10"/>
        <rFont val="Arial Narrow"/>
        <family val="2"/>
      </rPr>
      <t xml:space="preserve">Kurang Baik </t>
    </r>
    <r>
      <rPr>
        <i/>
        <sz val="10"/>
        <rFont val="Arial Narrow"/>
        <family val="2"/>
      </rPr>
      <t xml:space="preserve"> dalam membaca kalimat-kalimat dalam Al-Qur’an dengan benar dan menulis huruf hijaiyyah dalam Al-Qur’an dengan benar.
</t>
    </r>
  </si>
  <si>
    <r>
      <rPr>
        <b/>
        <i/>
        <sz val="10"/>
        <rFont val="Arial Narrow"/>
        <family val="2"/>
      </rPr>
      <t xml:space="preserve">Sangat Baik </t>
    </r>
    <r>
      <rPr>
        <i/>
        <sz val="10"/>
        <rFont val="Arial Narrow"/>
        <family val="2"/>
      </rPr>
      <t>dalam menjelaskan masalah penjumlahan dan pengurangan pecahan berpenyebut sama dan menjelaskan dan menentukan lama waktu suatu kejadian berlangsung..</t>
    </r>
  </si>
  <si>
    <r>
      <rPr>
        <b/>
        <i/>
        <sz val="10"/>
        <rFont val="Arial Narrow"/>
        <family val="2"/>
      </rPr>
      <t xml:space="preserve">Baik </t>
    </r>
    <r>
      <rPr>
        <i/>
        <sz val="10"/>
        <rFont val="Arial Narrow"/>
        <family val="2"/>
      </rPr>
      <t>dalam menjelaskan masalah penjumlahan dan pengurangan pecahan berpenyebut sama dan menjelaskan dan menentukan lama waktu suatu kejadian berlangsung..</t>
    </r>
  </si>
  <si>
    <r>
      <rPr>
        <b/>
        <i/>
        <sz val="10"/>
        <rFont val="Arial Narrow"/>
        <family val="2"/>
      </rPr>
      <t xml:space="preserve">Cukup </t>
    </r>
    <r>
      <rPr>
        <i/>
        <sz val="10"/>
        <rFont val="Arial Narrow"/>
        <family val="2"/>
      </rPr>
      <t>dalam menjelaskan masalah penjumlahan dan pengurangan pecahan berpenyebut sama dan menjelaskan dan menentukan lama waktu suatu kejadian berlangsung..</t>
    </r>
  </si>
  <si>
    <r>
      <rPr>
        <b/>
        <i/>
        <sz val="10"/>
        <rFont val="Arial Narrow"/>
        <family val="2"/>
      </rPr>
      <t>Perlu bimbingan</t>
    </r>
    <r>
      <rPr>
        <i/>
        <sz val="10"/>
        <rFont val="Arial Narrow"/>
        <family val="2"/>
      </rPr>
      <t xml:space="preserve"> dalam menjelaskan masalah penjumlahan dan pengurangan pecahan berpenyebut sama dan menjelaskan dan menentukan lama waktu suatu kejadian berlangsung..</t>
    </r>
  </si>
  <si>
    <t>Baik meneladani Yesus kristus, dan memahami makna kitab Injil.</t>
  </si>
  <si>
    <t xml:space="preserve"> Bahasa Jawa</t>
  </si>
  <si>
    <t>Pertahankan prestasimu</t>
  </si>
  <si>
    <t>2021/2022</t>
  </si>
  <si>
    <t>000000001</t>
  </si>
  <si>
    <t>000000002</t>
  </si>
  <si>
    <t>000000003</t>
  </si>
  <si>
    <t>000000004</t>
  </si>
  <si>
    <t>000000005</t>
  </si>
  <si>
    <t>000000006</t>
  </si>
  <si>
    <t>000000007</t>
  </si>
  <si>
    <t>000000008</t>
  </si>
  <si>
    <t>000000009</t>
  </si>
  <si>
    <t>000000010</t>
  </si>
  <si>
    <t>000000011</t>
  </si>
  <si>
    <t>000000012</t>
  </si>
  <si>
    <t>000000013</t>
  </si>
  <si>
    <t>000000014</t>
  </si>
  <si>
    <t>000000015</t>
  </si>
  <si>
    <t>000000016</t>
  </si>
  <si>
    <t>000000017</t>
  </si>
  <si>
    <t>000000018</t>
  </si>
  <si>
    <t>000000019</t>
  </si>
  <si>
    <t>000000020</t>
  </si>
  <si>
    <t>000000021</t>
  </si>
  <si>
    <t>ALICIA SIPAYUNG</t>
  </si>
  <si>
    <t>BRIAN HADI PANGESTU</t>
  </si>
  <si>
    <t>BUNGA CITRA LESTARI</t>
  </si>
  <si>
    <t>ELVINA SUNARDI</t>
  </si>
  <si>
    <t>CARLA SAN JOSE</t>
  </si>
  <si>
    <t>HARITSYAM ANSHARI</t>
  </si>
  <si>
    <t>IZZUDIN AL AYYUBI</t>
  </si>
  <si>
    <t>NANDA AYU</t>
  </si>
  <si>
    <t>MARIA RENATTA S.</t>
  </si>
  <si>
    <t>SKOLASTIKA TANUBRATA</t>
  </si>
  <si>
    <t>REYNARD CHATILLON</t>
  </si>
  <si>
    <t xml:space="preserve">OPHELIA </t>
  </si>
  <si>
    <t>LALA HELSINKI</t>
  </si>
  <si>
    <t>VICTORIA ANUGRAH LESTARI</t>
  </si>
  <si>
    <t>ZECHARIAS ALBURQUEQUE</t>
  </si>
  <si>
    <t>SASTROAMIDJOJO DIMEDJO</t>
  </si>
  <si>
    <t>WULAN SASI AL QOMARI</t>
  </si>
  <si>
    <t>SABRINA IRIS WIDAGDO</t>
  </si>
  <si>
    <t>RAGNA CRIMSON</t>
  </si>
  <si>
    <t>RAYNALDO PUTRA SETYOWATI</t>
  </si>
  <si>
    <t>TAHUN PELAJARAN 2021 / 2022</t>
  </si>
  <si>
    <t>SCHOLASTICA SYLVATICA, B.Eng., M.Sc.</t>
  </si>
  <si>
    <t>NIP. 000000 00000 0001</t>
  </si>
  <si>
    <t>NIP. 11111 22222 3333 01</t>
  </si>
  <si>
    <t>IZU ALPENTRIS, S.T., M. Eng.</t>
  </si>
  <si>
    <t>SD NEGERI 2 AACHEN</t>
  </si>
  <si>
    <t xml:space="preserve">KORWIL DINAS PENDIDIKAN KECAMATAN AACHEN        </t>
  </si>
  <si>
    <t>Alamat : Jalan Soekarno Hatta, Aachen, Kab. Malang</t>
  </si>
  <si>
    <t>SCHOLASTICA SYLVATICA, M.Sc.</t>
  </si>
  <si>
    <t>Aachen, 10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</si>
</sst>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name val="Arial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sz val="10"/>
      <name val="Book Antiqua"/>
      <family val="1"/>
    </font>
    <font>
      <sz val="11"/>
      <color indexed="8"/>
      <name val="Calibri"/>
      <family val="2"/>
      <charset val="1"/>
    </font>
    <font>
      <sz val="12"/>
      <color theme="1"/>
      <name val="Arial"/>
      <family val="2"/>
    </font>
    <font>
      <b/>
      <sz val="18"/>
      <color theme="1"/>
      <name val="Bookman Old Style"/>
      <family val="1"/>
    </font>
    <font>
      <b/>
      <sz val="12"/>
      <color theme="1"/>
      <name val="Arial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2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charset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26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6" borderId="0" xfId="0" applyFill="1"/>
    <xf numFmtId="0" fontId="15" fillId="5" borderId="27" xfId="0" applyFont="1" applyFill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3" borderId="1" xfId="0" applyFill="1" applyBorder="1" applyAlignment="1" applyProtection="1">
      <alignment horizontal="center" vertical="center"/>
      <protection locked="0"/>
    </xf>
    <xf numFmtId="0" fontId="6" fillId="6" borderId="26" xfId="0" applyFont="1" applyFill="1" applyBorder="1" applyAlignment="1">
      <alignment horizontal="left" vertical="top"/>
    </xf>
    <xf numFmtId="1" fontId="6" fillId="6" borderId="26" xfId="0" applyNumberFormat="1" applyFont="1" applyFill="1" applyBorder="1" applyAlignment="1">
      <alignment horizontal="center" vertical="top"/>
    </xf>
    <xf numFmtId="0" fontId="6" fillId="6" borderId="26" xfId="0" applyFont="1" applyFill="1" applyBorder="1" applyAlignment="1">
      <alignment horizontal="center" vertical="top"/>
    </xf>
    <xf numFmtId="0" fontId="0" fillId="6" borderId="27" xfId="0" applyFill="1" applyBorder="1"/>
    <xf numFmtId="0" fontId="0" fillId="0" borderId="0" xfId="0" applyAlignment="1">
      <alignment vertical="center" wrapText="1"/>
    </xf>
    <xf numFmtId="0" fontId="0" fillId="7" borderId="27" xfId="0" applyFill="1" applyBorder="1"/>
    <xf numFmtId="0" fontId="0" fillId="8" borderId="27" xfId="0" applyFill="1" applyBorder="1"/>
    <xf numFmtId="0" fontId="0" fillId="9" borderId="27" xfId="0" applyFill="1" applyBorder="1"/>
    <xf numFmtId="0" fontId="0" fillId="11" borderId="27" xfId="0" applyFill="1" applyBorder="1"/>
    <xf numFmtId="0" fontId="0" fillId="10" borderId="27" xfId="0" applyFill="1" applyBorder="1"/>
    <xf numFmtId="0" fontId="12" fillId="0" borderId="0" xfId="0" applyFont="1"/>
    <xf numFmtId="0" fontId="1" fillId="9" borderId="27" xfId="0" applyFont="1" applyFill="1" applyBorder="1"/>
    <xf numFmtId="0" fontId="1" fillId="12" borderId="27" xfId="0" applyFont="1" applyFill="1" applyBorder="1"/>
    <xf numFmtId="0" fontId="0" fillId="13" borderId="27" xfId="0" applyFill="1" applyBorder="1"/>
    <xf numFmtId="0" fontId="0" fillId="14" borderId="0" xfId="0" applyFill="1"/>
    <xf numFmtId="0" fontId="0" fillId="3" borderId="1" xfId="0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/>
    </xf>
    <xf numFmtId="1" fontId="0" fillId="6" borderId="33" xfId="0" applyNumberFormat="1" applyFill="1" applyBorder="1" applyProtection="1">
      <protection locked="0"/>
    </xf>
    <xf numFmtId="1" fontId="0" fillId="6" borderId="33" xfId="0" applyNumberFormat="1" applyFill="1" applyBorder="1"/>
    <xf numFmtId="0" fontId="0" fillId="6" borderId="33" xfId="0" applyFill="1" applyBorder="1"/>
    <xf numFmtId="0" fontId="0" fillId="6" borderId="33" xfId="0" applyFill="1" applyBorder="1" applyProtection="1">
      <protection locked="0"/>
    </xf>
    <xf numFmtId="0" fontId="0" fillId="6" borderId="33" xfId="0" applyFill="1" applyBorder="1" applyAlignment="1">
      <alignment horizontal="center"/>
    </xf>
    <xf numFmtId="1" fontId="0" fillId="0" borderId="33" xfId="0" applyNumberFormat="1" applyBorder="1"/>
    <xf numFmtId="0" fontId="0" fillId="0" borderId="33" xfId="0" applyBorder="1"/>
    <xf numFmtId="0" fontId="0" fillId="0" borderId="33" xfId="0" applyBorder="1" applyProtection="1">
      <protection locked="0"/>
    </xf>
    <xf numFmtId="0" fontId="0" fillId="10" borderId="27" xfId="0" applyFill="1" applyBorder="1" applyProtection="1">
      <protection locked="0"/>
    </xf>
    <xf numFmtId="0" fontId="1" fillId="12" borderId="18" xfId="0" applyFont="1" applyFill="1" applyBorder="1"/>
    <xf numFmtId="0" fontId="1" fillId="9" borderId="18" xfId="0" applyFont="1" applyFill="1" applyBorder="1"/>
    <xf numFmtId="0" fontId="0" fillId="10" borderId="18" xfId="0" applyFill="1" applyBorder="1" applyProtection="1">
      <protection locked="0"/>
    </xf>
    <xf numFmtId="0" fontId="0" fillId="13" borderId="18" xfId="0" applyFill="1" applyBorder="1"/>
    <xf numFmtId="0" fontId="0" fillId="10" borderId="1" xfId="0" applyFill="1" applyBorder="1"/>
    <xf numFmtId="0" fontId="0" fillId="13" borderId="1" xfId="0" applyFill="1" applyBorder="1" applyAlignment="1">
      <alignment vertical="center"/>
    </xf>
    <xf numFmtId="0" fontId="0" fillId="12" borderId="32" xfId="0" applyFill="1" applyBorder="1"/>
    <xf numFmtId="0" fontId="0" fillId="12" borderId="34" xfId="0" applyFill="1" applyBorder="1"/>
    <xf numFmtId="0" fontId="0" fillId="12" borderId="35" xfId="0" applyFill="1" applyBorder="1"/>
    <xf numFmtId="0" fontId="0" fillId="13" borderId="33" xfId="0" applyFill="1" applyBorder="1"/>
    <xf numFmtId="0" fontId="0" fillId="7" borderId="33" xfId="0" applyFill="1" applyBorder="1"/>
    <xf numFmtId="0" fontId="0" fillId="15" borderId="27" xfId="0" applyFill="1" applyBorder="1"/>
    <xf numFmtId="0" fontId="0" fillId="15" borderId="27" xfId="0" applyFill="1" applyBorder="1" applyAlignment="1">
      <alignment vertical="center"/>
    </xf>
    <xf numFmtId="49" fontId="0" fillId="15" borderId="33" xfId="0" applyNumberFormat="1" applyFill="1" applyBorder="1"/>
    <xf numFmtId="49" fontId="0" fillId="15" borderId="33" xfId="0" applyNumberFormat="1" applyFill="1" applyBorder="1" applyAlignment="1">
      <alignment vertical="center"/>
    </xf>
    <xf numFmtId="0" fontId="1" fillId="15" borderId="3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17" fillId="6" borderId="0" xfId="0" applyFont="1" applyFill="1"/>
    <xf numFmtId="0" fontId="1" fillId="0" borderId="0" xfId="0" applyFont="1" applyAlignment="1">
      <alignment horizontal="left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vertical="center" wrapText="1"/>
    </xf>
    <xf numFmtId="0" fontId="0" fillId="0" borderId="33" xfId="0" applyBorder="1" applyAlignment="1">
      <alignment vertical="center"/>
    </xf>
    <xf numFmtId="0" fontId="0" fillId="16" borderId="33" xfId="0" applyFill="1" applyBorder="1" applyAlignment="1">
      <alignment vertical="center"/>
    </xf>
    <xf numFmtId="0" fontId="6" fillId="6" borderId="42" xfId="0" applyFont="1" applyFill="1" applyBorder="1" applyAlignment="1">
      <alignment horizontal="center" vertical="top"/>
    </xf>
    <xf numFmtId="1" fontId="0" fillId="0" borderId="35" xfId="0" applyNumberFormat="1" applyBorder="1"/>
    <xf numFmtId="1" fontId="0" fillId="6" borderId="43" xfId="0" applyNumberForma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6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" fillId="12" borderId="14" xfId="0" applyFont="1" applyFill="1" applyBorder="1"/>
    <xf numFmtId="0" fontId="1" fillId="9" borderId="14" xfId="0" applyFont="1" applyFill="1" applyBorder="1"/>
    <xf numFmtId="0" fontId="0" fillId="10" borderId="14" xfId="0" applyFill="1" applyBorder="1"/>
    <xf numFmtId="0" fontId="0" fillId="13" borderId="14" xfId="0" applyFill="1" applyBorder="1"/>
    <xf numFmtId="0" fontId="0" fillId="7" borderId="14" xfId="0" applyFill="1" applyBorder="1"/>
    <xf numFmtId="0" fontId="0" fillId="6" borderId="14" xfId="0" applyFill="1" applyBorder="1"/>
    <xf numFmtId="0" fontId="1" fillId="0" borderId="20" xfId="0" applyFont="1" applyBorder="1"/>
    <xf numFmtId="0" fontId="0" fillId="0" borderId="20" xfId="0" applyBorder="1"/>
    <xf numFmtId="0" fontId="0" fillId="0" borderId="43" xfId="0" applyBorder="1"/>
    <xf numFmtId="49" fontId="0" fillId="17" borderId="4" xfId="0" applyNumberFormat="1" applyFill="1" applyBorder="1" applyAlignment="1" applyProtection="1">
      <alignment horizontal="center" vertical="center"/>
      <protection locked="0"/>
    </xf>
    <xf numFmtId="0" fontId="0" fillId="17" borderId="1" xfId="0" applyFill="1" applyBorder="1" applyAlignment="1" applyProtection="1">
      <alignment horizontal="center" vertical="center"/>
      <protection locked="0"/>
    </xf>
    <xf numFmtId="0" fontId="0" fillId="0" borderId="43" xfId="0" quotePrefix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" fontId="0" fillId="0" borderId="43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left" vertical="center" wrapText="1"/>
    </xf>
    <xf numFmtId="1" fontId="0" fillId="0" borderId="33" xfId="0" applyNumberFormat="1" applyBorder="1" applyAlignment="1">
      <alignment horizontal="center" vertical="center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left" vertical="center"/>
      <protection locked="0"/>
    </xf>
    <xf numFmtId="0" fontId="6" fillId="0" borderId="26" xfId="0" applyFont="1" applyBorder="1" applyAlignment="1">
      <alignment horizontal="left" vertical="center"/>
    </xf>
    <xf numFmtId="0" fontId="0" fillId="18" borderId="1" xfId="0" applyFill="1" applyBorder="1" applyAlignment="1">
      <alignment horizontal="center" vertical="center"/>
    </xf>
    <xf numFmtId="0" fontId="0" fillId="18" borderId="6" xfId="0" applyFill="1" applyBorder="1"/>
    <xf numFmtId="0" fontId="0" fillId="18" borderId="7" xfId="0" applyFill="1" applyBorder="1"/>
    <xf numFmtId="0" fontId="0" fillId="18" borderId="1" xfId="0" applyFill="1" applyBorder="1" applyAlignment="1">
      <alignment vertical="center"/>
    </xf>
    <xf numFmtId="0" fontId="0" fillId="18" borderId="1" xfId="0" applyFill="1" applyBorder="1" applyAlignment="1" applyProtection="1">
      <alignment horizontal="center" vertical="center"/>
      <protection locked="0"/>
    </xf>
    <xf numFmtId="49" fontId="0" fillId="18" borderId="1" xfId="0" applyNumberFormat="1" applyFill="1" applyBorder="1" applyAlignment="1" applyProtection="1">
      <alignment horizontal="center" vertical="center"/>
      <protection locked="0"/>
    </xf>
    <xf numFmtId="49" fontId="0" fillId="18" borderId="4" xfId="0" applyNumberFormat="1" applyFill="1" applyBorder="1" applyAlignment="1" applyProtection="1">
      <alignment horizontal="center" vertical="center"/>
      <protection locked="0"/>
    </xf>
    <xf numFmtId="0" fontId="0" fillId="18" borderId="4" xfId="0" applyFill="1" applyBorder="1" applyAlignment="1" applyProtection="1">
      <alignment horizontal="center" vertical="center"/>
      <protection locked="0"/>
    </xf>
    <xf numFmtId="0" fontId="0" fillId="18" borderId="27" xfId="0" applyFill="1" applyBorder="1"/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18" borderId="4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 textRotation="255"/>
    </xf>
    <xf numFmtId="0" fontId="0" fillId="18" borderId="3" xfId="0" applyFill="1" applyBorder="1" applyAlignment="1">
      <alignment horizontal="center" vertical="center" textRotation="255"/>
    </xf>
    <xf numFmtId="0" fontId="0" fillId="18" borderId="13" xfId="0" applyFill="1" applyBorder="1" applyAlignment="1">
      <alignment horizontal="center" vertical="center" textRotation="255"/>
    </xf>
    <xf numFmtId="0" fontId="0" fillId="18" borderId="5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5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 textRotation="255"/>
    </xf>
    <xf numFmtId="0" fontId="0" fillId="18" borderId="8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0" fillId="18" borderId="40" xfId="0" applyFill="1" applyBorder="1" applyAlignment="1">
      <alignment horizontal="center" vertical="center"/>
    </xf>
    <xf numFmtId="0" fontId="0" fillId="18" borderId="41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18" borderId="7" xfId="0" applyFill="1" applyBorder="1" applyAlignment="1">
      <alignment horizontal="center"/>
    </xf>
    <xf numFmtId="0" fontId="0" fillId="18" borderId="9" xfId="0" applyFill="1" applyBorder="1" applyAlignment="1">
      <alignment horizontal="center" vertic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4" fillId="4" borderId="17" xfId="1" applyFont="1" applyFill="1" applyBorder="1" applyAlignment="1" applyProtection="1">
      <alignment horizontal="center" vertical="center"/>
      <protection locked="0"/>
    </xf>
    <xf numFmtId="0" fontId="4" fillId="4" borderId="15" xfId="1" applyFont="1" applyFill="1" applyBorder="1" applyAlignment="1" applyProtection="1">
      <alignment horizontal="center" vertical="center"/>
      <protection locked="0"/>
    </xf>
    <xf numFmtId="0" fontId="4" fillId="4" borderId="16" xfId="1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4" fillId="4" borderId="12" xfId="1" applyFont="1" applyFill="1" applyBorder="1" applyAlignment="1" applyProtection="1">
      <alignment horizontal="left" vertical="center"/>
      <protection locked="0"/>
    </xf>
    <xf numFmtId="0" fontId="4" fillId="4" borderId="14" xfId="1" applyFont="1" applyFill="1" applyBorder="1" applyAlignment="1" applyProtection="1">
      <alignment horizontal="center" vertical="center"/>
      <protection locked="0"/>
    </xf>
    <xf numFmtId="0" fontId="4" fillId="4" borderId="12" xfId="1" applyFont="1" applyFill="1" applyBorder="1" applyAlignment="1" applyProtection="1">
      <alignment horizontal="center" vertical="center"/>
      <protection locked="0"/>
    </xf>
    <xf numFmtId="0" fontId="4" fillId="4" borderId="19" xfId="1" applyFont="1" applyFill="1" applyBorder="1" applyAlignment="1" applyProtection="1">
      <alignment horizontal="left" vertical="center"/>
      <protection locked="0"/>
    </xf>
    <xf numFmtId="0" fontId="4" fillId="4" borderId="20" xfId="1" applyFont="1" applyFill="1" applyBorder="1" applyAlignment="1" applyProtection="1">
      <alignment horizontal="left" vertical="center"/>
      <protection locked="0"/>
    </xf>
    <xf numFmtId="0" fontId="4" fillId="4" borderId="21" xfId="1" applyFont="1" applyFill="1" applyBorder="1" applyAlignment="1" applyProtection="1">
      <alignment horizontal="left" vertical="center"/>
      <protection locked="0"/>
    </xf>
    <xf numFmtId="0" fontId="4" fillId="4" borderId="22" xfId="1" applyFont="1" applyFill="1" applyBorder="1" applyAlignment="1" applyProtection="1">
      <alignment horizontal="left" vertical="center"/>
      <protection locked="0"/>
    </xf>
    <xf numFmtId="0" fontId="4" fillId="4" borderId="0" xfId="1" applyFont="1" applyFill="1" applyAlignment="1" applyProtection="1">
      <alignment horizontal="left" vertical="center"/>
      <protection locked="0"/>
    </xf>
    <xf numFmtId="0" fontId="4" fillId="4" borderId="23" xfId="1" applyFont="1" applyFill="1" applyBorder="1" applyAlignment="1" applyProtection="1">
      <alignment horizontal="left" vertical="center"/>
      <protection locked="0"/>
    </xf>
    <xf numFmtId="0" fontId="4" fillId="4" borderId="24" xfId="1" applyFont="1" applyFill="1" applyBorder="1" applyAlignment="1" applyProtection="1">
      <alignment horizontal="left" vertical="center"/>
      <protection locked="0"/>
    </xf>
    <xf numFmtId="0" fontId="4" fillId="4" borderId="11" xfId="1" applyFont="1" applyFill="1" applyBorder="1" applyAlignment="1" applyProtection="1">
      <alignment horizontal="left" vertical="center"/>
      <protection locked="0"/>
    </xf>
    <xf numFmtId="0" fontId="4" fillId="4" borderId="25" xfId="1" applyFont="1" applyFill="1" applyBorder="1" applyAlignment="1" applyProtection="1">
      <alignment horizontal="left" vertical="center"/>
      <protection locked="0"/>
    </xf>
    <xf numFmtId="0" fontId="5" fillId="4" borderId="12" xfId="1" applyFont="1" applyFill="1" applyBorder="1" applyAlignment="1" applyProtection="1">
      <alignment horizontal="left" vertical="center" wrapText="1"/>
      <protection locked="0"/>
    </xf>
    <xf numFmtId="0" fontId="4" fillId="4" borderId="12" xfId="1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 shrinkToFit="1"/>
    </xf>
    <xf numFmtId="0" fontId="0" fillId="0" borderId="6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/>
    </xf>
    <xf numFmtId="0" fontId="0" fillId="12" borderId="27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5" borderId="32" xfId="0" applyFill="1" applyBorder="1" applyAlignment="1">
      <alignment horizontal="center" vertical="center"/>
    </xf>
    <xf numFmtId="0" fontId="0" fillId="15" borderId="34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1" fillId="12" borderId="27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</cellXfs>
  <cellStyles count="3">
    <cellStyle name="Normal" xfId="0" builtinId="0"/>
    <cellStyle name="Normal 2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Spin" dx="16" fmlaLink="$O$12" max="40" min="1" page="10" val="8"/>
</file>

<file path=xl/ctrlProps/ctrlProp2.xml><?xml version="1.0" encoding="utf-8"?>
<formControlPr xmlns="http://schemas.microsoft.com/office/spreadsheetml/2009/9/main" objectType="Spin" dx="16" fmlaLink="$O$11" max="60" min="1" page="10" val="8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HOME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RAPORT 1'!A1"/><Relationship Id="rId3" Type="http://schemas.openxmlformats.org/officeDocument/2006/relationships/hyperlink" Target="#PREDIKAT!A1"/><Relationship Id="rId7" Type="http://schemas.openxmlformats.org/officeDocument/2006/relationships/hyperlink" Target="#'INPUT SIKAP'!A1"/><Relationship Id="rId2" Type="http://schemas.openxmlformats.org/officeDocument/2006/relationships/hyperlink" Target="#RAPOT!A1"/><Relationship Id="rId1" Type="http://schemas.openxmlformats.org/officeDocument/2006/relationships/hyperlink" Target="#'DATA SISWA'!A1"/><Relationship Id="rId6" Type="http://schemas.openxmlformats.org/officeDocument/2006/relationships/hyperlink" Target="#NILAI!A1"/><Relationship Id="rId5" Type="http://schemas.openxmlformats.org/officeDocument/2006/relationships/hyperlink" Target="#LEGER!A1"/><Relationship Id="rId10" Type="http://schemas.openxmlformats.org/officeDocument/2006/relationships/hyperlink" Target="https://github.com/izzudin01/EXCEL-SPREADSHEET-STUDENT-ASSESMENT-REPORT" TargetMode="External"/><Relationship Id="rId4" Type="http://schemas.openxmlformats.org/officeDocument/2006/relationships/hyperlink" Target="#DESKRIPSI!A1"/><Relationship Id="rId9" Type="http://schemas.openxmlformats.org/officeDocument/2006/relationships/hyperlink" Target="#REKAP1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123825</xdr:rowOff>
    </xdr:from>
    <xdr:to>
      <xdr:col>6</xdr:col>
      <xdr:colOff>342900</xdr:colOff>
      <xdr:row>5</xdr:row>
      <xdr:rowOff>152400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05350" y="314325"/>
          <a:ext cx="790575" cy="79057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15</xdr:col>
      <xdr:colOff>176741</xdr:colOff>
      <xdr:row>7</xdr:row>
      <xdr:rowOff>37041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54333" y="571500"/>
          <a:ext cx="790575" cy="7905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</xdr:colOff>
          <xdr:row>9</xdr:row>
          <xdr:rowOff>220980</xdr:rowOff>
        </xdr:from>
        <xdr:to>
          <xdr:col>15</xdr:col>
          <xdr:colOff>579120</xdr:colOff>
          <xdr:row>11</xdr:row>
          <xdr:rowOff>114300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9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2</xdr:row>
      <xdr:rowOff>10584</xdr:rowOff>
    </xdr:from>
    <xdr:to>
      <xdr:col>1</xdr:col>
      <xdr:colOff>611717</xdr:colOff>
      <xdr:row>5</xdr:row>
      <xdr:rowOff>0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6442" y="210609"/>
          <a:ext cx="790575" cy="78951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21167</xdr:colOff>
      <xdr:row>2</xdr:row>
      <xdr:rowOff>10584</xdr:rowOff>
    </xdr:from>
    <xdr:to>
      <xdr:col>1</xdr:col>
      <xdr:colOff>611717</xdr:colOff>
      <xdr:row>5</xdr:row>
      <xdr:rowOff>0</xdr:rowOff>
    </xdr:to>
    <xdr:pic>
      <xdr:nvPicPr>
        <xdr:cNvPr id="3" name="Picture 2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6442" y="210609"/>
          <a:ext cx="790575" cy="78951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1</xdr:row>
      <xdr:rowOff>10584</xdr:rowOff>
    </xdr:from>
    <xdr:to>
      <xdr:col>1</xdr:col>
      <xdr:colOff>811742</xdr:colOff>
      <xdr:row>4</xdr:row>
      <xdr:rowOff>28575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7500" y="211667"/>
          <a:ext cx="790575" cy="7905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21167</xdr:colOff>
      <xdr:row>1</xdr:row>
      <xdr:rowOff>10584</xdr:rowOff>
    </xdr:from>
    <xdr:to>
      <xdr:col>1</xdr:col>
      <xdr:colOff>811742</xdr:colOff>
      <xdr:row>4</xdr:row>
      <xdr:rowOff>28575</xdr:rowOff>
    </xdr:to>
    <xdr:pic>
      <xdr:nvPicPr>
        <xdr:cNvPr id="3" name="Picture 2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6442" y="210609"/>
          <a:ext cx="790575" cy="78951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180975</xdr:colOff>
      <xdr:row>6</xdr:row>
      <xdr:rowOff>9525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38400" y="381000"/>
          <a:ext cx="790575" cy="7905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5</xdr:col>
      <xdr:colOff>180975</xdr:colOff>
      <xdr:row>5</xdr:row>
      <xdr:rowOff>28575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38400" y="190500"/>
          <a:ext cx="790575" cy="7905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781050</xdr:colOff>
      <xdr:row>3</xdr:row>
      <xdr:rowOff>171450</xdr:rowOff>
    </xdr:to>
    <xdr:pic>
      <xdr:nvPicPr>
        <xdr:cNvPr id="5" name="Picture 4" descr="KABUP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9525"/>
          <a:ext cx="885825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514350</xdr:colOff>
      <xdr:row>0</xdr:row>
      <xdr:rowOff>66675</xdr:rowOff>
    </xdr:from>
    <xdr:to>
      <xdr:col>15</xdr:col>
      <xdr:colOff>85725</xdr:colOff>
      <xdr:row>3</xdr:row>
      <xdr:rowOff>0</xdr:rowOff>
    </xdr:to>
    <xdr:pic>
      <xdr:nvPicPr>
        <xdr:cNvPr id="2049" name="Picture 1" descr="Related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91275" y="66675"/>
          <a:ext cx="790575" cy="7905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22860</xdr:colOff>
          <xdr:row>10</xdr:row>
          <xdr:rowOff>220980</xdr:rowOff>
        </xdr:from>
        <xdr:to>
          <xdr:col>15</xdr:col>
          <xdr:colOff>579120</xdr:colOff>
          <xdr:row>12</xdr:row>
          <xdr:rowOff>114300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27708</xdr:rowOff>
    </xdr:from>
    <xdr:to>
      <xdr:col>24</xdr:col>
      <xdr:colOff>581891</xdr:colOff>
      <xdr:row>60</xdr:row>
      <xdr:rowOff>124690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496D689-AA18-1285-BF4D-E241A6349D1E}"/>
            </a:ext>
          </a:extLst>
        </xdr:cNvPr>
        <xdr:cNvSpPr/>
      </xdr:nvSpPr>
      <xdr:spPr>
        <a:xfrm>
          <a:off x="1870364" y="748144"/>
          <a:ext cx="13674436" cy="10183091"/>
        </a:xfrm>
        <a:prstGeom prst="rect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600941</xdr:colOff>
      <xdr:row>4</xdr:row>
      <xdr:rowOff>17318</xdr:rowOff>
    </xdr:from>
    <xdr:to>
      <xdr:col>24</xdr:col>
      <xdr:colOff>581891</xdr:colOff>
      <xdr:row>19</xdr:row>
      <xdr:rowOff>69271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847850" y="737754"/>
          <a:ext cx="13696950" cy="275359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3600" b="1">
              <a:solidFill>
                <a:schemeClr val="bg1"/>
              </a:solidFill>
              <a:latin typeface="Garamond" panose="02020404030301010803" pitchFamily="18" charset="0"/>
            </a:rPr>
            <a:t>APLIKASI RAPORT PTS SEMESTER 2 K13</a:t>
          </a:r>
        </a:p>
        <a:p>
          <a:pPr algn="ctr"/>
          <a:r>
            <a:rPr lang="id-ID" sz="3600" b="1">
              <a:solidFill>
                <a:schemeClr val="bg1"/>
              </a:solidFill>
              <a:latin typeface="Garamond" panose="02020404030301010803" pitchFamily="18" charset="0"/>
            </a:rPr>
            <a:t>SD NEGERI </a:t>
          </a:r>
          <a:r>
            <a:rPr lang="en-US" sz="3600" b="1">
              <a:solidFill>
                <a:schemeClr val="bg1"/>
              </a:solidFill>
              <a:latin typeface="Garamond" panose="02020404030301010803" pitchFamily="18" charset="0"/>
            </a:rPr>
            <a:t>1</a:t>
          </a:r>
          <a:r>
            <a:rPr lang="en-US" sz="3600" b="1" baseline="0">
              <a:solidFill>
                <a:schemeClr val="bg1"/>
              </a:solidFill>
              <a:latin typeface="Garamond" panose="02020404030301010803" pitchFamily="18" charset="0"/>
            </a:rPr>
            <a:t> AACHEN</a:t>
          </a:r>
          <a:endParaRPr lang="id-ID" sz="3600" b="1">
            <a:solidFill>
              <a:schemeClr val="bg1"/>
            </a:solidFill>
            <a:latin typeface="Garamond" panose="02020404030301010803" pitchFamily="18" charset="0"/>
          </a:endParaRPr>
        </a:p>
        <a:p>
          <a:pPr algn="ctr"/>
          <a:r>
            <a:rPr lang="id-ID" sz="3600" b="1">
              <a:solidFill>
                <a:schemeClr val="bg1"/>
              </a:solidFill>
              <a:latin typeface="Garamond" panose="02020404030301010803" pitchFamily="18" charset="0"/>
            </a:rPr>
            <a:t>TAHUN PELAJARAN 20</a:t>
          </a:r>
          <a:r>
            <a:rPr lang="en-US" sz="3600" b="1">
              <a:solidFill>
                <a:schemeClr val="bg1"/>
              </a:solidFill>
              <a:latin typeface="Garamond" panose="02020404030301010803" pitchFamily="18" charset="0"/>
            </a:rPr>
            <a:t>21</a:t>
          </a:r>
          <a:r>
            <a:rPr lang="id-ID" sz="3600" b="1">
              <a:solidFill>
                <a:schemeClr val="bg1"/>
              </a:solidFill>
              <a:latin typeface="Garamond" panose="02020404030301010803" pitchFamily="18" charset="0"/>
            </a:rPr>
            <a:t>/20</a:t>
          </a:r>
          <a:r>
            <a:rPr lang="en-US" sz="3600" b="1">
              <a:solidFill>
                <a:schemeClr val="bg1"/>
              </a:solidFill>
              <a:latin typeface="Garamond" panose="02020404030301010803" pitchFamily="18" charset="0"/>
            </a:rPr>
            <a:t>22</a:t>
          </a:r>
          <a:endParaRPr lang="id-ID" sz="3600" b="1">
            <a:solidFill>
              <a:schemeClr val="bg1"/>
            </a:solidFill>
            <a:latin typeface="Garamond" panose="02020404030301010803" pitchFamily="18" charset="0"/>
          </a:endParaRPr>
        </a:p>
      </xdr:txBody>
    </xdr:sp>
    <xdr:clientData/>
  </xdr:twoCellAnchor>
  <xdr:twoCellAnchor>
    <xdr:from>
      <xdr:col>4</xdr:col>
      <xdr:colOff>353291</xdr:colOff>
      <xdr:row>38</xdr:row>
      <xdr:rowOff>74468</xdr:rowOff>
    </xdr:from>
    <xdr:to>
      <xdr:col>8</xdr:col>
      <xdr:colOff>353291</xdr:colOff>
      <xdr:row>42</xdr:row>
      <xdr:rowOff>55416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847109" y="6918613"/>
          <a:ext cx="2493818" cy="701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SISWA</a:t>
          </a:r>
        </a:p>
      </xdr:txBody>
    </xdr:sp>
    <xdr:clientData/>
  </xdr:twoCellAnchor>
  <xdr:twoCellAnchor>
    <xdr:from>
      <xdr:col>15</xdr:col>
      <xdr:colOff>12121</xdr:colOff>
      <xdr:row>52</xdr:row>
      <xdr:rowOff>173505</xdr:rowOff>
    </xdr:from>
    <xdr:to>
      <xdr:col>19</xdr:col>
      <xdr:colOff>12121</xdr:colOff>
      <xdr:row>56</xdr:row>
      <xdr:rowOff>144066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363939" y="9539178"/>
          <a:ext cx="2493818" cy="6909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RAPORT</a:t>
          </a:r>
          <a:r>
            <a:rPr lang="en-US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B</a:t>
          </a:r>
          <a:endParaRPr lang="id-ID" sz="2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117764</xdr:colOff>
      <xdr:row>38</xdr:row>
      <xdr:rowOff>99038</xdr:rowOff>
    </xdr:from>
    <xdr:to>
      <xdr:col>23</xdr:col>
      <xdr:colOff>117764</xdr:colOff>
      <xdr:row>42</xdr:row>
      <xdr:rowOff>79986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1963400" y="6943183"/>
          <a:ext cx="2493819" cy="701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PREDIKAT</a:t>
          </a:r>
        </a:p>
      </xdr:txBody>
    </xdr:sp>
    <xdr:clientData/>
  </xdr:twoCellAnchor>
  <xdr:twoCellAnchor>
    <xdr:from>
      <xdr:col>14</xdr:col>
      <xdr:colOff>128154</xdr:colOff>
      <xdr:row>38</xdr:row>
      <xdr:rowOff>79988</xdr:rowOff>
    </xdr:from>
    <xdr:to>
      <xdr:col>18</xdr:col>
      <xdr:colOff>128154</xdr:colOff>
      <xdr:row>42</xdr:row>
      <xdr:rowOff>60936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8856518" y="6924133"/>
          <a:ext cx="2493818" cy="701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DESKRIPSI</a:t>
          </a:r>
        </a:p>
      </xdr:txBody>
    </xdr:sp>
    <xdr:clientData/>
  </xdr:twoCellAnchor>
  <xdr:twoCellAnchor>
    <xdr:from>
      <xdr:col>9</xdr:col>
      <xdr:colOff>204353</xdr:colOff>
      <xdr:row>38</xdr:row>
      <xdr:rowOff>79989</xdr:rowOff>
    </xdr:from>
    <xdr:to>
      <xdr:col>13</xdr:col>
      <xdr:colOff>204354</xdr:colOff>
      <xdr:row>42</xdr:row>
      <xdr:rowOff>60937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815444" y="6924134"/>
          <a:ext cx="2493819" cy="701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LEGER</a:t>
          </a:r>
        </a:p>
      </xdr:txBody>
    </xdr:sp>
    <xdr:clientData/>
  </xdr:twoCellAnchor>
  <xdr:twoCellAnchor>
    <xdr:from>
      <xdr:col>6</xdr:col>
      <xdr:colOff>60613</xdr:colOff>
      <xdr:row>45</xdr:row>
      <xdr:rowOff>129886</xdr:rowOff>
    </xdr:from>
    <xdr:to>
      <xdr:col>9</xdr:col>
      <xdr:colOff>550717</xdr:colOff>
      <xdr:row>49</xdr:row>
      <xdr:rowOff>102178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801340" y="8234795"/>
          <a:ext cx="2360468" cy="6927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INPUT KI.3</a:t>
          </a:r>
        </a:p>
      </xdr:txBody>
    </xdr:sp>
    <xdr:clientData/>
  </xdr:twoCellAnchor>
  <xdr:twoCellAnchor>
    <xdr:from>
      <xdr:col>17</xdr:col>
      <xdr:colOff>183571</xdr:colOff>
      <xdr:row>45</xdr:row>
      <xdr:rowOff>129886</xdr:rowOff>
    </xdr:from>
    <xdr:to>
      <xdr:col>22</xdr:col>
      <xdr:colOff>107371</xdr:colOff>
      <xdr:row>49</xdr:row>
      <xdr:rowOff>102178</xdr:rowOff>
    </xdr:to>
    <xdr:sp macro="" textlink="">
      <xdr:nvSpPr>
        <xdr:cNvPr id="10" name="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0782298" y="8234795"/>
          <a:ext cx="3041073" cy="6927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INPUT KI.1 &amp; KI.2</a:t>
          </a:r>
        </a:p>
      </xdr:txBody>
    </xdr:sp>
    <xdr:clientData/>
  </xdr:twoCellAnchor>
  <xdr:twoCellAnchor>
    <xdr:from>
      <xdr:col>8</xdr:col>
      <xdr:colOff>566303</xdr:colOff>
      <xdr:row>53</xdr:row>
      <xdr:rowOff>10390</xdr:rowOff>
    </xdr:from>
    <xdr:to>
      <xdr:col>12</xdr:col>
      <xdr:colOff>432952</xdr:colOff>
      <xdr:row>56</xdr:row>
      <xdr:rowOff>162791</xdr:rowOff>
    </xdr:to>
    <xdr:sp macro="" textlink="">
      <xdr:nvSpPr>
        <xdr:cNvPr id="11" name="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5595503" y="10106890"/>
          <a:ext cx="2381249" cy="7239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RAPORT</a:t>
          </a:r>
          <a:r>
            <a:rPr lang="en-US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</a:t>
          </a:r>
          <a:endParaRPr lang="id-ID" sz="2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379267</xdr:colOff>
      <xdr:row>45</xdr:row>
      <xdr:rowOff>129886</xdr:rowOff>
    </xdr:from>
    <xdr:to>
      <xdr:col>15</xdr:col>
      <xdr:colOff>512617</xdr:colOff>
      <xdr:row>49</xdr:row>
      <xdr:rowOff>102178</xdr:rowOff>
    </xdr:to>
    <xdr:sp macro="" textlink="">
      <xdr:nvSpPr>
        <xdr:cNvPr id="12" name="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237267" y="8234795"/>
          <a:ext cx="2627168" cy="6927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id-ID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INPUT</a:t>
          </a:r>
          <a:r>
            <a:rPr lang="id-ID" sz="28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MAPEL</a:t>
          </a:r>
          <a:endParaRPr lang="id-ID" sz="28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346364</xdr:colOff>
      <xdr:row>19</xdr:row>
      <xdr:rowOff>110836</xdr:rowOff>
    </xdr:from>
    <xdr:to>
      <xdr:col>24</xdr:col>
      <xdr:colOff>457200</xdr:colOff>
      <xdr:row>26</xdr:row>
      <xdr:rowOff>55419</xdr:rowOff>
    </xdr:to>
    <xdr:sp macro="" textlink="">
      <xdr:nvSpPr>
        <xdr:cNvPr id="26" name="TextBox 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195264E-0C76-B70D-A434-3FA44FEBE78B}"/>
            </a:ext>
          </a:extLst>
        </xdr:cNvPr>
        <xdr:cNvSpPr txBox="1"/>
      </xdr:nvSpPr>
      <xdr:spPr>
        <a:xfrm>
          <a:off x="2216728" y="3532909"/>
          <a:ext cx="13203381" cy="1205346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Oleh: Izzudin Al Ayyubi</a:t>
          </a:r>
        </a:p>
        <a:p>
          <a:pPr algn="ctr"/>
          <a:r>
            <a:rPr lang="en-US" sz="20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https://github.com/izzudin01/EXCEL-SPREADSHEET-STUDENT-ASSESMENT-REPORT</a:t>
          </a:r>
        </a:p>
        <a:p>
          <a:pPr algn="ctr"/>
          <a:endParaRPr lang="en-US" sz="2800" b="1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332509</xdr:colOff>
      <xdr:row>19</xdr:row>
      <xdr:rowOff>152399</xdr:rowOff>
    </xdr:from>
    <xdr:to>
      <xdr:col>24</xdr:col>
      <xdr:colOff>443345</xdr:colOff>
      <xdr:row>30</xdr:row>
      <xdr:rowOff>108857</xdr:rowOff>
    </xdr:to>
    <xdr:sp macro="" textlink="">
      <xdr:nvSpPr>
        <xdr:cNvPr id="27" name="TextBox 2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808686-F6DB-57BE-7A97-62013A6BA222}"/>
            </a:ext>
          </a:extLst>
        </xdr:cNvPr>
        <xdr:cNvSpPr txBox="1"/>
      </xdr:nvSpPr>
      <xdr:spPr>
        <a:xfrm>
          <a:off x="2202873" y="3574472"/>
          <a:ext cx="13203381" cy="1937658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Oleh: Izzudin Al Ayyubi</a:t>
          </a:r>
        </a:p>
        <a:p>
          <a:pPr algn="ctr"/>
          <a:r>
            <a:rPr lang="en-US" sz="2000" b="0" i="1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https://github.com/izzudin01/EXCEL-SPREADSHEET-STUDENT-ASSESMENT-REPORT</a:t>
          </a:r>
        </a:p>
        <a:p>
          <a:pPr algn="ctr"/>
          <a:r>
            <a:rPr lang="en-US" sz="2000" b="1" i="0" u="sng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*note:</a:t>
          </a:r>
          <a:r>
            <a:rPr lang="en-US" sz="2000" b="1" i="0" u="sng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semua data informasi diri yang tercantum adalah fiktif dan dipergunakan sebagai contoh</a:t>
          </a:r>
          <a:endParaRPr lang="en-US" sz="1100" b="1" i="0" u="sng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581891</xdr:colOff>
      <xdr:row>31</xdr:row>
      <xdr:rowOff>0</xdr:rowOff>
    </xdr:from>
    <xdr:to>
      <xdr:col>21</xdr:col>
      <xdr:colOff>415636</xdr:colOff>
      <xdr:row>34</xdr:row>
      <xdr:rowOff>96982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61AA4EB-FF4A-43EE-823E-501B8ED1BBAD}"/>
            </a:ext>
          </a:extLst>
        </xdr:cNvPr>
        <xdr:cNvSpPr txBox="1"/>
      </xdr:nvSpPr>
      <xdr:spPr>
        <a:xfrm>
          <a:off x="4322618" y="5583382"/>
          <a:ext cx="9185563" cy="637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6000" b="1" u="sng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NAVIGASI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4</xdr:row>
      <xdr:rowOff>0</xdr:rowOff>
    </xdr:from>
    <xdr:to>
      <xdr:col>25</xdr:col>
      <xdr:colOff>28575</xdr:colOff>
      <xdr:row>8</xdr:row>
      <xdr:rowOff>28575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76417" y="814917"/>
          <a:ext cx="790575" cy="7905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328084</xdr:colOff>
      <xdr:row>203</xdr:row>
      <xdr:rowOff>63500</xdr:rowOff>
    </xdr:from>
    <xdr:to>
      <xdr:col>24</xdr:col>
      <xdr:colOff>356659</xdr:colOff>
      <xdr:row>207</xdr:row>
      <xdr:rowOff>92075</xdr:rowOff>
    </xdr:to>
    <xdr:pic>
      <xdr:nvPicPr>
        <xdr:cNvPr id="3" name="Picture 2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23501" y="38787917"/>
          <a:ext cx="790575" cy="790575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0</xdr:colOff>
      <xdr:row>92</xdr:row>
      <xdr:rowOff>0</xdr:rowOff>
    </xdr:from>
    <xdr:to>
      <xdr:col>25</xdr:col>
      <xdr:colOff>28575</xdr:colOff>
      <xdr:row>96</xdr:row>
      <xdr:rowOff>28575</xdr:rowOff>
    </xdr:to>
    <xdr:pic>
      <xdr:nvPicPr>
        <xdr:cNvPr id="4" name="Picture 3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76417" y="17578917"/>
          <a:ext cx="790575" cy="7905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1534583</xdr:colOff>
      <xdr:row>0</xdr:row>
      <xdr:rowOff>0</xdr:rowOff>
    </xdr:from>
    <xdr:to>
      <xdr:col>3</xdr:col>
      <xdr:colOff>7408</xdr:colOff>
      <xdr:row>4</xdr:row>
      <xdr:rowOff>28575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57916" y="0"/>
          <a:ext cx="790575" cy="7905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207645</xdr:colOff>
      <xdr:row>1</xdr:row>
      <xdr:rowOff>137160</xdr:rowOff>
    </xdr:from>
    <xdr:to>
      <xdr:col>24</xdr:col>
      <xdr:colOff>215265</xdr:colOff>
      <xdr:row>5</xdr:row>
      <xdr:rowOff>129540</xdr:rowOff>
    </xdr:to>
    <xdr:pic>
      <xdr:nvPicPr>
        <xdr:cNvPr id="2" name="Picture 1" descr="Related imag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05185" y="320040"/>
          <a:ext cx="845820" cy="75438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SI%20SEKOLAH\ADMINISTRASI%20UJIAN\Rapot%20UTS%20I%20k13%20Kelas%20%20V%202018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POR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b.likah/2/mb.likah/raport%20mbak%20likah/RAPORT%20SUKOANYAR%202/RAPOR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ISWA"/>
      <sheetName val="LEGER"/>
      <sheetName val="DESKRIPSI"/>
      <sheetName val="PREDIKAT"/>
      <sheetName val="RAPOT"/>
      <sheetName val="HOME"/>
      <sheetName val="NILAI"/>
      <sheetName val="REKAP"/>
    </sheetNames>
    <sheetDataSet>
      <sheetData sheetId="0">
        <row r="4">
          <cell r="B4" t="str">
            <v>ELSEN YOGA PRATAMA</v>
          </cell>
        </row>
      </sheetData>
      <sheetData sheetId="1"/>
      <sheetData sheetId="2">
        <row r="20">
          <cell r="A20" t="str">
            <v>A</v>
          </cell>
          <cell r="B20" t="str">
            <v>Terbiasa dalam ketaatan beribadah,melakukan doa sebelum dan sesudah kegiatan, selalu berprilaku syukur</v>
          </cell>
        </row>
        <row r="21">
          <cell r="A21">
            <v>0</v>
          </cell>
          <cell r="B21">
            <v>0</v>
          </cell>
        </row>
        <row r="22">
          <cell r="A22">
            <v>0</v>
          </cell>
          <cell r="B22">
            <v>0</v>
          </cell>
        </row>
        <row r="23">
          <cell r="A23" t="str">
            <v>B</v>
          </cell>
          <cell r="B23" t="str">
            <v>Terbiasa dalam ketaatan beribadah,melakukan doa sebelum dan sesudah kegiatan, perlu bimbingan berprilaku syukur</v>
          </cell>
        </row>
        <row r="24">
          <cell r="A24">
            <v>0</v>
          </cell>
          <cell r="B24">
            <v>0</v>
          </cell>
        </row>
        <row r="25">
          <cell r="A25">
            <v>0</v>
          </cell>
          <cell r="B25">
            <v>0</v>
          </cell>
        </row>
        <row r="26">
          <cell r="A26" t="str">
            <v>C</v>
          </cell>
          <cell r="B26" t="str">
            <v>Perlu perhatian dalam ketaatan beribadah,melakukan doa sebelum dan sesudah kegiatan, perlu bimbingan berprilaku syukur</v>
          </cell>
        </row>
        <row r="27">
          <cell r="A27">
            <v>0</v>
          </cell>
          <cell r="B27">
            <v>0</v>
          </cell>
        </row>
        <row r="28">
          <cell r="A28">
            <v>0</v>
          </cell>
          <cell r="B28">
            <v>0</v>
          </cell>
        </row>
        <row r="29">
          <cell r="A29" t="str">
            <v>D</v>
          </cell>
          <cell r="B29" t="str">
            <v>Kurang</v>
          </cell>
        </row>
        <row r="30">
          <cell r="A30">
            <v>0</v>
          </cell>
          <cell r="B30">
            <v>0</v>
          </cell>
        </row>
        <row r="31">
          <cell r="A31">
            <v>0</v>
          </cell>
          <cell r="B31">
            <v>0</v>
          </cell>
        </row>
        <row r="32">
          <cell r="A32">
            <v>0</v>
          </cell>
          <cell r="B32">
            <v>0</v>
          </cell>
        </row>
        <row r="37">
          <cell r="A37" t="str">
            <v>A</v>
          </cell>
          <cell r="B37" t="str">
            <v>Memiliki sikap disiplin dan jujur, santun, tanggung jawab Sangat Baik, penuh percaya diri</v>
          </cell>
          <cell r="K37" t="str">
            <v>A</v>
          </cell>
          <cell r="L37" t="str">
            <v>Sangat Baik dalam memahami manfaat keberagaman karakteristik individu dalam kehidupan sehari - hari</v>
          </cell>
        </row>
        <row r="38">
          <cell r="A38">
            <v>0</v>
          </cell>
          <cell r="B38">
            <v>0</v>
          </cell>
          <cell r="K38">
            <v>0</v>
          </cell>
          <cell r="L38">
            <v>0</v>
          </cell>
        </row>
        <row r="39">
          <cell r="A39">
            <v>0</v>
          </cell>
          <cell r="B39">
            <v>0</v>
          </cell>
          <cell r="K39">
            <v>0</v>
          </cell>
          <cell r="L39">
            <v>0</v>
          </cell>
        </row>
        <row r="40">
          <cell r="A40" t="str">
            <v>B</v>
          </cell>
          <cell r="B40" t="str">
            <v>Memiliki sikap disiplin dan jujur, santun, tanggung jawab Baik, dalam percaya diri perlu bimbingan lebih lanjut</v>
          </cell>
          <cell r="K40" t="str">
            <v>B</v>
          </cell>
          <cell r="L40" t="str">
            <v>Baik dalam memahami manfaat keberagaman karakteristik individu dalam kehidupan sehari - hari</v>
          </cell>
        </row>
        <row r="41">
          <cell r="A41">
            <v>0</v>
          </cell>
          <cell r="B41">
            <v>0</v>
          </cell>
          <cell r="K41">
            <v>0</v>
          </cell>
          <cell r="L41">
            <v>0</v>
          </cell>
        </row>
        <row r="42">
          <cell r="A42">
            <v>0</v>
          </cell>
          <cell r="B42">
            <v>0</v>
          </cell>
          <cell r="K42">
            <v>0</v>
          </cell>
          <cell r="L42">
            <v>0</v>
          </cell>
        </row>
        <row r="43">
          <cell r="A43" t="str">
            <v>C</v>
          </cell>
          <cell r="B43" t="str">
            <v>Sikap disiplin dan jujur, santun, tanggung jawab perlu ditingkatkan dan perhatian dari guru, dalam percaya diri perlu bimbingan</v>
          </cell>
          <cell r="K43" t="str">
            <v>C</v>
          </cell>
          <cell r="L43" t="str">
            <v>Cukup dalam memahami manfaat keberagaman karakteristik individu dalam kehidupan sehari - hari</v>
          </cell>
        </row>
        <row r="44">
          <cell r="A44">
            <v>0</v>
          </cell>
          <cell r="B44">
            <v>0</v>
          </cell>
          <cell r="K44">
            <v>0</v>
          </cell>
          <cell r="L44">
            <v>0</v>
          </cell>
        </row>
        <row r="45">
          <cell r="A45">
            <v>0</v>
          </cell>
          <cell r="B45">
            <v>0</v>
          </cell>
          <cell r="K45">
            <v>0</v>
          </cell>
          <cell r="L45">
            <v>0</v>
          </cell>
        </row>
        <row r="46">
          <cell r="A46" t="str">
            <v>D</v>
          </cell>
          <cell r="B46" t="str">
            <v>Perlu bimbingan khusus dari guru dan orang tua agar muncul sikap yang baik serta peduli lingkungan</v>
          </cell>
          <cell r="K46" t="str">
            <v>D</v>
          </cell>
          <cell r="L46" t="str">
            <v>Perlu Bimbingan dalam memahami manfaat keberagaman karakteristik individu dalam kehidupan sehari - hari</v>
          </cell>
        </row>
        <row r="47">
          <cell r="A47">
            <v>0</v>
          </cell>
          <cell r="B47">
            <v>0</v>
          </cell>
          <cell r="K47">
            <v>0</v>
          </cell>
          <cell r="L47">
            <v>0</v>
          </cell>
        </row>
        <row r="48">
          <cell r="A48">
            <v>0</v>
          </cell>
          <cell r="B48">
            <v>0</v>
          </cell>
          <cell r="K48">
            <v>0</v>
          </cell>
          <cell r="L48">
            <v>0</v>
          </cell>
        </row>
        <row r="49">
          <cell r="A49">
            <v>0</v>
          </cell>
          <cell r="B49">
            <v>0</v>
          </cell>
          <cell r="K49">
            <v>0</v>
          </cell>
          <cell r="L49">
            <v>0</v>
          </cell>
        </row>
        <row r="54">
          <cell r="U54" t="str">
            <v>A</v>
          </cell>
          <cell r="V54" t="str">
            <v>Sangat Baik memahami cerita tradisi setempat dengan ragam bahasa tertentu</v>
          </cell>
        </row>
        <row r="55">
          <cell r="U55">
            <v>0</v>
          </cell>
          <cell r="V55">
            <v>0</v>
          </cell>
        </row>
        <row r="56">
          <cell r="U56">
            <v>0</v>
          </cell>
          <cell r="V56">
            <v>0</v>
          </cell>
        </row>
        <row r="57">
          <cell r="U57" t="str">
            <v>B</v>
          </cell>
          <cell r="V57" t="str">
            <v>Baik memahami cerita tradisi setempat dengan ragam bahasa tertentu</v>
          </cell>
        </row>
        <row r="58">
          <cell r="U58">
            <v>0</v>
          </cell>
          <cell r="V58">
            <v>0</v>
          </cell>
        </row>
        <row r="59">
          <cell r="U59">
            <v>0</v>
          </cell>
          <cell r="V59">
            <v>0</v>
          </cell>
        </row>
        <row r="60">
          <cell r="U60" t="str">
            <v>C</v>
          </cell>
          <cell r="V60" t="str">
            <v>Cukup Baik memahami cerita tradisi setempat dengan ragam bahasa tertentu</v>
          </cell>
        </row>
        <row r="61">
          <cell r="U61">
            <v>0</v>
          </cell>
          <cell r="V61">
            <v>0</v>
          </cell>
        </row>
        <row r="62">
          <cell r="U62">
            <v>0</v>
          </cell>
          <cell r="V62">
            <v>0</v>
          </cell>
        </row>
        <row r="63">
          <cell r="U63" t="str">
            <v>D</v>
          </cell>
          <cell r="V63" t="str">
            <v>Perlu Bimbingan dalam memahami cerita tradisi setempat dengan ragam bahasa tertentu</v>
          </cell>
        </row>
        <row r="64">
          <cell r="U64">
            <v>0</v>
          </cell>
          <cell r="V64">
            <v>0</v>
          </cell>
        </row>
        <row r="65">
          <cell r="U65">
            <v>0</v>
          </cell>
          <cell r="V65">
            <v>0</v>
          </cell>
        </row>
        <row r="66">
          <cell r="U66">
            <v>0</v>
          </cell>
          <cell r="V66">
            <v>0</v>
          </cell>
        </row>
        <row r="71">
          <cell r="U71" t="str">
            <v>A</v>
          </cell>
          <cell r="V71" t="str">
            <v>Sangat Baik dalam merespon dan melakukan tindakan sesuai dengan instruksi sederhana secara berterima dalam konteks kelas</v>
          </cell>
        </row>
        <row r="72">
          <cell r="U72">
            <v>0</v>
          </cell>
          <cell r="V72">
            <v>0</v>
          </cell>
        </row>
        <row r="73">
          <cell r="U73">
            <v>0</v>
          </cell>
          <cell r="V73">
            <v>0</v>
          </cell>
        </row>
        <row r="74">
          <cell r="U74" t="str">
            <v>B</v>
          </cell>
          <cell r="V74" t="str">
            <v>Baik dalam merespon dan melakukan tindakan sesuai dengan instruksi sederhana secara berterima dalam konteks kelas</v>
          </cell>
        </row>
        <row r="75">
          <cell r="U75">
            <v>0</v>
          </cell>
          <cell r="V75">
            <v>0</v>
          </cell>
        </row>
        <row r="76">
          <cell r="U76">
            <v>0</v>
          </cell>
          <cell r="V76">
            <v>0</v>
          </cell>
        </row>
        <row r="77">
          <cell r="U77" t="str">
            <v>C</v>
          </cell>
          <cell r="V77" t="str">
            <v>Cukup Baik dalam merespon dan melakukan tindakan sesuai dengan instruksi sederhana secara berterima dalam konteks kelas</v>
          </cell>
        </row>
        <row r="78">
          <cell r="U78">
            <v>0</v>
          </cell>
          <cell r="V78">
            <v>0</v>
          </cell>
        </row>
        <row r="79">
          <cell r="U79">
            <v>0</v>
          </cell>
          <cell r="V79">
            <v>0</v>
          </cell>
        </row>
        <row r="80">
          <cell r="U80" t="str">
            <v>D</v>
          </cell>
          <cell r="V80" t="str">
            <v>Perlu Bimbingan  dalam merespon dan melakukan tindakan sesuai dengan instruksi sederhana secara berterima dalam konteks kelas</v>
          </cell>
        </row>
        <row r="81">
          <cell r="U81">
            <v>0</v>
          </cell>
          <cell r="V81">
            <v>0</v>
          </cell>
        </row>
        <row r="82">
          <cell r="U82">
            <v>0</v>
          </cell>
          <cell r="V82">
            <v>0</v>
          </cell>
        </row>
        <row r="83">
          <cell r="U83">
            <v>0</v>
          </cell>
          <cell r="V83">
            <v>0</v>
          </cell>
        </row>
      </sheetData>
      <sheetData sheetId="3">
        <row r="2">
          <cell r="B2">
            <v>1</v>
          </cell>
          <cell r="C2" t="str">
            <v>D</v>
          </cell>
        </row>
        <row r="3">
          <cell r="B3">
            <v>2</v>
          </cell>
          <cell r="C3" t="str">
            <v>D</v>
          </cell>
        </row>
        <row r="4">
          <cell r="B4">
            <v>3</v>
          </cell>
          <cell r="C4" t="str">
            <v>D</v>
          </cell>
        </row>
        <row r="5">
          <cell r="B5">
            <v>4</v>
          </cell>
          <cell r="C5" t="str">
            <v>D</v>
          </cell>
        </row>
        <row r="6">
          <cell r="B6">
            <v>5</v>
          </cell>
          <cell r="C6" t="str">
            <v>D</v>
          </cell>
        </row>
        <row r="7">
          <cell r="B7">
            <v>6</v>
          </cell>
          <cell r="C7" t="str">
            <v>D</v>
          </cell>
        </row>
        <row r="8">
          <cell r="B8">
            <v>7</v>
          </cell>
          <cell r="C8" t="str">
            <v>D</v>
          </cell>
        </row>
        <row r="9">
          <cell r="B9">
            <v>8</v>
          </cell>
          <cell r="C9" t="str">
            <v>D</v>
          </cell>
        </row>
        <row r="10">
          <cell r="B10">
            <v>9</v>
          </cell>
          <cell r="C10" t="str">
            <v>D</v>
          </cell>
        </row>
        <row r="11">
          <cell r="B11">
            <v>10</v>
          </cell>
          <cell r="C11" t="str">
            <v>D</v>
          </cell>
        </row>
        <row r="12">
          <cell r="B12">
            <v>11</v>
          </cell>
          <cell r="C12" t="str">
            <v>D</v>
          </cell>
        </row>
        <row r="13">
          <cell r="B13">
            <v>12</v>
          </cell>
          <cell r="C13" t="str">
            <v>D</v>
          </cell>
        </row>
        <row r="14">
          <cell r="B14">
            <v>13</v>
          </cell>
          <cell r="C14" t="str">
            <v>D</v>
          </cell>
        </row>
        <row r="15">
          <cell r="B15">
            <v>14</v>
          </cell>
          <cell r="C15" t="str">
            <v>D</v>
          </cell>
        </row>
        <row r="16">
          <cell r="B16">
            <v>15</v>
          </cell>
          <cell r="C16" t="str">
            <v>D</v>
          </cell>
        </row>
        <row r="17">
          <cell r="B17">
            <v>16</v>
          </cell>
          <cell r="C17" t="str">
            <v>D</v>
          </cell>
        </row>
        <row r="18">
          <cell r="B18">
            <v>17</v>
          </cell>
          <cell r="C18" t="str">
            <v>D</v>
          </cell>
        </row>
        <row r="19">
          <cell r="B19">
            <v>18</v>
          </cell>
          <cell r="C19" t="str">
            <v>D</v>
          </cell>
        </row>
        <row r="20">
          <cell r="B20">
            <v>19</v>
          </cell>
          <cell r="C20" t="str">
            <v>D</v>
          </cell>
        </row>
        <row r="21">
          <cell r="B21">
            <v>20</v>
          </cell>
          <cell r="C21" t="str">
            <v>D</v>
          </cell>
        </row>
        <row r="22">
          <cell r="B22">
            <v>21</v>
          </cell>
          <cell r="C22" t="str">
            <v>D</v>
          </cell>
        </row>
        <row r="23">
          <cell r="B23">
            <v>22</v>
          </cell>
          <cell r="C23" t="str">
            <v>D</v>
          </cell>
        </row>
        <row r="24">
          <cell r="B24">
            <v>23</v>
          </cell>
          <cell r="C24" t="str">
            <v>D</v>
          </cell>
        </row>
        <row r="25">
          <cell r="B25">
            <v>24</v>
          </cell>
          <cell r="C25" t="str">
            <v>D</v>
          </cell>
        </row>
        <row r="26">
          <cell r="B26">
            <v>25</v>
          </cell>
          <cell r="C26" t="str">
            <v>D</v>
          </cell>
        </row>
        <row r="27">
          <cell r="B27">
            <v>26</v>
          </cell>
          <cell r="C27" t="str">
            <v>D</v>
          </cell>
        </row>
        <row r="28">
          <cell r="B28">
            <v>27</v>
          </cell>
          <cell r="C28" t="str">
            <v>D</v>
          </cell>
        </row>
        <row r="29">
          <cell r="B29">
            <v>28</v>
          </cell>
          <cell r="C29" t="str">
            <v>D</v>
          </cell>
        </row>
        <row r="30">
          <cell r="B30">
            <v>29</v>
          </cell>
          <cell r="C30" t="str">
            <v>D</v>
          </cell>
        </row>
        <row r="31">
          <cell r="B31">
            <v>30</v>
          </cell>
          <cell r="C31" t="str">
            <v>D</v>
          </cell>
        </row>
        <row r="32">
          <cell r="B32">
            <v>31</v>
          </cell>
          <cell r="C32" t="str">
            <v>D</v>
          </cell>
        </row>
        <row r="33">
          <cell r="B33">
            <v>32</v>
          </cell>
          <cell r="C33" t="str">
            <v>D</v>
          </cell>
        </row>
        <row r="34">
          <cell r="B34">
            <v>33</v>
          </cell>
          <cell r="C34" t="str">
            <v>D</v>
          </cell>
        </row>
        <row r="35">
          <cell r="B35">
            <v>34</v>
          </cell>
          <cell r="C35" t="str">
            <v>D</v>
          </cell>
        </row>
        <row r="36">
          <cell r="B36">
            <v>35</v>
          </cell>
          <cell r="C36" t="str">
            <v>D</v>
          </cell>
        </row>
        <row r="37">
          <cell r="B37">
            <v>36</v>
          </cell>
          <cell r="C37" t="str">
            <v>D</v>
          </cell>
        </row>
        <row r="38">
          <cell r="B38">
            <v>37</v>
          </cell>
          <cell r="C38" t="str">
            <v>D</v>
          </cell>
        </row>
        <row r="39">
          <cell r="B39">
            <v>38</v>
          </cell>
          <cell r="C39" t="str">
            <v>D</v>
          </cell>
        </row>
        <row r="40">
          <cell r="B40">
            <v>39</v>
          </cell>
          <cell r="C40" t="str">
            <v>D</v>
          </cell>
        </row>
        <row r="41">
          <cell r="B41">
            <v>40</v>
          </cell>
          <cell r="C41" t="str">
            <v>D</v>
          </cell>
        </row>
        <row r="42">
          <cell r="B42">
            <v>41</v>
          </cell>
          <cell r="C42" t="str">
            <v>D</v>
          </cell>
        </row>
        <row r="43">
          <cell r="B43">
            <v>42</v>
          </cell>
          <cell r="C43" t="str">
            <v>D</v>
          </cell>
        </row>
        <row r="44">
          <cell r="B44">
            <v>43</v>
          </cell>
          <cell r="C44" t="str">
            <v>D</v>
          </cell>
        </row>
        <row r="45">
          <cell r="B45">
            <v>44</v>
          </cell>
          <cell r="C45" t="str">
            <v>D</v>
          </cell>
        </row>
        <row r="46">
          <cell r="B46">
            <v>45</v>
          </cell>
          <cell r="C46" t="str">
            <v>D</v>
          </cell>
        </row>
        <row r="47">
          <cell r="B47">
            <v>46</v>
          </cell>
          <cell r="C47" t="str">
            <v>D</v>
          </cell>
        </row>
        <row r="48">
          <cell r="B48">
            <v>47</v>
          </cell>
          <cell r="C48" t="str">
            <v>D</v>
          </cell>
        </row>
        <row r="49">
          <cell r="B49">
            <v>48</v>
          </cell>
          <cell r="C49" t="str">
            <v>D</v>
          </cell>
        </row>
        <row r="50">
          <cell r="B50">
            <v>49</v>
          </cell>
          <cell r="C50" t="str">
            <v>D</v>
          </cell>
        </row>
        <row r="51">
          <cell r="B51">
            <v>50</v>
          </cell>
          <cell r="C51" t="str">
            <v>D</v>
          </cell>
        </row>
        <row r="52">
          <cell r="B52">
            <v>51</v>
          </cell>
          <cell r="C52" t="str">
            <v>D</v>
          </cell>
        </row>
        <row r="53">
          <cell r="B53">
            <v>52</v>
          </cell>
          <cell r="C53" t="str">
            <v>D</v>
          </cell>
        </row>
        <row r="54">
          <cell r="B54">
            <v>53</v>
          </cell>
          <cell r="C54" t="str">
            <v>D</v>
          </cell>
        </row>
        <row r="55">
          <cell r="B55">
            <v>54</v>
          </cell>
          <cell r="C55" t="str">
            <v>D</v>
          </cell>
        </row>
        <row r="56">
          <cell r="B56">
            <v>55</v>
          </cell>
          <cell r="C56" t="str">
            <v>D</v>
          </cell>
        </row>
        <row r="57">
          <cell r="B57">
            <v>56</v>
          </cell>
          <cell r="C57" t="str">
            <v>C</v>
          </cell>
        </row>
        <row r="58">
          <cell r="B58">
            <v>57</v>
          </cell>
          <cell r="C58" t="str">
            <v>C</v>
          </cell>
        </row>
        <row r="59">
          <cell r="B59">
            <v>58</v>
          </cell>
          <cell r="C59" t="str">
            <v>C</v>
          </cell>
        </row>
        <row r="60">
          <cell r="B60">
            <v>59</v>
          </cell>
          <cell r="C60" t="str">
            <v>C</v>
          </cell>
        </row>
        <row r="61">
          <cell r="B61">
            <v>60</v>
          </cell>
          <cell r="C61" t="str">
            <v>C</v>
          </cell>
        </row>
        <row r="62">
          <cell r="B62">
            <v>61</v>
          </cell>
          <cell r="C62" t="str">
            <v>C</v>
          </cell>
        </row>
        <row r="63">
          <cell r="B63">
            <v>62</v>
          </cell>
          <cell r="C63" t="str">
            <v>C</v>
          </cell>
        </row>
        <row r="64">
          <cell r="B64">
            <v>63</v>
          </cell>
          <cell r="C64" t="str">
            <v>C</v>
          </cell>
        </row>
        <row r="65">
          <cell r="B65">
            <v>64</v>
          </cell>
          <cell r="C65" t="str">
            <v>C</v>
          </cell>
        </row>
        <row r="66">
          <cell r="B66">
            <v>65</v>
          </cell>
          <cell r="C66" t="str">
            <v>C</v>
          </cell>
        </row>
        <row r="67">
          <cell r="B67">
            <v>66</v>
          </cell>
          <cell r="C67" t="str">
            <v>C</v>
          </cell>
        </row>
        <row r="68">
          <cell r="B68">
            <v>67</v>
          </cell>
          <cell r="C68" t="str">
            <v>C</v>
          </cell>
        </row>
        <row r="69">
          <cell r="B69">
            <v>68</v>
          </cell>
          <cell r="C69" t="str">
            <v>C</v>
          </cell>
        </row>
        <row r="70">
          <cell r="B70">
            <v>69</v>
          </cell>
          <cell r="C70" t="str">
            <v>C</v>
          </cell>
        </row>
        <row r="71">
          <cell r="B71">
            <v>70</v>
          </cell>
          <cell r="C71" t="str">
            <v>C</v>
          </cell>
        </row>
        <row r="72">
          <cell r="B72">
            <v>71</v>
          </cell>
          <cell r="C72" t="str">
            <v>C</v>
          </cell>
        </row>
        <row r="73">
          <cell r="B73">
            <v>72</v>
          </cell>
          <cell r="C73" t="str">
            <v>C</v>
          </cell>
        </row>
        <row r="74">
          <cell r="B74">
            <v>73</v>
          </cell>
          <cell r="C74" t="str">
            <v>C</v>
          </cell>
        </row>
        <row r="75">
          <cell r="B75">
            <v>74</v>
          </cell>
          <cell r="C75" t="str">
            <v>C</v>
          </cell>
        </row>
        <row r="76">
          <cell r="B76">
            <v>75</v>
          </cell>
          <cell r="C76" t="str">
            <v>B</v>
          </cell>
        </row>
        <row r="77">
          <cell r="B77">
            <v>76</v>
          </cell>
          <cell r="C77" t="str">
            <v>B</v>
          </cell>
        </row>
        <row r="78">
          <cell r="B78">
            <v>77</v>
          </cell>
          <cell r="C78" t="str">
            <v>B</v>
          </cell>
        </row>
        <row r="79">
          <cell r="B79">
            <v>78</v>
          </cell>
          <cell r="C79" t="str">
            <v>B</v>
          </cell>
        </row>
        <row r="80">
          <cell r="B80">
            <v>79</v>
          </cell>
          <cell r="C80" t="str">
            <v>B</v>
          </cell>
        </row>
        <row r="81">
          <cell r="B81">
            <v>80</v>
          </cell>
          <cell r="C81" t="str">
            <v>B</v>
          </cell>
        </row>
        <row r="82">
          <cell r="B82">
            <v>81</v>
          </cell>
          <cell r="C82" t="str">
            <v>B</v>
          </cell>
        </row>
        <row r="83">
          <cell r="B83">
            <v>82</v>
          </cell>
          <cell r="C83" t="str">
            <v>B</v>
          </cell>
        </row>
        <row r="84">
          <cell r="B84">
            <v>83</v>
          </cell>
          <cell r="C84" t="str">
            <v>B</v>
          </cell>
        </row>
        <row r="85">
          <cell r="B85">
            <v>84</v>
          </cell>
          <cell r="C85" t="str">
            <v>B</v>
          </cell>
        </row>
        <row r="86">
          <cell r="B86">
            <v>85</v>
          </cell>
          <cell r="C86" t="str">
            <v>A</v>
          </cell>
        </row>
        <row r="87">
          <cell r="B87">
            <v>86</v>
          </cell>
          <cell r="C87" t="str">
            <v>A</v>
          </cell>
        </row>
        <row r="88">
          <cell r="B88">
            <v>87</v>
          </cell>
          <cell r="C88" t="str">
            <v>A</v>
          </cell>
        </row>
        <row r="89">
          <cell r="B89">
            <v>88</v>
          </cell>
          <cell r="C89" t="str">
            <v>A</v>
          </cell>
        </row>
        <row r="90">
          <cell r="B90">
            <v>89</v>
          </cell>
          <cell r="C90" t="str">
            <v>A</v>
          </cell>
        </row>
        <row r="91">
          <cell r="B91">
            <v>90</v>
          </cell>
          <cell r="C91" t="str">
            <v>A</v>
          </cell>
        </row>
        <row r="92">
          <cell r="B92">
            <v>91</v>
          </cell>
          <cell r="C92" t="str">
            <v>A</v>
          </cell>
        </row>
        <row r="93">
          <cell r="B93">
            <v>92</v>
          </cell>
          <cell r="C93" t="str">
            <v>A</v>
          </cell>
        </row>
        <row r="94">
          <cell r="B94">
            <v>93</v>
          </cell>
          <cell r="C94" t="str">
            <v>A</v>
          </cell>
        </row>
        <row r="95">
          <cell r="B95">
            <v>94</v>
          </cell>
          <cell r="C95" t="str">
            <v>A</v>
          </cell>
        </row>
        <row r="96">
          <cell r="B96">
            <v>95</v>
          </cell>
          <cell r="C96" t="str">
            <v>A</v>
          </cell>
        </row>
        <row r="97">
          <cell r="B97">
            <v>96</v>
          </cell>
          <cell r="C97" t="str">
            <v>A</v>
          </cell>
        </row>
        <row r="98">
          <cell r="B98">
            <v>97</v>
          </cell>
          <cell r="C98" t="str">
            <v>A</v>
          </cell>
        </row>
        <row r="99">
          <cell r="B99">
            <v>98</v>
          </cell>
          <cell r="C99" t="str">
            <v>A</v>
          </cell>
        </row>
        <row r="100">
          <cell r="B100">
            <v>99</v>
          </cell>
          <cell r="C100" t="str">
            <v>A</v>
          </cell>
        </row>
        <row r="101">
          <cell r="B101">
            <v>100</v>
          </cell>
          <cell r="C101" t="str">
            <v>A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ISWA"/>
      <sheetName val="LEGER"/>
      <sheetName val="DESKRIPSI"/>
      <sheetName val="PREDIKAT"/>
      <sheetName val="RAPOT"/>
      <sheetName val="HOME"/>
      <sheetName val="NILAI"/>
      <sheetName val="REKAP"/>
      <sheetName val="REKAP1"/>
      <sheetName val="RAPORT 1"/>
      <sheetName val="INPUT SIKAP"/>
    </sheetNames>
    <sheetDataSet>
      <sheetData sheetId="0" refreshError="1"/>
      <sheetData sheetId="1" refreshError="1"/>
      <sheetData sheetId="2" refreshError="1">
        <row r="20">
          <cell r="K20" t="str">
            <v>A</v>
          </cell>
          <cell r="L20" t="str">
            <v>Sangat Baik Meneladani Nabi Muhammad,memahami makna An nasr, dan Asmaul Khusnah.</v>
          </cell>
        </row>
        <row r="21">
          <cell r="K21">
            <v>0</v>
          </cell>
          <cell r="L21">
            <v>0</v>
          </cell>
        </row>
        <row r="22">
          <cell r="K22">
            <v>0</v>
          </cell>
          <cell r="L22">
            <v>0</v>
          </cell>
        </row>
        <row r="23">
          <cell r="K23" t="str">
            <v>B</v>
          </cell>
          <cell r="L23" t="str">
            <v>Baik Meneladani Nabi Muhammad,memahami makna An nasr, dan Asmaul Khusnah.</v>
          </cell>
        </row>
        <row r="24">
          <cell r="K24">
            <v>0</v>
          </cell>
          <cell r="L24">
            <v>0</v>
          </cell>
        </row>
        <row r="25">
          <cell r="K25">
            <v>0</v>
          </cell>
          <cell r="L25">
            <v>0</v>
          </cell>
        </row>
        <row r="26">
          <cell r="K26" t="str">
            <v>C</v>
          </cell>
          <cell r="L26" t="str">
            <v>Cukup Baik Meneladani Nabi Muhammad,memahami makna An nasr, dan Asmaul Khusnah.</v>
          </cell>
        </row>
        <row r="27">
          <cell r="K27">
            <v>0</v>
          </cell>
          <cell r="L27">
            <v>0</v>
          </cell>
        </row>
        <row r="28">
          <cell r="K28">
            <v>0</v>
          </cell>
          <cell r="L28">
            <v>0</v>
          </cell>
        </row>
        <row r="29">
          <cell r="K29" t="str">
            <v>D</v>
          </cell>
          <cell r="L29" t="str">
            <v>Kurang Baik Meneladani Nabi Muhammad,memahami makna An nasr, dan Asmaul Khusnah.</v>
          </cell>
        </row>
        <row r="30">
          <cell r="K30">
            <v>0</v>
          </cell>
          <cell r="L30">
            <v>0</v>
          </cell>
        </row>
        <row r="31">
          <cell r="K31">
            <v>0</v>
          </cell>
          <cell r="L31">
            <v>0</v>
          </cell>
        </row>
        <row r="32">
          <cell r="K32">
            <v>0</v>
          </cell>
          <cell r="L3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ISWA"/>
      <sheetName val="LEGER"/>
      <sheetName val="DESKRIPSI"/>
      <sheetName val="PREDIKAT"/>
      <sheetName val="RAPOT"/>
      <sheetName val="HOME"/>
      <sheetName val="NILAI"/>
      <sheetName val="REKAP"/>
      <sheetName val="REKAP1"/>
      <sheetName val="RAPORT 1"/>
      <sheetName val="INPUT SIKAP"/>
    </sheetNames>
    <sheetDataSet>
      <sheetData sheetId="0" refreshError="1">
        <row r="4">
          <cell r="D4">
            <v>2012</v>
          </cell>
        </row>
        <row r="5">
          <cell r="D5">
            <v>2013</v>
          </cell>
        </row>
        <row r="6">
          <cell r="D6">
            <v>1989</v>
          </cell>
        </row>
        <row r="7">
          <cell r="D7">
            <v>2014</v>
          </cell>
        </row>
        <row r="8">
          <cell r="D8">
            <v>2015</v>
          </cell>
        </row>
        <row r="9">
          <cell r="D9">
            <v>2016</v>
          </cell>
        </row>
        <row r="10">
          <cell r="D10">
            <v>2017</v>
          </cell>
        </row>
        <row r="11">
          <cell r="D11">
            <v>2018</v>
          </cell>
        </row>
        <row r="12">
          <cell r="D12">
            <v>1995</v>
          </cell>
        </row>
        <row r="13">
          <cell r="D13">
            <v>2019</v>
          </cell>
        </row>
        <row r="14">
          <cell r="D14">
            <v>2020</v>
          </cell>
        </row>
        <row r="15">
          <cell r="D15">
            <v>2021</v>
          </cell>
        </row>
        <row r="16">
          <cell r="D16" t="str">
            <v>2022</v>
          </cell>
        </row>
        <row r="17">
          <cell r="D17">
            <v>2023</v>
          </cell>
        </row>
        <row r="18">
          <cell r="D18" t="str">
            <v>2024</v>
          </cell>
        </row>
        <row r="19">
          <cell r="D19">
            <v>2005</v>
          </cell>
        </row>
        <row r="20">
          <cell r="D20">
            <v>2026</v>
          </cell>
        </row>
        <row r="21">
          <cell r="D21">
            <v>2027</v>
          </cell>
        </row>
        <row r="22">
          <cell r="D22">
            <v>2028</v>
          </cell>
        </row>
        <row r="23">
          <cell r="D23">
            <v>2029</v>
          </cell>
        </row>
        <row r="24">
          <cell r="D24">
            <v>2030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3"/>
  <sheetViews>
    <sheetView zoomScaleNormal="100" workbookViewId="0"/>
  </sheetViews>
  <sheetFormatPr defaultRowHeight="14.4" x14ac:dyDescent="0.3"/>
  <cols>
    <col min="1" max="1" width="8.109375" customWidth="1"/>
    <col min="2" max="2" width="41.6640625" bestFit="1" customWidth="1"/>
    <col min="3" max="3" width="11" bestFit="1" customWidth="1"/>
    <col min="6" max="6" width="2" customWidth="1"/>
  </cols>
  <sheetData>
    <row r="1" spans="1:4" x14ac:dyDescent="0.3">
      <c r="A1" t="s">
        <v>204</v>
      </c>
      <c r="B1" t="s">
        <v>151</v>
      </c>
      <c r="C1" t="s">
        <v>205</v>
      </c>
      <c r="D1" t="s">
        <v>211</v>
      </c>
    </row>
    <row r="2" spans="1:4" x14ac:dyDescent="0.3">
      <c r="A2" t="s">
        <v>206</v>
      </c>
      <c r="B2" t="s">
        <v>245</v>
      </c>
      <c r="C2" t="s">
        <v>292</v>
      </c>
    </row>
    <row r="3" spans="1:4" x14ac:dyDescent="0.3">
      <c r="A3" s="120" t="s">
        <v>49</v>
      </c>
      <c r="B3" s="120" t="s">
        <v>50</v>
      </c>
      <c r="C3" s="120" t="s">
        <v>1</v>
      </c>
      <c r="D3" s="120" t="s">
        <v>51</v>
      </c>
    </row>
    <row r="4" spans="1:4" x14ac:dyDescent="0.3">
      <c r="A4" s="94">
        <v>1</v>
      </c>
      <c r="B4" s="94" t="s">
        <v>267</v>
      </c>
      <c r="C4" s="97" t="s">
        <v>246</v>
      </c>
      <c r="D4" s="94">
        <v>1001</v>
      </c>
    </row>
    <row r="5" spans="1:4" x14ac:dyDescent="0.3">
      <c r="A5" s="94">
        <v>2</v>
      </c>
      <c r="B5" s="94" t="s">
        <v>268</v>
      </c>
      <c r="C5" s="97" t="s">
        <v>247</v>
      </c>
      <c r="D5" s="94">
        <v>1002</v>
      </c>
    </row>
    <row r="6" spans="1:4" x14ac:dyDescent="0.3">
      <c r="A6" s="94">
        <v>3</v>
      </c>
      <c r="B6" s="94" t="s">
        <v>269</v>
      </c>
      <c r="C6" s="97" t="s">
        <v>248</v>
      </c>
      <c r="D6" s="94">
        <v>1003</v>
      </c>
    </row>
    <row r="7" spans="1:4" x14ac:dyDescent="0.3">
      <c r="A7" s="94">
        <v>4</v>
      </c>
      <c r="B7" s="94" t="s">
        <v>271</v>
      </c>
      <c r="C7" s="97" t="s">
        <v>249</v>
      </c>
      <c r="D7" s="94">
        <v>1004</v>
      </c>
    </row>
    <row r="8" spans="1:4" x14ac:dyDescent="0.3">
      <c r="A8" s="94">
        <v>5</v>
      </c>
      <c r="B8" s="94" t="s">
        <v>215</v>
      </c>
      <c r="C8" s="97" t="s">
        <v>250</v>
      </c>
      <c r="D8" s="94">
        <v>1005</v>
      </c>
    </row>
    <row r="9" spans="1:4" x14ac:dyDescent="0.3">
      <c r="A9" s="94">
        <v>6</v>
      </c>
      <c r="B9" s="94" t="s">
        <v>270</v>
      </c>
      <c r="C9" s="97" t="s">
        <v>251</v>
      </c>
      <c r="D9" s="94">
        <v>1006</v>
      </c>
    </row>
    <row r="10" spans="1:4" x14ac:dyDescent="0.3">
      <c r="A10" s="94">
        <v>7</v>
      </c>
      <c r="B10" s="94" t="s">
        <v>272</v>
      </c>
      <c r="C10" s="97" t="s">
        <v>252</v>
      </c>
      <c r="D10" s="94">
        <v>1007</v>
      </c>
    </row>
    <row r="11" spans="1:4" x14ac:dyDescent="0.3">
      <c r="A11" s="94">
        <v>8</v>
      </c>
      <c r="B11" s="94" t="s">
        <v>273</v>
      </c>
      <c r="C11" s="97" t="s">
        <v>253</v>
      </c>
      <c r="D11" s="94">
        <v>1008</v>
      </c>
    </row>
    <row r="12" spans="1:4" x14ac:dyDescent="0.3">
      <c r="A12" s="94">
        <v>9</v>
      </c>
      <c r="B12" s="94" t="s">
        <v>279</v>
      </c>
      <c r="C12" s="97" t="s">
        <v>254</v>
      </c>
      <c r="D12" s="94">
        <v>1009</v>
      </c>
    </row>
    <row r="13" spans="1:4" x14ac:dyDescent="0.3">
      <c r="A13" s="94">
        <v>10</v>
      </c>
      <c r="B13" s="94" t="s">
        <v>275</v>
      </c>
      <c r="C13" s="97" t="s">
        <v>255</v>
      </c>
      <c r="D13" s="94">
        <v>1010</v>
      </c>
    </row>
    <row r="14" spans="1:4" x14ac:dyDescent="0.3">
      <c r="A14" s="94">
        <v>11</v>
      </c>
      <c r="B14" s="94" t="s">
        <v>274</v>
      </c>
      <c r="C14" s="97" t="s">
        <v>256</v>
      </c>
      <c r="D14" s="94">
        <v>1011</v>
      </c>
    </row>
    <row r="15" spans="1:4" x14ac:dyDescent="0.3">
      <c r="A15" s="94">
        <v>12</v>
      </c>
      <c r="B15" s="94" t="s">
        <v>278</v>
      </c>
      <c r="C15" s="97" t="s">
        <v>257</v>
      </c>
      <c r="D15" s="94">
        <v>1012</v>
      </c>
    </row>
    <row r="16" spans="1:4" x14ac:dyDescent="0.3">
      <c r="A16" s="94">
        <v>13</v>
      </c>
      <c r="B16" s="94" t="s">
        <v>277</v>
      </c>
      <c r="C16" s="97" t="s">
        <v>258</v>
      </c>
      <c r="D16" s="94">
        <v>1013</v>
      </c>
    </row>
    <row r="17" spans="1:4" x14ac:dyDescent="0.3">
      <c r="A17" s="94">
        <v>14</v>
      </c>
      <c r="B17" s="94" t="s">
        <v>286</v>
      </c>
      <c r="C17" s="97" t="s">
        <v>259</v>
      </c>
      <c r="D17" s="94">
        <v>1014</v>
      </c>
    </row>
    <row r="18" spans="1:4" x14ac:dyDescent="0.3">
      <c r="A18" s="94">
        <v>15</v>
      </c>
      <c r="B18" s="94" t="s">
        <v>285</v>
      </c>
      <c r="C18" s="97" t="s">
        <v>260</v>
      </c>
      <c r="D18" s="94">
        <v>1015</v>
      </c>
    </row>
    <row r="19" spans="1:4" x14ac:dyDescent="0.3">
      <c r="A19" s="94">
        <v>16</v>
      </c>
      <c r="B19" s="94" t="s">
        <v>284</v>
      </c>
      <c r="C19" s="97" t="s">
        <v>261</v>
      </c>
      <c r="D19" s="94">
        <v>1016</v>
      </c>
    </row>
    <row r="20" spans="1:4" x14ac:dyDescent="0.3">
      <c r="A20" s="94">
        <v>17</v>
      </c>
      <c r="B20" s="94" t="s">
        <v>276</v>
      </c>
      <c r="C20" s="97" t="s">
        <v>262</v>
      </c>
      <c r="D20" s="94">
        <v>1017</v>
      </c>
    </row>
    <row r="21" spans="1:4" x14ac:dyDescent="0.3">
      <c r="A21" s="94">
        <v>18</v>
      </c>
      <c r="B21" s="94" t="s">
        <v>282</v>
      </c>
      <c r="C21" s="97" t="s">
        <v>263</v>
      </c>
      <c r="D21" s="94">
        <v>1018</v>
      </c>
    </row>
    <row r="22" spans="1:4" x14ac:dyDescent="0.3">
      <c r="A22" s="94">
        <v>19</v>
      </c>
      <c r="B22" s="94" t="s">
        <v>280</v>
      </c>
      <c r="C22" s="97" t="s">
        <v>264</v>
      </c>
      <c r="D22" s="94">
        <v>1019</v>
      </c>
    </row>
    <row r="23" spans="1:4" x14ac:dyDescent="0.3">
      <c r="A23" s="94">
        <v>20</v>
      </c>
      <c r="B23" s="94" t="s">
        <v>283</v>
      </c>
      <c r="C23" s="97" t="s">
        <v>265</v>
      </c>
      <c r="D23" s="94">
        <v>1020</v>
      </c>
    </row>
    <row r="24" spans="1:4" x14ac:dyDescent="0.3">
      <c r="A24" s="94">
        <v>21</v>
      </c>
      <c r="B24" s="94" t="s">
        <v>281</v>
      </c>
      <c r="C24" s="97" t="s">
        <v>266</v>
      </c>
      <c r="D24" s="94">
        <v>1021</v>
      </c>
    </row>
    <row r="25" spans="1:4" x14ac:dyDescent="0.3">
      <c r="A25" s="28">
        <v>22</v>
      </c>
      <c r="B25" s="94"/>
      <c r="C25" s="94"/>
      <c r="D25" s="94"/>
    </row>
    <row r="26" spans="1:4" x14ac:dyDescent="0.3">
      <c r="A26" s="28">
        <v>23</v>
      </c>
      <c r="B26" s="94"/>
      <c r="C26" s="94"/>
      <c r="D26" s="94"/>
    </row>
    <row r="27" spans="1:4" x14ac:dyDescent="0.3">
      <c r="A27" s="28">
        <v>24</v>
      </c>
      <c r="B27" s="94"/>
      <c r="C27" s="94"/>
      <c r="D27" s="94"/>
    </row>
    <row r="28" spans="1:4" x14ac:dyDescent="0.3">
      <c r="A28" s="28">
        <v>25</v>
      </c>
      <c r="B28" s="94"/>
      <c r="C28" s="94"/>
      <c r="D28" s="94"/>
    </row>
    <row r="29" spans="1:4" x14ac:dyDescent="0.3">
      <c r="A29" s="28">
        <v>26</v>
      </c>
      <c r="B29" s="94"/>
      <c r="C29" s="94"/>
      <c r="D29" s="94"/>
    </row>
    <row r="30" spans="1:4" x14ac:dyDescent="0.3">
      <c r="A30" s="28">
        <v>27</v>
      </c>
      <c r="B30" s="94"/>
      <c r="C30" s="94"/>
      <c r="D30" s="94"/>
    </row>
    <row r="31" spans="1:4" x14ac:dyDescent="0.3">
      <c r="A31" s="28">
        <v>28</v>
      </c>
      <c r="B31" s="94"/>
      <c r="C31" s="94"/>
      <c r="D31" s="94"/>
    </row>
    <row r="32" spans="1:4" x14ac:dyDescent="0.3">
      <c r="A32" s="28">
        <v>29</v>
      </c>
      <c r="B32" s="94"/>
      <c r="C32" s="94"/>
      <c r="D32" s="94"/>
    </row>
    <row r="33" spans="1:4" x14ac:dyDescent="0.3">
      <c r="A33" s="28">
        <v>30</v>
      </c>
      <c r="B33" s="94"/>
      <c r="C33" s="94"/>
      <c r="D33" s="94"/>
    </row>
    <row r="34" spans="1:4" x14ac:dyDescent="0.3">
      <c r="A34" s="28">
        <v>31</v>
      </c>
      <c r="B34" s="94"/>
      <c r="C34" s="94"/>
      <c r="D34" s="94"/>
    </row>
    <row r="35" spans="1:4" x14ac:dyDescent="0.3">
      <c r="A35" s="28">
        <v>32</v>
      </c>
      <c r="B35" s="94"/>
      <c r="C35" s="94"/>
      <c r="D35" s="94"/>
    </row>
    <row r="36" spans="1:4" x14ac:dyDescent="0.3">
      <c r="A36" s="28">
        <v>33</v>
      </c>
      <c r="B36" s="94"/>
      <c r="C36" s="94"/>
      <c r="D36" s="94"/>
    </row>
    <row r="37" spans="1:4" x14ac:dyDescent="0.3">
      <c r="A37" s="28">
        <v>34</v>
      </c>
      <c r="B37" s="94"/>
      <c r="C37" s="94"/>
      <c r="D37" s="94"/>
    </row>
    <row r="38" spans="1:4" x14ac:dyDescent="0.3">
      <c r="A38" s="28">
        <v>35</v>
      </c>
      <c r="B38" s="94"/>
      <c r="C38" s="94"/>
      <c r="D38" s="94"/>
    </row>
    <row r="39" spans="1:4" x14ac:dyDescent="0.3">
      <c r="A39" s="28">
        <v>36</v>
      </c>
      <c r="B39" s="94"/>
      <c r="C39" s="94"/>
      <c r="D39" s="94"/>
    </row>
    <row r="40" spans="1:4" x14ac:dyDescent="0.3">
      <c r="A40" s="28">
        <v>37</v>
      </c>
      <c r="B40" s="94"/>
      <c r="C40" s="94"/>
      <c r="D40" s="94"/>
    </row>
    <row r="41" spans="1:4" x14ac:dyDescent="0.3">
      <c r="A41" s="28">
        <v>38</v>
      </c>
      <c r="B41" s="94"/>
      <c r="C41" s="94"/>
      <c r="D41" s="94"/>
    </row>
    <row r="42" spans="1:4" x14ac:dyDescent="0.3">
      <c r="A42" s="28">
        <v>39</v>
      </c>
      <c r="B42" s="94"/>
      <c r="C42" s="94"/>
      <c r="D42" s="94"/>
    </row>
    <row r="43" spans="1:4" x14ac:dyDescent="0.3">
      <c r="A43" s="28">
        <v>40</v>
      </c>
      <c r="B43" s="94"/>
      <c r="C43" s="94"/>
      <c r="D43" s="94"/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1"/>
  <sheetViews>
    <sheetView zoomScale="90" zoomScaleNormal="90" workbookViewId="0">
      <selection sqref="A1:L1"/>
    </sheetView>
  </sheetViews>
  <sheetFormatPr defaultRowHeight="14.4" x14ac:dyDescent="0.3"/>
  <cols>
    <col min="1" max="1" width="4.88671875" customWidth="1"/>
    <col min="2" max="2" width="20.88671875" customWidth="1"/>
    <col min="3" max="4" width="9.44140625" customWidth="1"/>
    <col min="5" max="12" width="5.5546875" customWidth="1"/>
  </cols>
  <sheetData>
    <row r="1" spans="1:15" x14ac:dyDescent="0.3">
      <c r="A1" s="180" t="s">
        <v>177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</row>
    <row r="2" spans="1:15" x14ac:dyDescent="0.3">
      <c r="A2" s="180" t="s">
        <v>178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4" spans="1:15" x14ac:dyDescent="0.3">
      <c r="A4" s="246" t="s">
        <v>198</v>
      </c>
      <c r="B4" s="246"/>
      <c r="C4" t="str">
        <f>'DATA SISWA'!C2</f>
        <v>SD NEGERI 2 AACHEN</v>
      </c>
      <c r="G4" s="246" t="s">
        <v>202</v>
      </c>
      <c r="H4" s="246"/>
      <c r="I4" s="246"/>
      <c r="J4" t="str">
        <f>'DATA SISWA'!B1</f>
        <v>III ( Tiga )</v>
      </c>
    </row>
    <row r="5" spans="1:15" x14ac:dyDescent="0.3">
      <c r="A5" s="246" t="s">
        <v>199</v>
      </c>
      <c r="B5" s="246"/>
      <c r="C5" s="1" t="str">
        <f>VLOOKUP($O$11,LEGER!A6:CO46,2)</f>
        <v>IZZUDIN AL AYYUBI</v>
      </c>
      <c r="G5" s="246" t="s">
        <v>203</v>
      </c>
      <c r="H5" s="246"/>
      <c r="I5" s="246"/>
      <c r="J5" t="str">
        <f>'DATA SISWA'!D1</f>
        <v>2 ( dua )</v>
      </c>
    </row>
    <row r="6" spans="1:15" ht="14.4" customHeight="1" x14ac:dyDescent="0.3">
      <c r="A6" s="246" t="s">
        <v>200</v>
      </c>
      <c r="B6" s="246"/>
      <c r="C6" s="196">
        <f>VLOOKUP($O$11,Leger,4)</f>
        <v>1008</v>
      </c>
      <c r="D6" s="196"/>
      <c r="E6" s="196"/>
      <c r="G6" s="246" t="s">
        <v>201</v>
      </c>
      <c r="H6" s="246"/>
      <c r="I6" s="246"/>
      <c r="J6" t="str">
        <f>'DATA SISWA'!B2</f>
        <v>2021/2022</v>
      </c>
      <c r="N6" s="85"/>
    </row>
    <row r="7" spans="1:15" x14ac:dyDescent="0.3">
      <c r="A7" s="246" t="s">
        <v>209</v>
      </c>
      <c r="B7" s="246"/>
      <c r="C7" s="75" t="str">
        <f>VLOOKUP($O$11,Leger,3)</f>
        <v>000000008</v>
      </c>
    </row>
    <row r="8" spans="1:15" ht="15" customHeight="1" x14ac:dyDescent="0.3">
      <c r="A8" s="244" t="s">
        <v>179</v>
      </c>
      <c r="B8" s="244"/>
      <c r="C8" s="253" t="s">
        <v>181</v>
      </c>
      <c r="D8" s="254"/>
      <c r="E8" s="253" t="s">
        <v>189</v>
      </c>
      <c r="F8" s="260"/>
      <c r="G8" s="260"/>
      <c r="H8" s="254"/>
      <c r="I8" s="253" t="s">
        <v>207</v>
      </c>
      <c r="J8" s="260"/>
      <c r="K8" s="260"/>
      <c r="L8" s="254"/>
    </row>
    <row r="9" spans="1:15" x14ac:dyDescent="0.3">
      <c r="A9" s="244"/>
      <c r="B9" s="244"/>
      <c r="C9" s="255"/>
      <c r="D9" s="256"/>
      <c r="E9" s="255"/>
      <c r="F9" s="261"/>
      <c r="G9" s="261"/>
      <c r="H9" s="256"/>
      <c r="I9" s="255"/>
      <c r="J9" s="261"/>
      <c r="K9" s="261"/>
      <c r="L9" s="256"/>
    </row>
    <row r="10" spans="1:15" x14ac:dyDescent="0.3">
      <c r="A10" s="244"/>
      <c r="B10" s="244"/>
      <c r="C10" s="53" t="s">
        <v>180</v>
      </c>
      <c r="D10" s="53"/>
      <c r="E10" s="257" t="s">
        <v>188</v>
      </c>
      <c r="F10" s="258"/>
      <c r="G10" s="258"/>
      <c r="H10" s="259"/>
      <c r="I10" s="257" t="s">
        <v>188</v>
      </c>
      <c r="J10" s="258"/>
      <c r="K10" s="258"/>
      <c r="L10" s="259"/>
    </row>
    <row r="11" spans="1:15" ht="36.6" x14ac:dyDescent="0.3">
      <c r="A11" s="244"/>
      <c r="B11" s="244"/>
      <c r="C11" s="76" t="s">
        <v>182</v>
      </c>
      <c r="D11" s="76" t="s">
        <v>183</v>
      </c>
      <c r="E11" s="76" t="s">
        <v>184</v>
      </c>
      <c r="F11" s="76" t="s">
        <v>185</v>
      </c>
      <c r="G11" s="76" t="s">
        <v>186</v>
      </c>
      <c r="H11" s="76" t="s">
        <v>187</v>
      </c>
      <c r="I11" s="76" t="s">
        <v>184</v>
      </c>
      <c r="J11" s="76" t="s">
        <v>185</v>
      </c>
      <c r="K11" s="76" t="s">
        <v>186</v>
      </c>
      <c r="L11" s="76" t="s">
        <v>187</v>
      </c>
      <c r="O11" s="27">
        <v>8</v>
      </c>
    </row>
    <row r="12" spans="1:15" x14ac:dyDescent="0.3">
      <c r="A12" s="245" t="s">
        <v>191</v>
      </c>
      <c r="B12" s="245"/>
      <c r="C12" s="245" t="s">
        <v>190</v>
      </c>
      <c r="D12" s="245"/>
      <c r="E12" s="245" t="s">
        <v>190</v>
      </c>
      <c r="F12" s="245"/>
      <c r="G12" s="245"/>
      <c r="H12" s="245"/>
      <c r="I12" s="245" t="s">
        <v>190</v>
      </c>
      <c r="J12" s="245"/>
      <c r="K12" s="245"/>
      <c r="L12" s="245"/>
    </row>
    <row r="13" spans="1:15" ht="29.25" customHeight="1" x14ac:dyDescent="0.3">
      <c r="A13" s="76">
        <v>1</v>
      </c>
      <c r="B13" s="77" t="s">
        <v>15</v>
      </c>
      <c r="C13" s="78">
        <f>VLOOKUP($O$11,Leger,14)</f>
        <v>90</v>
      </c>
      <c r="D13" s="78">
        <f>VLOOKUP($O$11,Leger,26)</f>
        <v>80</v>
      </c>
      <c r="E13" s="78">
        <f>VLOOKUP($O$11,Leger,29)</f>
        <v>80</v>
      </c>
      <c r="F13" s="78">
        <f>VLOOKUP($O$11,Leger,30)</f>
        <v>80</v>
      </c>
      <c r="G13" s="79"/>
      <c r="H13" s="79"/>
      <c r="I13" s="79"/>
      <c r="J13" s="79"/>
      <c r="K13" s="79"/>
      <c r="L13" s="79"/>
    </row>
    <row r="14" spans="1:15" ht="29.25" customHeight="1" x14ac:dyDescent="0.3">
      <c r="A14" s="76">
        <v>2</v>
      </c>
      <c r="B14" s="77" t="s">
        <v>192</v>
      </c>
      <c r="C14" s="78">
        <f>VLOOKUP($O$11,Leger,14)</f>
        <v>90</v>
      </c>
      <c r="D14" s="78">
        <f>VLOOKUP($O$11,Leger,26)</f>
        <v>80</v>
      </c>
      <c r="E14" s="78">
        <f>VLOOKUP($O$11,Leger,35)</f>
        <v>79.166666666666657</v>
      </c>
      <c r="F14" s="78">
        <f>VLOOKUP($O$11,Leger,36)</f>
        <v>79.166666666666657</v>
      </c>
      <c r="G14" s="78">
        <f>VLOOKUP($O$11,Leger,37)</f>
        <v>79.166666666666657</v>
      </c>
      <c r="H14" s="79"/>
      <c r="I14" s="79"/>
      <c r="J14" s="79"/>
      <c r="K14" s="79"/>
      <c r="L14" s="79"/>
    </row>
    <row r="15" spans="1:15" ht="16.5" customHeight="1" x14ac:dyDescent="0.3">
      <c r="A15" s="76">
        <v>3</v>
      </c>
      <c r="B15" s="77" t="s">
        <v>17</v>
      </c>
      <c r="C15" s="79"/>
      <c r="D15" s="79"/>
      <c r="E15" s="78">
        <f>VLOOKUP($O$11,Leger,41)</f>
        <v>79.166666666666657</v>
      </c>
      <c r="F15" s="78">
        <f>VLOOKUP($O$11,Leger,42)</f>
        <v>79.166666666666657</v>
      </c>
      <c r="G15" s="78">
        <f>VLOOKUP($O$11,Leger,43)</f>
        <v>0</v>
      </c>
      <c r="H15" s="78">
        <f>VLOOKUP($O$11,Leger,44)</f>
        <v>0</v>
      </c>
      <c r="I15" s="79"/>
      <c r="J15" s="79"/>
      <c r="K15" s="79"/>
      <c r="L15" s="79"/>
    </row>
    <row r="16" spans="1:15" ht="18" customHeight="1" x14ac:dyDescent="0.3">
      <c r="A16" s="76">
        <v>4</v>
      </c>
      <c r="B16" s="77" t="s">
        <v>18</v>
      </c>
      <c r="C16" s="79"/>
      <c r="D16" s="79"/>
      <c r="E16" s="78">
        <f>VLOOKUP($O$11,Leger,48)</f>
        <v>79.166666666666643</v>
      </c>
      <c r="F16" s="78">
        <f>VLOOKUP($O$11,Leger,49)</f>
        <v>79.166666666666657</v>
      </c>
      <c r="G16" s="79"/>
      <c r="H16" s="79"/>
      <c r="I16" s="79"/>
      <c r="J16" s="79"/>
      <c r="K16" s="79"/>
      <c r="L16" s="79"/>
    </row>
    <row r="17" spans="1:13" ht="31.5" customHeight="1" x14ac:dyDescent="0.3">
      <c r="A17" s="76">
        <v>5</v>
      </c>
      <c r="B17" s="77" t="s">
        <v>193</v>
      </c>
      <c r="C17" s="79"/>
      <c r="D17" s="79"/>
      <c r="E17" s="78">
        <f t="shared" ref="E17:H18" si="0">VLOOKUP($O$11,Leger,94)</f>
        <v>0</v>
      </c>
      <c r="F17" s="78">
        <f t="shared" si="0"/>
        <v>0</v>
      </c>
      <c r="G17" s="78">
        <f t="shared" si="0"/>
        <v>0</v>
      </c>
      <c r="H17" s="78">
        <f t="shared" si="0"/>
        <v>0</v>
      </c>
      <c r="I17" s="79"/>
      <c r="J17" s="79"/>
      <c r="K17" s="79"/>
      <c r="L17" s="79"/>
    </row>
    <row r="18" spans="1:13" ht="29.25" customHeight="1" x14ac:dyDescent="0.3">
      <c r="A18" s="76">
        <v>6</v>
      </c>
      <c r="B18" s="77" t="s">
        <v>194</v>
      </c>
      <c r="C18" s="79"/>
      <c r="D18" s="79"/>
      <c r="E18" s="78">
        <f t="shared" si="0"/>
        <v>0</v>
      </c>
      <c r="F18" s="78">
        <f t="shared" si="0"/>
        <v>0</v>
      </c>
      <c r="G18" s="78">
        <f t="shared" si="0"/>
        <v>0</v>
      </c>
      <c r="H18" s="78">
        <f t="shared" si="0"/>
        <v>0</v>
      </c>
      <c r="I18" s="79"/>
      <c r="J18" s="79"/>
      <c r="K18" s="79"/>
      <c r="L18" s="79"/>
    </row>
    <row r="19" spans="1:13" ht="29.25" customHeight="1" x14ac:dyDescent="0.3">
      <c r="A19" s="76">
        <v>7</v>
      </c>
      <c r="B19" s="77" t="s">
        <v>168</v>
      </c>
      <c r="C19" s="79"/>
      <c r="D19" s="79"/>
      <c r="E19" s="78">
        <f>VLOOKUP($O$11,Leger,55)</f>
        <v>79.166666666666657</v>
      </c>
      <c r="F19" s="78">
        <f>VLOOKUP($O$11,Leger,56)</f>
        <v>79.166666666666657</v>
      </c>
      <c r="G19" s="78">
        <f>VLOOKUP($O$11,Leger,57)</f>
        <v>79.166666666666657</v>
      </c>
      <c r="H19" s="78">
        <f>VLOOKUP($O$11,Leger,58)</f>
        <v>79.166666666666657</v>
      </c>
      <c r="I19" s="79"/>
      <c r="J19" s="79"/>
      <c r="K19" s="79"/>
      <c r="L19" s="79"/>
    </row>
    <row r="20" spans="1:13" ht="29.25" customHeight="1" x14ac:dyDescent="0.3">
      <c r="A20" s="76">
        <v>8</v>
      </c>
      <c r="B20" s="77" t="s">
        <v>19</v>
      </c>
      <c r="C20" s="79"/>
      <c r="D20" s="79"/>
      <c r="E20" s="78">
        <f>VLOOKUP($O$11,Leger,62)</f>
        <v>79.166666666666657</v>
      </c>
      <c r="F20" s="78">
        <f>VLOOKUP($O$11,Leger,63)</f>
        <v>79.166666666666657</v>
      </c>
      <c r="G20" s="79"/>
      <c r="H20" s="79"/>
      <c r="I20" s="79"/>
      <c r="J20" s="79"/>
      <c r="K20" s="79"/>
      <c r="L20" s="79"/>
    </row>
    <row r="21" spans="1:13" x14ac:dyDescent="0.3">
      <c r="A21" s="76">
        <v>9</v>
      </c>
      <c r="B21" s="53" t="s">
        <v>20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3" x14ac:dyDescent="0.3">
      <c r="A22" s="53"/>
      <c r="B22" s="53" t="s">
        <v>195</v>
      </c>
      <c r="C22" s="79"/>
      <c r="D22" s="79"/>
      <c r="E22" s="78">
        <f>VLOOKUP($O$11,Leger,68)</f>
        <v>78.333333333333329</v>
      </c>
      <c r="F22" s="78">
        <f>VLOOKUP($O$11,Leger,69)</f>
        <v>77.333333333333329</v>
      </c>
      <c r="G22" s="79"/>
      <c r="H22" s="79"/>
      <c r="I22" s="79"/>
      <c r="J22" s="79"/>
      <c r="K22" s="79"/>
      <c r="L22" s="79"/>
    </row>
    <row r="23" spans="1:13" x14ac:dyDescent="0.3">
      <c r="A23" s="53"/>
      <c r="B23" s="53" t="s">
        <v>196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5" spans="1:13" ht="15" thickBot="1" x14ac:dyDescent="0.35">
      <c r="A25" t="s">
        <v>197</v>
      </c>
    </row>
    <row r="26" spans="1:13" ht="15" thickBot="1" x14ac:dyDescent="0.35">
      <c r="A26" s="23" t="s">
        <v>9</v>
      </c>
      <c r="B26" s="72" t="s">
        <v>23</v>
      </c>
      <c r="C26" s="250" t="s">
        <v>24</v>
      </c>
      <c r="D26" s="251"/>
      <c r="E26" s="251"/>
      <c r="F26" s="251"/>
      <c r="G26" s="251"/>
      <c r="H26" s="251"/>
      <c r="I26" s="251"/>
      <c r="J26" s="251"/>
      <c r="K26" s="251"/>
      <c r="L26" s="252"/>
    </row>
    <row r="27" spans="1:13" ht="15" thickBot="1" x14ac:dyDescent="0.35">
      <c r="A27" s="6">
        <v>1</v>
      </c>
      <c r="B27" s="83" t="s">
        <v>44</v>
      </c>
      <c r="C27" s="247" t="str">
        <f>VLOOKUP($O$11,Leger,80)</f>
        <v>A</v>
      </c>
      <c r="D27" s="248"/>
      <c r="E27" s="248"/>
      <c r="F27" s="248"/>
      <c r="G27" s="248"/>
      <c r="H27" s="248"/>
      <c r="I27" s="248"/>
      <c r="J27" s="248"/>
      <c r="K27" s="248"/>
      <c r="L27" s="249"/>
      <c r="M27" s="2"/>
    </row>
    <row r="28" spans="1:13" ht="15" thickBot="1" x14ac:dyDescent="0.35">
      <c r="A28" s="6">
        <v>2</v>
      </c>
      <c r="B28" s="83" t="s">
        <v>25</v>
      </c>
      <c r="C28" s="247" t="str">
        <f>VLOOKUP($O$11,Leger,81)</f>
        <v>B</v>
      </c>
      <c r="D28" s="248"/>
      <c r="E28" s="248"/>
      <c r="F28" s="248"/>
      <c r="G28" s="248"/>
      <c r="H28" s="248"/>
      <c r="I28" s="248"/>
      <c r="J28" s="248"/>
      <c r="K28" s="248"/>
      <c r="L28" s="249"/>
      <c r="M28" s="2"/>
    </row>
    <row r="29" spans="1:13" ht="15" thickBot="1" x14ac:dyDescent="0.35">
      <c r="A29" t="s">
        <v>132</v>
      </c>
    </row>
    <row r="30" spans="1:13" ht="15" thickBot="1" x14ac:dyDescent="0.35">
      <c r="A30" s="25" t="s">
        <v>9</v>
      </c>
      <c r="B30" s="165" t="s">
        <v>132</v>
      </c>
      <c r="C30" s="165"/>
      <c r="D30" s="165"/>
      <c r="E30" s="165"/>
      <c r="F30" s="165"/>
      <c r="G30" s="23" t="s">
        <v>134</v>
      </c>
    </row>
    <row r="31" spans="1:13" ht="15" thickBot="1" x14ac:dyDescent="0.35">
      <c r="A31" s="9">
        <v>1</v>
      </c>
      <c r="B31" s="181" t="s">
        <v>41</v>
      </c>
      <c r="C31" s="181"/>
      <c r="D31" s="181"/>
      <c r="E31" s="181"/>
      <c r="F31" s="181"/>
      <c r="G31" s="6">
        <f>VLOOKUP($O$11,Leger,91)</f>
        <v>6</v>
      </c>
    </row>
    <row r="32" spans="1:13" ht="15" thickBot="1" x14ac:dyDescent="0.35">
      <c r="A32" s="9">
        <v>2</v>
      </c>
      <c r="B32" s="181" t="s">
        <v>42</v>
      </c>
      <c r="C32" s="181"/>
      <c r="D32" s="181"/>
      <c r="E32" s="181"/>
      <c r="F32" s="181"/>
      <c r="G32" s="6">
        <f>VLOOKUP($O$11,Leger,92)</f>
        <v>2</v>
      </c>
    </row>
    <row r="33" spans="1:14" ht="15" thickBot="1" x14ac:dyDescent="0.35">
      <c r="A33" s="9">
        <v>3</v>
      </c>
      <c r="B33" s="181" t="s">
        <v>133</v>
      </c>
      <c r="C33" s="181"/>
      <c r="D33" s="181"/>
      <c r="E33" s="181"/>
      <c r="F33" s="181"/>
      <c r="G33" s="6">
        <f>VLOOKUP($O$11,Leger,93)</f>
        <v>0</v>
      </c>
    </row>
    <row r="35" spans="1:14" x14ac:dyDescent="0.3">
      <c r="C35" s="171" t="s">
        <v>46</v>
      </c>
      <c r="D35" s="171"/>
      <c r="E35" s="171"/>
      <c r="F35" s="171"/>
      <c r="H35" s="13" t="s">
        <v>296</v>
      </c>
      <c r="I35" s="13"/>
      <c r="J35" s="13"/>
      <c r="K35" s="13"/>
      <c r="L35" s="13"/>
      <c r="M35" s="13"/>
      <c r="N35" s="13"/>
    </row>
    <row r="36" spans="1:14" x14ac:dyDescent="0.3">
      <c r="A36" s="171" t="s">
        <v>45</v>
      </c>
      <c r="B36" s="171"/>
      <c r="C36" s="171" t="s">
        <v>47</v>
      </c>
      <c r="D36" s="171"/>
      <c r="E36" s="171"/>
      <c r="F36" s="171"/>
      <c r="H36" s="13" t="s">
        <v>208</v>
      </c>
      <c r="I36" s="13"/>
      <c r="J36" s="13"/>
      <c r="K36" s="13"/>
      <c r="L36" s="13"/>
      <c r="M36" s="13"/>
      <c r="N36" s="13"/>
    </row>
    <row r="40" spans="1:14" x14ac:dyDescent="0.3">
      <c r="A40" s="172"/>
      <c r="B40" s="172"/>
      <c r="C40" s="179" t="s">
        <v>295</v>
      </c>
      <c r="D40" s="179"/>
      <c r="E40" s="179"/>
      <c r="F40" s="179"/>
      <c r="H40" s="84" t="s">
        <v>291</v>
      </c>
      <c r="I40" s="84"/>
      <c r="J40" s="84"/>
      <c r="K40" s="84"/>
      <c r="L40" s="84"/>
      <c r="M40" s="84"/>
      <c r="N40" s="84"/>
    </row>
    <row r="41" spans="1:14" x14ac:dyDescent="0.3">
      <c r="C41" s="180" t="s">
        <v>289</v>
      </c>
      <c r="D41" s="180"/>
      <c r="E41" s="180"/>
      <c r="F41" s="180"/>
      <c r="H41" s="12" t="s">
        <v>290</v>
      </c>
      <c r="I41" s="12"/>
      <c r="J41" s="12"/>
      <c r="K41" s="12"/>
      <c r="L41" s="12"/>
      <c r="M41" s="12"/>
      <c r="N41" s="12"/>
    </row>
  </sheetData>
  <mergeCells count="33">
    <mergeCell ref="I12:L12"/>
    <mergeCell ref="A12:B12"/>
    <mergeCell ref="C26:L26"/>
    <mergeCell ref="C8:D9"/>
    <mergeCell ref="E10:H10"/>
    <mergeCell ref="E8:H9"/>
    <mergeCell ref="I8:L9"/>
    <mergeCell ref="I10:L10"/>
    <mergeCell ref="C41:F41"/>
    <mergeCell ref="A1:L1"/>
    <mergeCell ref="A2:L2"/>
    <mergeCell ref="A4:B4"/>
    <mergeCell ref="A5:B5"/>
    <mergeCell ref="A7:B7"/>
    <mergeCell ref="A6:B6"/>
    <mergeCell ref="G4:I4"/>
    <mergeCell ref="G5:I5"/>
    <mergeCell ref="G6:I6"/>
    <mergeCell ref="B30:F30"/>
    <mergeCell ref="B31:F31"/>
    <mergeCell ref="B32:F32"/>
    <mergeCell ref="B33:F33"/>
    <mergeCell ref="C27:L27"/>
    <mergeCell ref="C28:L28"/>
    <mergeCell ref="A36:B36"/>
    <mergeCell ref="A40:B40"/>
    <mergeCell ref="C6:E6"/>
    <mergeCell ref="C35:F35"/>
    <mergeCell ref="C36:F36"/>
    <mergeCell ref="C40:F40"/>
    <mergeCell ref="A8:B11"/>
    <mergeCell ref="C12:D12"/>
    <mergeCell ref="E12:H12"/>
  </mergeCells>
  <pageMargins left="0.51181102362204722" right="0.31496062992125984" top="0.74803149606299213" bottom="0.74803149606299213" header="0.31496062992125984" footer="0.31496062992125984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Spinner 4">
              <controlPr defaultSize="0" autoPict="0">
                <anchor moveWithCells="1" sizeWithCells="1">
                  <from>
                    <xdr:col>15</xdr:col>
                    <xdr:colOff>22860</xdr:colOff>
                    <xdr:row>9</xdr:row>
                    <xdr:rowOff>220980</xdr:rowOff>
                  </from>
                  <to>
                    <xdr:col>15</xdr:col>
                    <xdr:colOff>579120</xdr:colOff>
                    <xdr:row>11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V28"/>
  <sheetViews>
    <sheetView zoomScale="90" zoomScaleNormal="90" workbookViewId="0">
      <selection activeCell="G10" sqref="G10"/>
    </sheetView>
  </sheetViews>
  <sheetFormatPr defaultRowHeight="14.4" x14ac:dyDescent="0.3"/>
  <cols>
    <col min="1" max="1" width="4.6640625" customWidth="1"/>
    <col min="2" max="2" width="31.88671875" customWidth="1"/>
    <col min="5" max="22" width="7.33203125" customWidth="1"/>
  </cols>
  <sheetData>
    <row r="2" spans="1:22" ht="15" thickBot="1" x14ac:dyDescent="0.35"/>
    <row r="3" spans="1:22" ht="15" thickBot="1" x14ac:dyDescent="0.35">
      <c r="A3" s="264" t="s">
        <v>49</v>
      </c>
      <c r="B3" s="264" t="s">
        <v>50</v>
      </c>
      <c r="C3" s="264" t="s">
        <v>1</v>
      </c>
      <c r="D3" s="264" t="s">
        <v>51</v>
      </c>
      <c r="E3" s="264" t="s">
        <v>52</v>
      </c>
      <c r="F3" s="264"/>
      <c r="G3" s="264"/>
      <c r="H3" s="264"/>
      <c r="I3" s="264"/>
      <c r="J3" s="264"/>
      <c r="K3" s="264"/>
      <c r="L3" s="264"/>
      <c r="M3" s="264"/>
      <c r="N3" s="264" t="s">
        <v>63</v>
      </c>
      <c r="O3" s="264"/>
      <c r="P3" s="264"/>
      <c r="Q3" s="264"/>
      <c r="R3" s="264"/>
      <c r="S3" s="264"/>
      <c r="T3" s="264"/>
      <c r="U3" s="264"/>
      <c r="V3" s="264"/>
    </row>
    <row r="4" spans="1:22" ht="15" thickBot="1" x14ac:dyDescent="0.35">
      <c r="A4" s="264"/>
      <c r="B4" s="264"/>
      <c r="C4" s="264"/>
      <c r="D4" s="264"/>
      <c r="E4" s="264" t="s">
        <v>55</v>
      </c>
      <c r="F4" s="264"/>
      <c r="G4" s="264"/>
      <c r="H4" s="264" t="s">
        <v>56</v>
      </c>
      <c r="I4" s="264"/>
      <c r="J4" s="264"/>
      <c r="K4" s="265" t="s">
        <v>57</v>
      </c>
      <c r="L4" s="265"/>
      <c r="M4" s="265"/>
      <c r="N4" s="264" t="s">
        <v>60</v>
      </c>
      <c r="O4" s="264"/>
      <c r="P4" s="264"/>
      <c r="Q4" s="264" t="s">
        <v>61</v>
      </c>
      <c r="R4" s="264"/>
      <c r="S4" s="264"/>
      <c r="T4" s="264" t="s">
        <v>62</v>
      </c>
      <c r="U4" s="264"/>
      <c r="V4" s="264"/>
    </row>
    <row r="5" spans="1:22" ht="15" thickBot="1" x14ac:dyDescent="0.35">
      <c r="A5" s="262"/>
      <c r="B5" s="262"/>
      <c r="C5" s="262"/>
      <c r="D5" s="262"/>
      <c r="E5" s="262" t="s">
        <v>216</v>
      </c>
      <c r="F5" s="262" t="s">
        <v>217</v>
      </c>
      <c r="G5" s="262"/>
      <c r="H5" s="262" t="s">
        <v>216</v>
      </c>
      <c r="I5" s="262" t="s">
        <v>217</v>
      </c>
      <c r="J5" s="262"/>
      <c r="K5" s="262" t="s">
        <v>216</v>
      </c>
      <c r="L5" s="262" t="s">
        <v>217</v>
      </c>
      <c r="M5" s="262"/>
      <c r="N5" s="45" t="s">
        <v>216</v>
      </c>
      <c r="O5" s="45" t="s">
        <v>217</v>
      </c>
      <c r="P5" s="45"/>
      <c r="Q5" s="45" t="s">
        <v>216</v>
      </c>
      <c r="R5" s="45" t="s">
        <v>217</v>
      </c>
      <c r="S5" s="45"/>
      <c r="T5" s="45" t="s">
        <v>216</v>
      </c>
      <c r="U5" s="45" t="s">
        <v>217</v>
      </c>
      <c r="V5" s="45"/>
    </row>
    <row r="6" spans="1:22" ht="15" thickBot="1" x14ac:dyDescent="0.35">
      <c r="A6" s="262"/>
      <c r="B6" s="262"/>
      <c r="C6" s="262"/>
      <c r="D6" s="262"/>
      <c r="E6" s="263"/>
      <c r="F6" s="263"/>
      <c r="G6" s="263"/>
      <c r="H6" s="263"/>
      <c r="I6" s="263"/>
      <c r="J6" s="263"/>
      <c r="K6" s="263"/>
      <c r="L6" s="263"/>
      <c r="M6" s="263"/>
      <c r="N6" s="29" t="s">
        <v>59</v>
      </c>
      <c r="O6" s="29" t="s">
        <v>59</v>
      </c>
      <c r="P6" s="29"/>
      <c r="Q6" s="29" t="s">
        <v>59</v>
      </c>
      <c r="R6" s="29" t="s">
        <v>59</v>
      </c>
      <c r="S6" s="29"/>
      <c r="T6" s="29" t="s">
        <v>59</v>
      </c>
      <c r="U6" s="29" t="s">
        <v>59</v>
      </c>
      <c r="V6" s="29"/>
    </row>
    <row r="7" spans="1:22" x14ac:dyDescent="0.3">
      <c r="A7" s="46">
        <v>1</v>
      </c>
      <c r="B7" s="46">
        <v>2</v>
      </c>
      <c r="C7" s="46">
        <v>3</v>
      </c>
      <c r="D7" s="46">
        <v>4</v>
      </c>
      <c r="E7" s="46">
        <v>5</v>
      </c>
      <c r="F7" s="46">
        <v>6</v>
      </c>
      <c r="G7" s="46"/>
      <c r="H7" s="46">
        <v>8</v>
      </c>
      <c r="I7" s="46">
        <v>9</v>
      </c>
      <c r="J7" s="46"/>
      <c r="K7" s="46">
        <v>11</v>
      </c>
      <c r="L7" s="46">
        <v>12</v>
      </c>
      <c r="M7" s="46"/>
      <c r="N7" s="46">
        <v>17</v>
      </c>
      <c r="O7" s="46">
        <v>18</v>
      </c>
      <c r="P7" s="46"/>
      <c r="Q7" s="46">
        <v>20</v>
      </c>
      <c r="R7" s="46">
        <v>21</v>
      </c>
      <c r="S7" s="46"/>
      <c r="T7" s="46">
        <v>23</v>
      </c>
      <c r="U7" s="46">
        <v>24</v>
      </c>
      <c r="V7" s="46"/>
    </row>
    <row r="8" spans="1:22" x14ac:dyDescent="0.3">
      <c r="A8" s="73">
        <v>1</v>
      </c>
      <c r="B8" s="30" t="str">
        <f>'DATA SISWA'!$B4</f>
        <v>ALICIA SIPAYUNG</v>
      </c>
      <c r="C8" s="31" t="str">
        <f>'DATA SISWA'!$C4</f>
        <v>000000001</v>
      </c>
      <c r="D8" s="32">
        <f>'[3]DATA SISWA'!$D4</f>
        <v>2012</v>
      </c>
      <c r="E8" s="47">
        <v>75</v>
      </c>
      <c r="F8" s="47">
        <v>75</v>
      </c>
      <c r="G8" s="47"/>
      <c r="H8" s="47">
        <v>75</v>
      </c>
      <c r="I8" s="47">
        <v>75</v>
      </c>
      <c r="J8" s="47"/>
      <c r="K8" s="47">
        <v>75</v>
      </c>
      <c r="L8" s="47">
        <v>75</v>
      </c>
      <c r="M8" s="47"/>
      <c r="N8" s="47">
        <v>75</v>
      </c>
      <c r="O8" s="47">
        <v>75</v>
      </c>
      <c r="P8" s="47"/>
      <c r="Q8" s="47">
        <v>75</v>
      </c>
      <c r="R8" s="47">
        <v>75</v>
      </c>
      <c r="S8" s="47"/>
      <c r="T8" s="47">
        <v>75</v>
      </c>
      <c r="U8" s="47">
        <v>75</v>
      </c>
      <c r="V8" s="47"/>
    </row>
    <row r="9" spans="1:22" x14ac:dyDescent="0.3">
      <c r="A9" s="51">
        <v>2</v>
      </c>
      <c r="B9" s="30" t="str">
        <f>'DATA SISWA'!$B5</f>
        <v>BRIAN HADI PANGESTU</v>
      </c>
      <c r="C9" s="31" t="str">
        <f>'DATA SISWA'!$C5</f>
        <v>000000002</v>
      </c>
      <c r="D9" s="32">
        <f>'[3]DATA SISWA'!$D5</f>
        <v>2013</v>
      </c>
      <c r="E9" s="47">
        <v>80</v>
      </c>
      <c r="F9" s="47">
        <v>80</v>
      </c>
      <c r="G9" s="47"/>
      <c r="H9" s="47">
        <v>80</v>
      </c>
      <c r="I9" s="47">
        <v>80</v>
      </c>
      <c r="J9" s="47"/>
      <c r="K9" s="47">
        <v>80</v>
      </c>
      <c r="L9" s="47">
        <v>80</v>
      </c>
      <c r="M9" s="47"/>
      <c r="N9" s="47">
        <v>80</v>
      </c>
      <c r="O9" s="47">
        <v>80</v>
      </c>
      <c r="P9" s="47"/>
      <c r="Q9" s="47">
        <v>80</v>
      </c>
      <c r="R9" s="47">
        <v>80</v>
      </c>
      <c r="S9" s="47"/>
      <c r="T9" s="47">
        <v>80</v>
      </c>
      <c r="U9" s="47">
        <v>80</v>
      </c>
      <c r="V9" s="47"/>
    </row>
    <row r="10" spans="1:22" x14ac:dyDescent="0.3">
      <c r="A10" s="51">
        <v>3</v>
      </c>
      <c r="B10" s="30" t="str">
        <f>'DATA SISWA'!$B6</f>
        <v>BUNGA CITRA LESTARI</v>
      </c>
      <c r="C10" s="31" t="str">
        <f>'DATA SISWA'!$C6</f>
        <v>000000003</v>
      </c>
      <c r="D10" s="32">
        <f>'[3]DATA SISWA'!$D6</f>
        <v>1989</v>
      </c>
      <c r="E10" s="47">
        <v>76</v>
      </c>
      <c r="F10" s="47">
        <v>76</v>
      </c>
      <c r="G10" s="47"/>
      <c r="H10" s="47">
        <v>76</v>
      </c>
      <c r="I10" s="47">
        <v>76</v>
      </c>
      <c r="J10" s="47"/>
      <c r="K10" s="47">
        <v>76</v>
      </c>
      <c r="L10" s="47">
        <v>76</v>
      </c>
      <c r="M10" s="47"/>
      <c r="N10" s="47">
        <v>76</v>
      </c>
      <c r="O10" s="47">
        <v>76</v>
      </c>
      <c r="P10" s="47"/>
      <c r="Q10" s="47">
        <v>76</v>
      </c>
      <c r="R10" s="47">
        <v>76</v>
      </c>
      <c r="S10" s="47"/>
      <c r="T10" s="47">
        <v>76</v>
      </c>
      <c r="U10" s="47">
        <v>76</v>
      </c>
      <c r="V10" s="47"/>
    </row>
    <row r="11" spans="1:22" x14ac:dyDescent="0.3">
      <c r="A11" s="51">
        <v>4</v>
      </c>
      <c r="B11" s="30" t="str">
        <f>'DATA SISWA'!$B7</f>
        <v>CARLA SAN JOSE</v>
      </c>
      <c r="C11" s="31" t="str">
        <f>'DATA SISWA'!$C7</f>
        <v>000000004</v>
      </c>
      <c r="D11" s="32">
        <f>'[3]DATA SISWA'!$D7</f>
        <v>2014</v>
      </c>
      <c r="E11" s="47">
        <v>77</v>
      </c>
      <c r="F11" s="47">
        <v>77</v>
      </c>
      <c r="G11" s="47"/>
      <c r="H11" s="47">
        <v>77</v>
      </c>
      <c r="I11" s="47">
        <v>77</v>
      </c>
      <c r="J11" s="47"/>
      <c r="K11" s="47">
        <v>77</v>
      </c>
      <c r="L11" s="47">
        <v>77</v>
      </c>
      <c r="M11" s="47"/>
      <c r="N11" s="47">
        <v>77</v>
      </c>
      <c r="O11" s="47">
        <v>77</v>
      </c>
      <c r="P11" s="47"/>
      <c r="Q11" s="47">
        <v>77</v>
      </c>
      <c r="R11" s="47">
        <v>77</v>
      </c>
      <c r="S11" s="47"/>
      <c r="T11" s="47">
        <v>77</v>
      </c>
      <c r="U11" s="47">
        <v>77</v>
      </c>
      <c r="V11" s="47"/>
    </row>
    <row r="12" spans="1:22" x14ac:dyDescent="0.3">
      <c r="A12" s="51">
        <v>5</v>
      </c>
      <c r="B12" s="30" t="str">
        <f>'DATA SISWA'!$B8</f>
        <v>DIANA AULIA</v>
      </c>
      <c r="C12" s="31" t="str">
        <f>'DATA SISWA'!$C8</f>
        <v>000000005</v>
      </c>
      <c r="D12" s="32">
        <f>'[3]DATA SISWA'!$D8</f>
        <v>2015</v>
      </c>
      <c r="E12" s="47">
        <v>85</v>
      </c>
      <c r="F12" s="47">
        <v>85</v>
      </c>
      <c r="G12" s="47"/>
      <c r="H12" s="47">
        <v>85</v>
      </c>
      <c r="I12" s="47">
        <v>85</v>
      </c>
      <c r="J12" s="47"/>
      <c r="K12" s="47">
        <v>85</v>
      </c>
      <c r="L12" s="47">
        <v>85</v>
      </c>
      <c r="M12" s="47"/>
      <c r="N12" s="47">
        <v>85</v>
      </c>
      <c r="O12" s="47">
        <v>85</v>
      </c>
      <c r="P12" s="47"/>
      <c r="Q12" s="47">
        <v>85</v>
      </c>
      <c r="R12" s="47">
        <v>85</v>
      </c>
      <c r="S12" s="47"/>
      <c r="T12" s="47">
        <v>85</v>
      </c>
      <c r="U12" s="47">
        <v>85</v>
      </c>
      <c r="V12" s="47"/>
    </row>
    <row r="13" spans="1:22" x14ac:dyDescent="0.3">
      <c r="A13" s="51">
        <v>6</v>
      </c>
      <c r="B13" s="30" t="str">
        <f>'DATA SISWA'!$B9</f>
        <v>ELVINA SUNARDI</v>
      </c>
      <c r="C13" s="31" t="str">
        <f>'DATA SISWA'!$C9</f>
        <v>000000006</v>
      </c>
      <c r="D13" s="32">
        <f>'[3]DATA SISWA'!$D9</f>
        <v>2016</v>
      </c>
      <c r="E13" s="47">
        <v>80</v>
      </c>
      <c r="F13" s="47">
        <v>80</v>
      </c>
      <c r="G13" s="47"/>
      <c r="H13" s="47">
        <v>80</v>
      </c>
      <c r="I13" s="47">
        <v>80</v>
      </c>
      <c r="J13" s="47"/>
      <c r="K13" s="47">
        <v>80</v>
      </c>
      <c r="L13" s="47">
        <v>80</v>
      </c>
      <c r="M13" s="47"/>
      <c r="N13" s="47">
        <v>80</v>
      </c>
      <c r="O13" s="47">
        <v>80</v>
      </c>
      <c r="P13" s="47"/>
      <c r="Q13" s="47">
        <v>80</v>
      </c>
      <c r="R13" s="47">
        <v>80</v>
      </c>
      <c r="S13" s="47"/>
      <c r="T13" s="47">
        <v>80</v>
      </c>
      <c r="U13" s="47">
        <v>80</v>
      </c>
      <c r="V13" s="47"/>
    </row>
    <row r="14" spans="1:22" x14ac:dyDescent="0.3">
      <c r="A14" s="51">
        <v>7</v>
      </c>
      <c r="B14" s="30" t="str">
        <f>'DATA SISWA'!$B10</f>
        <v>HARITSYAM ANSHARI</v>
      </c>
      <c r="C14" s="31" t="str">
        <f>'DATA SISWA'!$C10</f>
        <v>000000007</v>
      </c>
      <c r="D14" s="32">
        <f>'[3]DATA SISWA'!$D10</f>
        <v>2017</v>
      </c>
      <c r="E14" s="47">
        <v>75</v>
      </c>
      <c r="F14" s="47">
        <v>75</v>
      </c>
      <c r="G14" s="47"/>
      <c r="H14" s="47">
        <v>75</v>
      </c>
      <c r="I14" s="47">
        <v>75</v>
      </c>
      <c r="J14" s="47"/>
      <c r="K14" s="47">
        <v>75</v>
      </c>
      <c r="L14" s="47">
        <v>75</v>
      </c>
      <c r="M14" s="47"/>
      <c r="N14" s="47">
        <v>75</v>
      </c>
      <c r="O14" s="47">
        <v>75</v>
      </c>
      <c r="P14" s="47"/>
      <c r="Q14" s="47">
        <v>75</v>
      </c>
      <c r="R14" s="47">
        <v>75</v>
      </c>
      <c r="S14" s="47"/>
      <c r="T14" s="47">
        <v>75</v>
      </c>
      <c r="U14" s="47">
        <v>75</v>
      </c>
      <c r="V14" s="47"/>
    </row>
    <row r="15" spans="1:22" x14ac:dyDescent="0.3">
      <c r="A15" s="51">
        <v>8</v>
      </c>
      <c r="B15" s="30" t="str">
        <f>'DATA SISWA'!$B11</f>
        <v>IZZUDIN AL AYYUBI</v>
      </c>
      <c r="C15" s="31" t="str">
        <f>'DATA SISWA'!$C11</f>
        <v>000000008</v>
      </c>
      <c r="D15" s="32">
        <f>'[3]DATA SISWA'!$D11</f>
        <v>2018</v>
      </c>
      <c r="E15" s="47">
        <v>80</v>
      </c>
      <c r="F15" s="47">
        <v>80</v>
      </c>
      <c r="G15" s="47"/>
      <c r="H15" s="47">
        <v>80</v>
      </c>
      <c r="I15" s="47">
        <v>80</v>
      </c>
      <c r="J15" s="47"/>
      <c r="K15" s="47">
        <v>80</v>
      </c>
      <c r="L15" s="47">
        <v>80</v>
      </c>
      <c r="M15" s="47"/>
      <c r="N15" s="47">
        <v>80</v>
      </c>
      <c r="O15" s="47">
        <v>80</v>
      </c>
      <c r="P15" s="47"/>
      <c r="Q15" s="47">
        <v>80</v>
      </c>
      <c r="R15" s="47">
        <v>80</v>
      </c>
      <c r="S15" s="47"/>
      <c r="T15" s="47">
        <v>80</v>
      </c>
      <c r="U15" s="47">
        <v>80</v>
      </c>
      <c r="V15" s="47"/>
    </row>
    <row r="16" spans="1:22" x14ac:dyDescent="0.3">
      <c r="A16" s="51">
        <v>9</v>
      </c>
      <c r="B16" s="30" t="str">
        <f>'DATA SISWA'!$B12</f>
        <v>LALA HELSINKI</v>
      </c>
      <c r="C16" s="31" t="str">
        <f>'DATA SISWA'!$C12</f>
        <v>000000009</v>
      </c>
      <c r="D16" s="32">
        <f>'[3]DATA SISWA'!$D12</f>
        <v>1995</v>
      </c>
      <c r="E16" s="47">
        <v>70</v>
      </c>
      <c r="F16" s="47">
        <v>70</v>
      </c>
      <c r="G16" s="47"/>
      <c r="H16" s="47">
        <v>70</v>
      </c>
      <c r="I16" s="47">
        <v>70</v>
      </c>
      <c r="J16" s="47"/>
      <c r="K16" s="47">
        <v>70</v>
      </c>
      <c r="L16" s="47">
        <v>70</v>
      </c>
      <c r="M16" s="47"/>
      <c r="N16" s="47">
        <v>70</v>
      </c>
      <c r="O16" s="47">
        <v>70</v>
      </c>
      <c r="P16" s="47"/>
      <c r="Q16" s="47">
        <v>70</v>
      </c>
      <c r="R16" s="47">
        <v>70</v>
      </c>
      <c r="S16" s="47"/>
      <c r="T16" s="47">
        <v>70</v>
      </c>
      <c r="U16" s="47">
        <v>70</v>
      </c>
      <c r="V16" s="47"/>
    </row>
    <row r="17" spans="1:22" x14ac:dyDescent="0.3">
      <c r="A17" s="51">
        <v>10</v>
      </c>
      <c r="B17" s="30" t="str">
        <f>'DATA SISWA'!$B13</f>
        <v>MARIA RENATTA S.</v>
      </c>
      <c r="C17" s="31" t="str">
        <f>'DATA SISWA'!$C13</f>
        <v>000000010</v>
      </c>
      <c r="D17" s="32">
        <f>'[3]DATA SISWA'!$D13</f>
        <v>2019</v>
      </c>
      <c r="E17" s="47">
        <v>70</v>
      </c>
      <c r="F17" s="47">
        <v>70</v>
      </c>
      <c r="G17" s="47"/>
      <c r="H17" s="47">
        <v>70</v>
      </c>
      <c r="I17" s="47">
        <v>70</v>
      </c>
      <c r="J17" s="47"/>
      <c r="K17" s="47">
        <v>70</v>
      </c>
      <c r="L17" s="47">
        <v>70</v>
      </c>
      <c r="M17" s="47"/>
      <c r="N17" s="47">
        <v>70</v>
      </c>
      <c r="O17" s="47">
        <v>70</v>
      </c>
      <c r="P17" s="47"/>
      <c r="Q17" s="47">
        <v>70</v>
      </c>
      <c r="R17" s="47">
        <v>70</v>
      </c>
      <c r="S17" s="47"/>
      <c r="T17" s="47">
        <v>70</v>
      </c>
      <c r="U17" s="47">
        <v>70</v>
      </c>
      <c r="V17" s="47"/>
    </row>
    <row r="18" spans="1:22" x14ac:dyDescent="0.3">
      <c r="A18" s="51">
        <v>11</v>
      </c>
      <c r="B18" s="30" t="str">
        <f>'DATA SISWA'!$B14</f>
        <v>NANDA AYU</v>
      </c>
      <c r="C18" s="31" t="str">
        <f>'DATA SISWA'!$C14</f>
        <v>000000011</v>
      </c>
      <c r="D18" s="32">
        <f>'[3]DATA SISWA'!$D14</f>
        <v>2020</v>
      </c>
      <c r="E18" s="47">
        <v>70</v>
      </c>
      <c r="F18" s="47">
        <v>70</v>
      </c>
      <c r="G18" s="47"/>
      <c r="H18" s="47">
        <v>70</v>
      </c>
      <c r="I18" s="47">
        <v>70</v>
      </c>
      <c r="J18" s="47"/>
      <c r="K18" s="47">
        <v>70</v>
      </c>
      <c r="L18" s="47">
        <v>70</v>
      </c>
      <c r="M18" s="47"/>
      <c r="N18" s="47">
        <v>70</v>
      </c>
      <c r="O18" s="47">
        <v>70</v>
      </c>
      <c r="P18" s="47"/>
      <c r="Q18" s="47">
        <v>70</v>
      </c>
      <c r="R18" s="47">
        <v>70</v>
      </c>
      <c r="S18" s="47"/>
      <c r="T18" s="47">
        <v>70</v>
      </c>
      <c r="U18" s="47">
        <v>70</v>
      </c>
      <c r="V18" s="47"/>
    </row>
    <row r="19" spans="1:22" x14ac:dyDescent="0.3">
      <c r="A19" s="51">
        <v>12</v>
      </c>
      <c r="B19" s="30" t="str">
        <f>'DATA SISWA'!$B15</f>
        <v xml:space="preserve">OPHELIA </v>
      </c>
      <c r="C19" s="31" t="str">
        <f>'DATA SISWA'!$C15</f>
        <v>000000012</v>
      </c>
      <c r="D19" s="32">
        <f>'[3]DATA SISWA'!$D15</f>
        <v>2021</v>
      </c>
      <c r="E19" s="47">
        <v>77</v>
      </c>
      <c r="F19" s="47">
        <v>77</v>
      </c>
      <c r="G19" s="47"/>
      <c r="H19" s="47">
        <v>77</v>
      </c>
      <c r="I19" s="47">
        <v>77</v>
      </c>
      <c r="J19" s="47"/>
      <c r="K19" s="47">
        <v>77</v>
      </c>
      <c r="L19" s="47">
        <v>77</v>
      </c>
      <c r="M19" s="47"/>
      <c r="N19" s="47">
        <v>77</v>
      </c>
      <c r="O19" s="47">
        <v>77</v>
      </c>
      <c r="P19" s="47"/>
      <c r="Q19" s="47">
        <v>77</v>
      </c>
      <c r="R19" s="47">
        <v>77</v>
      </c>
      <c r="S19" s="47"/>
      <c r="T19" s="47">
        <v>77</v>
      </c>
      <c r="U19" s="47">
        <v>77</v>
      </c>
      <c r="V19" s="47"/>
    </row>
    <row r="20" spans="1:22" x14ac:dyDescent="0.3">
      <c r="A20" s="51">
        <v>13</v>
      </c>
      <c r="B20" s="30" t="str">
        <f>'DATA SISWA'!$B16</f>
        <v>REYNARD CHATILLON</v>
      </c>
      <c r="C20" s="31" t="str">
        <f>'DATA SISWA'!$C16</f>
        <v>000000013</v>
      </c>
      <c r="D20" s="32" t="str">
        <f>'[3]DATA SISWA'!$D16</f>
        <v>2022</v>
      </c>
      <c r="E20" s="47">
        <v>78</v>
      </c>
      <c r="F20" s="47">
        <v>78</v>
      </c>
      <c r="G20" s="47"/>
      <c r="H20" s="47">
        <v>78</v>
      </c>
      <c r="I20" s="47">
        <v>78</v>
      </c>
      <c r="J20" s="47"/>
      <c r="K20" s="47">
        <v>78</v>
      </c>
      <c r="L20" s="47">
        <v>78</v>
      </c>
      <c r="M20" s="47"/>
      <c r="N20" s="47">
        <v>78</v>
      </c>
      <c r="O20" s="47">
        <v>78</v>
      </c>
      <c r="P20" s="47"/>
      <c r="Q20" s="47">
        <v>78</v>
      </c>
      <c r="R20" s="47">
        <v>78</v>
      </c>
      <c r="S20" s="47"/>
      <c r="T20" s="47">
        <v>78</v>
      </c>
      <c r="U20" s="47">
        <v>78</v>
      </c>
      <c r="V20" s="47"/>
    </row>
    <row r="21" spans="1:22" x14ac:dyDescent="0.3">
      <c r="A21" s="51">
        <v>14</v>
      </c>
      <c r="B21" s="30" t="str">
        <f>'DATA SISWA'!$B17</f>
        <v>RAYNALDO PUTRA SETYOWATI</v>
      </c>
      <c r="C21" s="31" t="str">
        <f>'DATA SISWA'!$C17</f>
        <v>000000014</v>
      </c>
      <c r="D21" s="32">
        <f>'[3]DATA SISWA'!$D17</f>
        <v>2023</v>
      </c>
      <c r="E21" s="47">
        <v>80</v>
      </c>
      <c r="F21" s="47">
        <v>80</v>
      </c>
      <c r="G21" s="47"/>
      <c r="H21" s="47">
        <v>80</v>
      </c>
      <c r="I21" s="47">
        <v>80</v>
      </c>
      <c r="J21" s="47"/>
      <c r="K21" s="47">
        <v>80</v>
      </c>
      <c r="L21" s="47">
        <v>80</v>
      </c>
      <c r="M21" s="47"/>
      <c r="N21" s="47">
        <v>78</v>
      </c>
      <c r="O21" s="47">
        <v>78</v>
      </c>
      <c r="P21" s="47"/>
      <c r="Q21" s="47">
        <v>78</v>
      </c>
      <c r="R21" s="47">
        <v>78</v>
      </c>
      <c r="S21" s="47"/>
      <c r="T21" s="47">
        <v>78</v>
      </c>
      <c r="U21" s="47">
        <v>78</v>
      </c>
      <c r="V21" s="47"/>
    </row>
    <row r="22" spans="1:22" x14ac:dyDescent="0.3">
      <c r="A22" s="51">
        <v>15</v>
      </c>
      <c r="B22" s="30" t="str">
        <f>'DATA SISWA'!$B18</f>
        <v>RAGNA CRIMSON</v>
      </c>
      <c r="C22" s="31" t="str">
        <f>'DATA SISWA'!$C18</f>
        <v>000000015</v>
      </c>
      <c r="D22" s="32" t="str">
        <f>'[3]DATA SISWA'!$D18</f>
        <v>2024</v>
      </c>
      <c r="E22" s="47">
        <v>87</v>
      </c>
      <c r="F22" s="47">
        <v>87</v>
      </c>
      <c r="G22" s="47"/>
      <c r="H22" s="47">
        <v>87</v>
      </c>
      <c r="I22" s="47">
        <v>87</v>
      </c>
      <c r="J22" s="47"/>
      <c r="K22" s="47">
        <v>87</v>
      </c>
      <c r="L22" s="47">
        <v>87</v>
      </c>
      <c r="M22" s="47"/>
      <c r="N22" s="47">
        <v>87</v>
      </c>
      <c r="O22" s="47">
        <v>87</v>
      </c>
      <c r="P22" s="47"/>
      <c r="Q22" s="47">
        <v>85</v>
      </c>
      <c r="R22" s="47">
        <v>85</v>
      </c>
      <c r="S22" s="47"/>
      <c r="T22" s="47">
        <v>85</v>
      </c>
      <c r="U22" s="47">
        <v>85</v>
      </c>
      <c r="V22" s="47"/>
    </row>
    <row r="23" spans="1:22" x14ac:dyDescent="0.3">
      <c r="A23" s="51">
        <v>16</v>
      </c>
      <c r="B23" s="30" t="str">
        <f>'DATA SISWA'!$B19</f>
        <v>SABRINA IRIS WIDAGDO</v>
      </c>
      <c r="C23" s="31" t="str">
        <f>'DATA SISWA'!$C19</f>
        <v>000000016</v>
      </c>
      <c r="D23" s="32">
        <f>'[3]DATA SISWA'!$D19</f>
        <v>2005</v>
      </c>
      <c r="E23" s="47">
        <v>75</v>
      </c>
      <c r="F23" s="47">
        <v>75</v>
      </c>
      <c r="G23" s="47"/>
      <c r="H23" s="47">
        <v>75</v>
      </c>
      <c r="I23" s="47">
        <v>75</v>
      </c>
      <c r="J23" s="47"/>
      <c r="K23" s="47">
        <v>75</v>
      </c>
      <c r="L23" s="47">
        <v>75</v>
      </c>
      <c r="M23" s="47"/>
      <c r="N23" s="47">
        <v>75</v>
      </c>
      <c r="O23" s="47">
        <v>75</v>
      </c>
      <c r="P23" s="47"/>
      <c r="Q23" s="47">
        <v>75</v>
      </c>
      <c r="R23" s="47">
        <v>75</v>
      </c>
      <c r="S23" s="47"/>
      <c r="T23" s="47">
        <v>75</v>
      </c>
      <c r="U23" s="47">
        <v>75</v>
      </c>
      <c r="V23" s="47"/>
    </row>
    <row r="24" spans="1:22" x14ac:dyDescent="0.3">
      <c r="A24" s="51">
        <v>17</v>
      </c>
      <c r="B24" s="30" t="str">
        <f>'DATA SISWA'!$B20</f>
        <v>SKOLASTIKA TANUBRATA</v>
      </c>
      <c r="C24" s="31" t="str">
        <f>'DATA SISWA'!$C20</f>
        <v>000000017</v>
      </c>
      <c r="D24" s="32">
        <f>'[3]DATA SISWA'!$D20</f>
        <v>2026</v>
      </c>
      <c r="E24" s="47">
        <v>80</v>
      </c>
      <c r="F24" s="47">
        <v>80</v>
      </c>
      <c r="G24" s="47"/>
      <c r="H24" s="47">
        <v>80</v>
      </c>
      <c r="I24" s="47">
        <v>80</v>
      </c>
      <c r="J24" s="47"/>
      <c r="K24" s="47">
        <v>80</v>
      </c>
      <c r="L24" s="47">
        <v>80</v>
      </c>
      <c r="M24" s="47"/>
      <c r="N24" s="47">
        <v>80</v>
      </c>
      <c r="O24" s="47">
        <v>80</v>
      </c>
      <c r="P24" s="47"/>
      <c r="Q24" s="47">
        <v>79</v>
      </c>
      <c r="R24" s="47">
        <v>79</v>
      </c>
      <c r="S24" s="47"/>
      <c r="T24" s="47">
        <v>79</v>
      </c>
      <c r="U24" s="47">
        <v>79</v>
      </c>
      <c r="V24" s="47"/>
    </row>
    <row r="25" spans="1:22" x14ac:dyDescent="0.3">
      <c r="A25" s="51">
        <v>18</v>
      </c>
      <c r="B25" s="30" t="str">
        <f>'DATA SISWA'!$B21</f>
        <v>SASTROAMIDJOJO DIMEDJO</v>
      </c>
      <c r="C25" s="31" t="str">
        <f>'DATA SISWA'!$C21</f>
        <v>000000018</v>
      </c>
      <c r="D25" s="32">
        <f>'[3]DATA SISWA'!$D21</f>
        <v>2027</v>
      </c>
      <c r="E25" s="47">
        <v>79</v>
      </c>
      <c r="F25" s="47">
        <v>79</v>
      </c>
      <c r="G25" s="47"/>
      <c r="H25" s="47">
        <v>79</v>
      </c>
      <c r="I25" s="47">
        <v>79</v>
      </c>
      <c r="J25" s="47"/>
      <c r="K25" s="47">
        <v>79</v>
      </c>
      <c r="L25" s="47">
        <v>79</v>
      </c>
      <c r="M25" s="47"/>
      <c r="N25" s="47">
        <v>78</v>
      </c>
      <c r="O25" s="47">
        <v>78</v>
      </c>
      <c r="P25" s="47"/>
      <c r="Q25" s="47">
        <v>78</v>
      </c>
      <c r="R25" s="47">
        <v>78</v>
      </c>
      <c r="S25" s="47"/>
      <c r="T25" s="47">
        <v>78</v>
      </c>
      <c r="U25" s="47">
        <v>78</v>
      </c>
      <c r="V25" s="47"/>
    </row>
    <row r="26" spans="1:22" x14ac:dyDescent="0.3">
      <c r="A26" s="51">
        <v>19</v>
      </c>
      <c r="B26" s="30" t="str">
        <f>'DATA SISWA'!$B22</f>
        <v>VICTORIA ANUGRAH LESTARI</v>
      </c>
      <c r="C26" s="31" t="str">
        <f>'DATA SISWA'!$C22</f>
        <v>000000019</v>
      </c>
      <c r="D26" s="32">
        <f>'[3]DATA SISWA'!$D22</f>
        <v>2028</v>
      </c>
      <c r="E26" s="47">
        <v>79</v>
      </c>
      <c r="F26" s="47">
        <v>79</v>
      </c>
      <c r="G26" s="47"/>
      <c r="H26" s="47">
        <v>79</v>
      </c>
      <c r="I26" s="47">
        <v>79</v>
      </c>
      <c r="J26" s="47"/>
      <c r="K26" s="47">
        <v>79</v>
      </c>
      <c r="L26" s="47">
        <v>79</v>
      </c>
      <c r="M26" s="47"/>
      <c r="N26" s="47">
        <v>78</v>
      </c>
      <c r="O26" s="47">
        <v>78</v>
      </c>
      <c r="P26" s="47"/>
      <c r="Q26" s="47">
        <v>78</v>
      </c>
      <c r="R26" s="47">
        <v>78</v>
      </c>
      <c r="S26" s="47"/>
      <c r="T26" s="47">
        <v>78</v>
      </c>
      <c r="U26" s="47">
        <v>78</v>
      </c>
      <c r="V26" s="47"/>
    </row>
    <row r="27" spans="1:22" x14ac:dyDescent="0.3">
      <c r="A27" s="51">
        <v>20</v>
      </c>
      <c r="B27" s="30" t="str">
        <f>'DATA SISWA'!$B23</f>
        <v>WULAN SASI AL QOMARI</v>
      </c>
      <c r="C27" s="31" t="str">
        <f>'DATA SISWA'!$C23</f>
        <v>000000020</v>
      </c>
      <c r="D27" s="32">
        <f>'[3]DATA SISWA'!$D23</f>
        <v>2029</v>
      </c>
      <c r="E27" s="47">
        <v>79</v>
      </c>
      <c r="F27" s="47">
        <v>79</v>
      </c>
      <c r="G27" s="47"/>
      <c r="H27" s="47">
        <v>79</v>
      </c>
      <c r="I27" s="47">
        <v>79</v>
      </c>
      <c r="J27" s="47"/>
      <c r="K27" s="47">
        <v>79</v>
      </c>
      <c r="L27" s="47">
        <v>79</v>
      </c>
      <c r="M27" s="47"/>
      <c r="N27" s="47">
        <v>78</v>
      </c>
      <c r="O27" s="47">
        <v>78</v>
      </c>
      <c r="P27" s="47"/>
      <c r="Q27" s="47">
        <v>78</v>
      </c>
      <c r="R27" s="47">
        <v>78</v>
      </c>
      <c r="S27" s="47"/>
      <c r="T27" s="47">
        <v>78</v>
      </c>
      <c r="U27" s="47">
        <v>78</v>
      </c>
      <c r="V27" s="47"/>
    </row>
    <row r="28" spans="1:22" x14ac:dyDescent="0.3">
      <c r="A28" s="51">
        <v>21</v>
      </c>
      <c r="B28" s="30" t="str">
        <f>'DATA SISWA'!$B24</f>
        <v>ZECHARIAS ALBURQUEQUE</v>
      </c>
      <c r="C28" s="31" t="str">
        <f>'DATA SISWA'!$C24</f>
        <v>000000021</v>
      </c>
      <c r="D28" s="32">
        <f>'[3]DATA SISWA'!$D24</f>
        <v>2030</v>
      </c>
      <c r="E28" s="47">
        <v>76</v>
      </c>
      <c r="F28" s="47">
        <v>76</v>
      </c>
      <c r="G28" s="47"/>
      <c r="H28" s="47">
        <v>76</v>
      </c>
      <c r="I28" s="47">
        <v>76</v>
      </c>
      <c r="J28" s="47"/>
      <c r="K28" s="47">
        <v>76</v>
      </c>
      <c r="L28" s="47">
        <v>76</v>
      </c>
      <c r="M28" s="47"/>
      <c r="N28" s="47">
        <v>76</v>
      </c>
      <c r="O28" s="47">
        <v>76</v>
      </c>
      <c r="P28" s="47"/>
      <c r="Q28" s="47">
        <v>76</v>
      </c>
      <c r="R28" s="47">
        <v>76</v>
      </c>
      <c r="S28" s="47"/>
      <c r="T28" s="47">
        <v>76</v>
      </c>
      <c r="U28" s="47">
        <v>76</v>
      </c>
      <c r="V28" s="47"/>
    </row>
  </sheetData>
  <mergeCells count="21">
    <mergeCell ref="L5:L6"/>
    <mergeCell ref="A3:A6"/>
    <mergeCell ref="B3:B6"/>
    <mergeCell ref="C3:C6"/>
    <mergeCell ref="D3:D6"/>
    <mergeCell ref="E3:M3"/>
    <mergeCell ref="E4:G4"/>
    <mergeCell ref="H4:J4"/>
    <mergeCell ref="K4:M4"/>
    <mergeCell ref="E5:E6"/>
    <mergeCell ref="F5:F6"/>
    <mergeCell ref="G5:G6"/>
    <mergeCell ref="H5:H6"/>
    <mergeCell ref="I5:I6"/>
    <mergeCell ref="J5:J6"/>
    <mergeCell ref="K5:K6"/>
    <mergeCell ref="M5:M6"/>
    <mergeCell ref="N3:V3"/>
    <mergeCell ref="N4:P4"/>
    <mergeCell ref="Q4:S4"/>
    <mergeCell ref="T4:V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P46"/>
  <sheetViews>
    <sheetView view="pageBreakPreview" zoomScale="50" zoomScaleNormal="70" zoomScaleSheetLayoutView="50" workbookViewId="0">
      <pane xSplit="1" topLeftCell="B1" activePane="topRight" state="frozen"/>
      <selection pane="topRight" sqref="A1:B1"/>
    </sheetView>
  </sheetViews>
  <sheetFormatPr defaultRowHeight="14.4" x14ac:dyDescent="0.3"/>
  <cols>
    <col min="1" max="1" width="4.44140625" customWidth="1"/>
    <col min="2" max="2" width="32.5546875" customWidth="1"/>
    <col min="3" max="3" width="11" bestFit="1" customWidth="1"/>
    <col min="4" max="4" width="6" customWidth="1"/>
    <col min="5" max="5" width="6.109375" customWidth="1"/>
    <col min="6" max="6" width="7.44140625" customWidth="1"/>
    <col min="7" max="7" width="7.44140625" hidden="1" customWidth="1"/>
    <col min="8" max="9" width="7.5546875" customWidth="1"/>
    <col min="10" max="10" width="7.5546875" hidden="1" customWidth="1"/>
    <col min="11" max="12" width="7.5546875" customWidth="1"/>
    <col min="13" max="13" width="7.5546875" hidden="1" customWidth="1"/>
    <col min="14" max="14" width="5.88671875" customWidth="1"/>
    <col min="15" max="15" width="5.6640625" customWidth="1"/>
    <col min="16" max="16" width="54.88671875" customWidth="1"/>
    <col min="17" max="17" width="6.109375" customWidth="1"/>
    <col min="18" max="18" width="6.44140625" customWidth="1"/>
    <col min="19" max="19" width="7.88671875" hidden="1" customWidth="1"/>
    <col min="20" max="20" width="6.109375" customWidth="1"/>
    <col min="21" max="21" width="6.44140625" customWidth="1"/>
    <col min="22" max="22" width="8.109375" hidden="1" customWidth="1"/>
    <col min="23" max="23" width="6.5546875" customWidth="1"/>
    <col min="24" max="24" width="5.44140625" customWidth="1"/>
    <col min="25" max="25" width="8" hidden="1" customWidth="1"/>
    <col min="26" max="26" width="4.5546875" customWidth="1"/>
    <col min="27" max="27" width="6.33203125" customWidth="1"/>
    <col min="28" max="28" width="44.44140625" customWidth="1"/>
    <col min="29" max="30" width="5" customWidth="1"/>
    <col min="31" max="31" width="5" hidden="1" customWidth="1"/>
    <col min="32" max="32" width="7.88671875" customWidth="1"/>
    <col min="33" max="33" width="5.33203125" customWidth="1"/>
    <col min="34" max="34" width="46.33203125" customWidth="1"/>
    <col min="35" max="37" width="4.88671875" customWidth="1"/>
    <col min="38" max="38" width="6.6640625" customWidth="1"/>
    <col min="39" max="39" width="8.88671875" customWidth="1"/>
    <col min="40" max="40" width="50.109375" customWidth="1"/>
    <col min="41" max="42" width="5.109375" customWidth="1"/>
    <col min="43" max="43" width="5.109375" hidden="1" customWidth="1"/>
    <col min="44" max="44" width="5" hidden="1" customWidth="1"/>
    <col min="45" max="45" width="7.109375" customWidth="1"/>
    <col min="46" max="46" width="8.5546875" customWidth="1"/>
    <col min="47" max="47" width="73" customWidth="1"/>
    <col min="48" max="50" width="5" customWidth="1"/>
    <col min="51" max="51" width="0" hidden="1" customWidth="1"/>
    <col min="52" max="52" width="7.5546875" customWidth="1"/>
    <col min="53" max="53" width="10.44140625" customWidth="1"/>
    <col min="54" max="54" width="73.6640625" customWidth="1"/>
    <col min="55" max="57" width="4.88671875" customWidth="1"/>
    <col min="58" max="58" width="5" customWidth="1"/>
    <col min="59" max="59" width="6.88671875" customWidth="1"/>
    <col min="60" max="60" width="11.6640625" customWidth="1"/>
    <col min="61" max="61" width="33.109375" customWidth="1"/>
    <col min="62" max="62" width="6.33203125" customWidth="1"/>
    <col min="63" max="63" width="6.5546875" customWidth="1"/>
    <col min="64" max="64" width="7.33203125" hidden="1" customWidth="1"/>
    <col min="65" max="65" width="7.6640625" customWidth="1"/>
    <col min="66" max="66" width="9.33203125" customWidth="1"/>
    <col min="67" max="67" width="81.33203125" customWidth="1"/>
    <col min="69" max="69" width="8.6640625" customWidth="1"/>
    <col min="70" max="70" width="8" customWidth="1"/>
    <col min="71" max="71" width="9.109375" customWidth="1"/>
    <col min="72" max="72" width="9.5546875" customWidth="1"/>
    <col min="73" max="73" width="43" customWidth="1"/>
    <col min="74" max="75" width="0" hidden="1" customWidth="1"/>
    <col min="76" max="76" width="10.88671875" hidden="1" customWidth="1"/>
    <col min="77" max="77" width="18.109375" hidden="1" customWidth="1"/>
    <col min="78" max="79" width="8.109375" hidden="1" customWidth="1"/>
    <col min="80" max="81" width="9.6640625" customWidth="1"/>
    <col min="82" max="82" width="29" customWidth="1"/>
    <col min="83" max="83" width="8" customWidth="1"/>
    <col min="84" max="84" width="7.44140625" customWidth="1"/>
    <col min="85" max="85" width="6.6640625" customWidth="1"/>
    <col min="88" max="88" width="11.44140625" customWidth="1"/>
    <col min="90" max="90" width="11.109375" customWidth="1"/>
    <col min="91" max="91" width="8.109375" customWidth="1"/>
    <col min="92" max="92" width="10.109375" customWidth="1"/>
    <col min="93" max="93" width="10" customWidth="1"/>
  </cols>
  <sheetData>
    <row r="1" spans="1:94" ht="15" thickBot="1" x14ac:dyDescent="0.35">
      <c r="A1" s="141" t="str">
        <f>'DATA SISWA'!A1</f>
        <v xml:space="preserve">KELAS : </v>
      </c>
      <c r="B1" s="141"/>
    </row>
    <row r="2" spans="1:94" ht="15.75" customHeight="1" thickBot="1" x14ac:dyDescent="0.35">
      <c r="A2" s="121" t="s">
        <v>49</v>
      </c>
      <c r="B2" s="121" t="s">
        <v>50</v>
      </c>
      <c r="C2" s="121" t="s">
        <v>1</v>
      </c>
      <c r="D2" s="121" t="s">
        <v>51</v>
      </c>
      <c r="E2" s="121" t="s">
        <v>52</v>
      </c>
      <c r="F2" s="121"/>
      <c r="G2" s="121"/>
      <c r="H2" s="121"/>
      <c r="I2" s="121"/>
      <c r="J2" s="121"/>
      <c r="K2" s="121"/>
      <c r="L2" s="121"/>
      <c r="M2" s="121"/>
      <c r="N2" s="122" t="s">
        <v>127</v>
      </c>
      <c r="O2" s="127" t="s">
        <v>70</v>
      </c>
      <c r="P2" s="121" t="s">
        <v>58</v>
      </c>
      <c r="Q2" s="121" t="s">
        <v>63</v>
      </c>
      <c r="R2" s="121"/>
      <c r="S2" s="121"/>
      <c r="T2" s="121"/>
      <c r="U2" s="121"/>
      <c r="V2" s="121"/>
      <c r="W2" s="121"/>
      <c r="X2" s="121"/>
      <c r="Y2" s="121"/>
      <c r="Z2" s="122" t="s">
        <v>127</v>
      </c>
      <c r="AA2" s="127" t="s">
        <v>70</v>
      </c>
      <c r="AB2" s="122" t="s">
        <v>58</v>
      </c>
      <c r="AC2" s="130" t="s">
        <v>74</v>
      </c>
      <c r="AD2" s="131"/>
      <c r="AE2" s="131"/>
      <c r="AF2" s="131"/>
      <c r="AG2" s="131"/>
      <c r="AH2" s="131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4"/>
      <c r="BC2" s="130" t="s">
        <v>75</v>
      </c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42"/>
      <c r="CB2" s="121" t="s">
        <v>80</v>
      </c>
      <c r="CC2" s="121"/>
      <c r="CD2" s="122" t="s">
        <v>94</v>
      </c>
      <c r="CE2" s="121" t="s">
        <v>83</v>
      </c>
      <c r="CF2" s="121"/>
      <c r="CG2" s="121" t="s">
        <v>87</v>
      </c>
      <c r="CH2" s="121"/>
      <c r="CI2" s="121"/>
      <c r="CJ2" s="121" t="s">
        <v>91</v>
      </c>
      <c r="CK2" s="121"/>
      <c r="CL2" s="121"/>
      <c r="CM2" s="121" t="s">
        <v>95</v>
      </c>
      <c r="CN2" s="121"/>
      <c r="CO2" s="121"/>
    </row>
    <row r="3" spans="1:94" ht="31.5" customHeight="1" thickBot="1" x14ac:dyDescent="0.35">
      <c r="A3" s="121"/>
      <c r="B3" s="121"/>
      <c r="C3" s="121"/>
      <c r="D3" s="121"/>
      <c r="E3" s="121" t="s">
        <v>55</v>
      </c>
      <c r="F3" s="121"/>
      <c r="G3" s="121"/>
      <c r="H3" s="121" t="s">
        <v>56</v>
      </c>
      <c r="I3" s="121"/>
      <c r="J3" s="121"/>
      <c r="K3" s="124" t="s">
        <v>57</v>
      </c>
      <c r="L3" s="124"/>
      <c r="M3" s="124"/>
      <c r="N3" s="126"/>
      <c r="O3" s="128"/>
      <c r="P3" s="121"/>
      <c r="Q3" s="121" t="s">
        <v>60</v>
      </c>
      <c r="R3" s="121"/>
      <c r="S3" s="121"/>
      <c r="T3" s="121" t="s">
        <v>61</v>
      </c>
      <c r="U3" s="121"/>
      <c r="V3" s="121"/>
      <c r="W3" s="121" t="s">
        <v>62</v>
      </c>
      <c r="X3" s="121"/>
      <c r="Y3" s="121"/>
      <c r="Z3" s="126"/>
      <c r="AA3" s="128"/>
      <c r="AB3" s="126"/>
      <c r="AC3" s="121" t="s">
        <v>68</v>
      </c>
      <c r="AD3" s="121"/>
      <c r="AE3" s="121"/>
      <c r="AF3" s="121"/>
      <c r="AG3" s="121"/>
      <c r="AH3" s="121"/>
      <c r="AI3" s="121" t="s">
        <v>71</v>
      </c>
      <c r="AJ3" s="121"/>
      <c r="AK3" s="121"/>
      <c r="AL3" s="121"/>
      <c r="AM3" s="121"/>
      <c r="AN3" s="121"/>
      <c r="AO3" s="132" t="s">
        <v>72</v>
      </c>
      <c r="AP3" s="136"/>
      <c r="AQ3" s="136"/>
      <c r="AR3" s="136"/>
      <c r="AS3" s="136"/>
      <c r="AT3" s="136"/>
      <c r="AU3" s="137"/>
      <c r="AV3" s="121" t="s">
        <v>73</v>
      </c>
      <c r="AW3" s="121"/>
      <c r="AX3" s="121"/>
      <c r="AY3" s="121"/>
      <c r="AZ3" s="121"/>
      <c r="BA3" s="121"/>
      <c r="BB3" s="121"/>
      <c r="BC3" s="132" t="s">
        <v>76</v>
      </c>
      <c r="BD3" s="136"/>
      <c r="BE3" s="136"/>
      <c r="BF3" s="136"/>
      <c r="BG3" s="136"/>
      <c r="BH3" s="136"/>
      <c r="BI3" s="137"/>
      <c r="BJ3" s="121" t="s">
        <v>77</v>
      </c>
      <c r="BK3" s="121"/>
      <c r="BL3" s="121"/>
      <c r="BM3" s="121"/>
      <c r="BN3" s="121"/>
      <c r="BO3" s="121"/>
      <c r="BP3" s="121" t="s">
        <v>78</v>
      </c>
      <c r="BQ3" s="121"/>
      <c r="BR3" s="121"/>
      <c r="BS3" s="121"/>
      <c r="BT3" s="121"/>
      <c r="BU3" s="121"/>
      <c r="BV3" s="121" t="s">
        <v>79</v>
      </c>
      <c r="BW3" s="121"/>
      <c r="BX3" s="121"/>
      <c r="BY3" s="121"/>
      <c r="BZ3" s="121"/>
      <c r="CA3" s="132"/>
      <c r="CB3" s="127" t="s">
        <v>81</v>
      </c>
      <c r="CC3" s="127" t="s">
        <v>82</v>
      </c>
      <c r="CD3" s="126"/>
      <c r="CE3" s="121" t="s">
        <v>84</v>
      </c>
      <c r="CF3" s="121"/>
      <c r="CG3" s="115" t="s">
        <v>84</v>
      </c>
      <c r="CH3" s="115"/>
      <c r="CI3" s="115"/>
      <c r="CJ3" s="127" t="s">
        <v>92</v>
      </c>
      <c r="CK3" s="127" t="s">
        <v>93</v>
      </c>
      <c r="CL3" s="121" t="s">
        <v>210</v>
      </c>
      <c r="CM3" s="121" t="s">
        <v>96</v>
      </c>
      <c r="CN3" s="121" t="s">
        <v>48</v>
      </c>
      <c r="CO3" s="121" t="s">
        <v>97</v>
      </c>
    </row>
    <row r="4" spans="1:94" ht="13.5" customHeight="1" thickBot="1" x14ac:dyDescent="0.35">
      <c r="A4" s="122"/>
      <c r="B4" s="122"/>
      <c r="C4" s="122"/>
      <c r="D4" s="122"/>
      <c r="E4" s="122" t="s">
        <v>216</v>
      </c>
      <c r="F4" s="122" t="s">
        <v>217</v>
      </c>
      <c r="G4" s="122"/>
      <c r="H4" s="122" t="s">
        <v>216</v>
      </c>
      <c r="I4" s="122" t="s">
        <v>217</v>
      </c>
      <c r="J4" s="122"/>
      <c r="K4" s="122" t="s">
        <v>216</v>
      </c>
      <c r="L4" s="122" t="s">
        <v>217</v>
      </c>
      <c r="M4" s="122"/>
      <c r="N4" s="126"/>
      <c r="O4" s="128"/>
      <c r="P4" s="122"/>
      <c r="Q4" s="112" t="s">
        <v>216</v>
      </c>
      <c r="R4" s="112" t="s">
        <v>217</v>
      </c>
      <c r="S4" s="112"/>
      <c r="T4" s="112" t="s">
        <v>216</v>
      </c>
      <c r="U4" s="112" t="s">
        <v>217</v>
      </c>
      <c r="V4" s="112"/>
      <c r="W4" s="112" t="s">
        <v>216</v>
      </c>
      <c r="X4" s="112" t="s">
        <v>217</v>
      </c>
      <c r="Y4" s="112"/>
      <c r="Z4" s="126"/>
      <c r="AA4" s="128"/>
      <c r="AB4" s="126"/>
      <c r="AC4" s="121" t="s">
        <v>67</v>
      </c>
      <c r="AD4" s="121"/>
      <c r="AE4" s="121"/>
      <c r="AF4" s="122" t="s">
        <v>69</v>
      </c>
      <c r="AG4" s="122" t="s">
        <v>70</v>
      </c>
      <c r="AH4" s="122" t="s">
        <v>58</v>
      </c>
      <c r="AI4" s="121" t="s">
        <v>67</v>
      </c>
      <c r="AJ4" s="121"/>
      <c r="AK4" s="121"/>
      <c r="AL4" s="122" t="s">
        <v>69</v>
      </c>
      <c r="AM4" s="122" t="s">
        <v>70</v>
      </c>
      <c r="AN4" s="134" t="s">
        <v>58</v>
      </c>
      <c r="AO4" s="138" t="s">
        <v>67</v>
      </c>
      <c r="AP4" s="139"/>
      <c r="AQ4" s="139"/>
      <c r="AR4" s="140"/>
      <c r="AS4" s="135" t="s">
        <v>69</v>
      </c>
      <c r="AT4" s="122" t="s">
        <v>70</v>
      </c>
      <c r="AU4" s="122" t="s">
        <v>58</v>
      </c>
      <c r="AV4" s="121" t="s">
        <v>67</v>
      </c>
      <c r="AW4" s="121"/>
      <c r="AX4" s="121"/>
      <c r="AY4" s="121"/>
      <c r="AZ4" s="122" t="s">
        <v>69</v>
      </c>
      <c r="BA4" s="122" t="s">
        <v>70</v>
      </c>
      <c r="BB4" s="122" t="s">
        <v>58</v>
      </c>
      <c r="BC4" s="132" t="s">
        <v>67</v>
      </c>
      <c r="BD4" s="136"/>
      <c r="BE4" s="136"/>
      <c r="BF4" s="137"/>
      <c r="BG4" s="122" t="s">
        <v>69</v>
      </c>
      <c r="BH4" s="122" t="s">
        <v>70</v>
      </c>
      <c r="BI4" s="122" t="s">
        <v>58</v>
      </c>
      <c r="BJ4" s="121" t="s">
        <v>67</v>
      </c>
      <c r="BK4" s="121"/>
      <c r="BL4" s="121"/>
      <c r="BM4" s="122" t="s">
        <v>69</v>
      </c>
      <c r="BN4" s="122" t="s">
        <v>70</v>
      </c>
      <c r="BO4" s="122" t="s">
        <v>58</v>
      </c>
      <c r="BP4" s="121" t="s">
        <v>67</v>
      </c>
      <c r="BQ4" s="121"/>
      <c r="BR4" s="121"/>
      <c r="BS4" s="122" t="s">
        <v>69</v>
      </c>
      <c r="BT4" s="122" t="s">
        <v>70</v>
      </c>
      <c r="BU4" s="122" t="s">
        <v>58</v>
      </c>
      <c r="BV4" s="121" t="s">
        <v>67</v>
      </c>
      <c r="BW4" s="121"/>
      <c r="BX4" s="121"/>
      <c r="BY4" s="122" t="s">
        <v>69</v>
      </c>
      <c r="BZ4" s="122" t="s">
        <v>70</v>
      </c>
      <c r="CA4" s="134" t="s">
        <v>58</v>
      </c>
      <c r="CB4" s="128"/>
      <c r="CC4" s="128"/>
      <c r="CD4" s="126"/>
      <c r="CE4" s="121" t="s">
        <v>85</v>
      </c>
      <c r="CF4" s="121" t="s">
        <v>86</v>
      </c>
      <c r="CG4" s="121" t="s">
        <v>88</v>
      </c>
      <c r="CH4" s="121" t="s">
        <v>89</v>
      </c>
      <c r="CI4" s="121" t="s">
        <v>90</v>
      </c>
      <c r="CJ4" s="128"/>
      <c r="CK4" s="128"/>
      <c r="CL4" s="121"/>
      <c r="CM4" s="121"/>
      <c r="CN4" s="121"/>
      <c r="CO4" s="121"/>
    </row>
    <row r="5" spans="1:94" ht="39" customHeight="1" thickBot="1" x14ac:dyDescent="0.35">
      <c r="A5" s="122"/>
      <c r="B5" s="122"/>
      <c r="C5" s="122"/>
      <c r="D5" s="122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9"/>
      <c r="P5" s="122"/>
      <c r="Q5" s="116" t="s">
        <v>59</v>
      </c>
      <c r="R5" s="116" t="s">
        <v>59</v>
      </c>
      <c r="S5" s="116"/>
      <c r="T5" s="116" t="s">
        <v>59</v>
      </c>
      <c r="U5" s="116" t="s">
        <v>59</v>
      </c>
      <c r="V5" s="116"/>
      <c r="W5" s="116" t="s">
        <v>59</v>
      </c>
      <c r="X5" s="116" t="s">
        <v>59</v>
      </c>
      <c r="Y5" s="116"/>
      <c r="Z5" s="123"/>
      <c r="AA5" s="129"/>
      <c r="AB5" s="125"/>
      <c r="AC5" s="116" t="s">
        <v>64</v>
      </c>
      <c r="AD5" s="116" t="s">
        <v>65</v>
      </c>
      <c r="AE5" s="116"/>
      <c r="AF5" s="125"/>
      <c r="AG5" s="125"/>
      <c r="AH5" s="125"/>
      <c r="AI5" s="117" t="s">
        <v>65</v>
      </c>
      <c r="AJ5" s="117" t="s">
        <v>66</v>
      </c>
      <c r="AK5" s="117"/>
      <c r="AL5" s="125"/>
      <c r="AM5" s="125"/>
      <c r="AN5" s="125"/>
      <c r="AO5" s="118" t="s">
        <v>65</v>
      </c>
      <c r="AP5" s="118" t="s">
        <v>171</v>
      </c>
      <c r="AQ5" s="118"/>
      <c r="AR5" s="118"/>
      <c r="AS5" s="125"/>
      <c r="AT5" s="125"/>
      <c r="AU5" s="125"/>
      <c r="AV5" s="117" t="s">
        <v>66</v>
      </c>
      <c r="AW5" s="117" t="s">
        <v>173</v>
      </c>
      <c r="AX5" s="117" t="s">
        <v>213</v>
      </c>
      <c r="AY5" s="117" t="s">
        <v>172</v>
      </c>
      <c r="AZ5" s="125"/>
      <c r="BA5" s="125"/>
      <c r="BB5" s="125"/>
      <c r="BC5" s="119" t="s">
        <v>64</v>
      </c>
      <c r="BD5" s="119" t="s">
        <v>65</v>
      </c>
      <c r="BE5" s="119" t="s">
        <v>171</v>
      </c>
      <c r="BF5" s="119" t="s">
        <v>66</v>
      </c>
      <c r="BG5" s="125"/>
      <c r="BH5" s="125"/>
      <c r="BI5" s="125"/>
      <c r="BJ5" s="118" t="s">
        <v>173</v>
      </c>
      <c r="BK5" s="118" t="s">
        <v>213</v>
      </c>
      <c r="BL5" s="116"/>
      <c r="BM5" s="125"/>
      <c r="BN5" s="125"/>
      <c r="BO5" s="125"/>
      <c r="BP5" s="118" t="s">
        <v>173</v>
      </c>
      <c r="BQ5" s="118" t="s">
        <v>213</v>
      </c>
      <c r="BR5" s="116"/>
      <c r="BS5" s="125"/>
      <c r="BT5" s="125"/>
      <c r="BU5" s="125"/>
      <c r="BV5" s="116" t="s">
        <v>64</v>
      </c>
      <c r="BW5" s="116" t="s">
        <v>65</v>
      </c>
      <c r="BX5" s="116" t="s">
        <v>66</v>
      </c>
      <c r="BY5" s="125"/>
      <c r="BZ5" s="125"/>
      <c r="CA5" s="143"/>
      <c r="CB5" s="133"/>
      <c r="CC5" s="133"/>
      <c r="CD5" s="125"/>
      <c r="CE5" s="121"/>
      <c r="CF5" s="121"/>
      <c r="CG5" s="121"/>
      <c r="CH5" s="121"/>
      <c r="CI5" s="121"/>
      <c r="CJ5" s="133"/>
      <c r="CK5" s="133"/>
      <c r="CL5" s="121"/>
      <c r="CM5" s="121"/>
      <c r="CN5" s="121"/>
      <c r="CO5" s="121"/>
    </row>
    <row r="6" spans="1:94" s="26" customFormat="1" ht="12" customHeight="1" thickBot="1" x14ac:dyDescent="0.35">
      <c r="A6" s="98">
        <v>1</v>
      </c>
      <c r="B6" s="98">
        <v>2</v>
      </c>
      <c r="C6" s="98">
        <v>3</v>
      </c>
      <c r="D6" s="98">
        <v>4</v>
      </c>
      <c r="E6" s="99">
        <v>5</v>
      </c>
      <c r="F6" s="99">
        <v>6</v>
      </c>
      <c r="G6" s="99">
        <v>7</v>
      </c>
      <c r="H6" s="99">
        <v>8</v>
      </c>
      <c r="I6" s="99">
        <v>9</v>
      </c>
      <c r="J6" s="99">
        <v>10</v>
      </c>
      <c r="K6" s="99">
        <v>11</v>
      </c>
      <c r="L6" s="99">
        <v>12</v>
      </c>
      <c r="M6" s="99">
        <v>13</v>
      </c>
      <c r="N6" s="98">
        <v>14</v>
      </c>
      <c r="O6" s="98">
        <v>15</v>
      </c>
      <c r="P6" s="98">
        <v>16</v>
      </c>
      <c r="Q6" s="98">
        <v>17</v>
      </c>
      <c r="R6" s="98">
        <v>18</v>
      </c>
      <c r="S6" s="98">
        <v>19</v>
      </c>
      <c r="T6" s="98">
        <v>20</v>
      </c>
      <c r="U6" s="98">
        <v>21</v>
      </c>
      <c r="V6" s="98">
        <v>22</v>
      </c>
      <c r="W6" s="98">
        <v>23</v>
      </c>
      <c r="X6" s="98">
        <v>24</v>
      </c>
      <c r="Y6" s="98">
        <v>25</v>
      </c>
      <c r="Z6" s="98">
        <v>26</v>
      </c>
      <c r="AA6" s="98">
        <v>27</v>
      </c>
      <c r="AB6" s="98">
        <v>28</v>
      </c>
      <c r="AC6" s="98">
        <v>29</v>
      </c>
      <c r="AD6" s="98">
        <v>30</v>
      </c>
      <c r="AE6" s="98">
        <v>31</v>
      </c>
      <c r="AF6" s="98">
        <v>32</v>
      </c>
      <c r="AG6" s="98">
        <v>33</v>
      </c>
      <c r="AH6" s="98">
        <v>34</v>
      </c>
      <c r="AI6" s="98">
        <v>35</v>
      </c>
      <c r="AJ6" s="98">
        <v>36</v>
      </c>
      <c r="AK6" s="98">
        <v>37</v>
      </c>
      <c r="AL6" s="98">
        <v>38</v>
      </c>
      <c r="AM6" s="98">
        <v>39</v>
      </c>
      <c r="AN6" s="98">
        <v>40</v>
      </c>
      <c r="AO6" s="98">
        <v>41</v>
      </c>
      <c r="AP6" s="98">
        <v>42</v>
      </c>
      <c r="AQ6" s="100"/>
      <c r="AR6" s="100"/>
      <c r="AS6" s="98">
        <v>45</v>
      </c>
      <c r="AT6" s="98">
        <v>46</v>
      </c>
      <c r="AU6" s="98">
        <v>47</v>
      </c>
      <c r="AV6" s="98">
        <v>48</v>
      </c>
      <c r="AW6" s="98">
        <v>49</v>
      </c>
      <c r="AX6" s="98">
        <v>50</v>
      </c>
      <c r="AY6" s="98">
        <v>51</v>
      </c>
      <c r="AZ6" s="98">
        <v>52</v>
      </c>
      <c r="BA6" s="98">
        <v>53</v>
      </c>
      <c r="BB6" s="98">
        <v>54</v>
      </c>
      <c r="BC6" s="98">
        <v>55</v>
      </c>
      <c r="BD6" s="98">
        <v>56</v>
      </c>
      <c r="BE6" s="98">
        <v>57</v>
      </c>
      <c r="BF6" s="98">
        <v>58</v>
      </c>
      <c r="BG6" s="98">
        <v>59</v>
      </c>
      <c r="BH6" s="98">
        <v>60</v>
      </c>
      <c r="BI6" s="98">
        <v>61</v>
      </c>
      <c r="BJ6" s="98">
        <v>62</v>
      </c>
      <c r="BK6" s="98">
        <v>63</v>
      </c>
      <c r="BL6" s="101"/>
      <c r="BM6" s="98">
        <v>65</v>
      </c>
      <c r="BN6" s="98">
        <v>66</v>
      </c>
      <c r="BO6" s="98">
        <v>67</v>
      </c>
      <c r="BP6" s="98">
        <v>68</v>
      </c>
      <c r="BQ6" s="98">
        <v>69</v>
      </c>
      <c r="BR6" s="101"/>
      <c r="BS6" s="98">
        <v>71</v>
      </c>
      <c r="BT6" s="98">
        <v>72</v>
      </c>
      <c r="BU6" s="98">
        <v>73</v>
      </c>
      <c r="BV6" s="101" t="s">
        <v>64</v>
      </c>
      <c r="BW6" s="101" t="s">
        <v>65</v>
      </c>
      <c r="BX6" s="101" t="s">
        <v>66</v>
      </c>
      <c r="BY6" s="98">
        <v>77</v>
      </c>
      <c r="BZ6" s="98">
        <v>78</v>
      </c>
      <c r="CA6" s="98">
        <v>79</v>
      </c>
      <c r="CB6" s="98">
        <v>80</v>
      </c>
      <c r="CC6" s="98">
        <v>81</v>
      </c>
      <c r="CD6" s="98">
        <v>82</v>
      </c>
      <c r="CE6" s="98">
        <v>83</v>
      </c>
      <c r="CF6" s="98">
        <v>84</v>
      </c>
      <c r="CG6" s="98">
        <v>85</v>
      </c>
      <c r="CH6" s="98">
        <v>86</v>
      </c>
      <c r="CI6" s="98">
        <v>87</v>
      </c>
      <c r="CJ6" s="98">
        <v>88</v>
      </c>
      <c r="CK6" s="98">
        <v>89</v>
      </c>
      <c r="CL6" s="98">
        <v>90</v>
      </c>
      <c r="CM6" s="98">
        <v>91</v>
      </c>
      <c r="CN6" s="98">
        <v>92</v>
      </c>
      <c r="CO6" s="98">
        <v>93</v>
      </c>
      <c r="CP6" s="74">
        <v>94</v>
      </c>
    </row>
    <row r="7" spans="1:94" s="26" customFormat="1" ht="48.75" customHeight="1" thickBot="1" x14ac:dyDescent="0.35">
      <c r="A7" s="103">
        <v>1</v>
      </c>
      <c r="B7" s="111" t="str">
        <f>'DATA SISWA'!B4</f>
        <v>ALICIA SIPAYUNG</v>
      </c>
      <c r="C7" s="104" t="str">
        <f>'DATA SISWA'!C4</f>
        <v>000000001</v>
      </c>
      <c r="D7" s="104">
        <f>'DATA SISWA'!D4</f>
        <v>1001</v>
      </c>
      <c r="E7" s="102">
        <f>'INPUT SIKAP'!E8</f>
        <v>75</v>
      </c>
      <c r="F7" s="102">
        <f>'INPUT SIKAP'!F8</f>
        <v>75</v>
      </c>
      <c r="G7" s="102"/>
      <c r="H7" s="102">
        <f>'INPUT SIKAP'!H8</f>
        <v>75</v>
      </c>
      <c r="I7" s="102">
        <f>'INPUT SIKAP'!I8</f>
        <v>75</v>
      </c>
      <c r="J7" s="102"/>
      <c r="K7" s="102">
        <f>'INPUT SIKAP'!K8</f>
        <v>75</v>
      </c>
      <c r="L7" s="102">
        <f>'INPUT SIKAP'!L8</f>
        <v>75</v>
      </c>
      <c r="M7" s="102"/>
      <c r="N7" s="105">
        <f t="shared" ref="N7:N22" si="0">AVERAGE(E7:M7)</f>
        <v>75</v>
      </c>
      <c r="O7" s="106" t="str">
        <f>VLOOKUP(N7,[1]PREDIKAT!$B$2:$C$102,2)</f>
        <v>B</v>
      </c>
      <c r="P7" s="107" t="str">
        <f>VLOOKUP(O7,[1]DESKRIPSI!$A$20:$B$32,2)</f>
        <v>Terbiasa dalam ketaatan beribadah,melakukan doa sebelum dan sesudah kegiatan, perlu bimbingan berprilaku syukur</v>
      </c>
      <c r="Q7" s="102">
        <f>'INPUT SIKAP'!N8</f>
        <v>75</v>
      </c>
      <c r="R7" s="102">
        <f>'INPUT SIKAP'!O8</f>
        <v>75</v>
      </c>
      <c r="S7" s="102"/>
      <c r="T7" s="102">
        <f>'INPUT SIKAP'!Q8</f>
        <v>75</v>
      </c>
      <c r="U7" s="102">
        <f>'INPUT SIKAP'!R8</f>
        <v>75</v>
      </c>
      <c r="V7" s="102"/>
      <c r="W7" s="102">
        <f>'INPUT SIKAP'!T8</f>
        <v>75</v>
      </c>
      <c r="X7" s="102">
        <f>'INPUT SIKAP'!U8</f>
        <v>75</v>
      </c>
      <c r="Y7" s="102"/>
      <c r="Z7" s="108">
        <f t="shared" ref="Z7:Z23" si="1">AVERAGE(Q7:Y7)</f>
        <v>75</v>
      </c>
      <c r="AA7" s="106" t="str">
        <f>VLOOKUP(Z7,[1]PREDIKAT!$B$2:$C$102,2)</f>
        <v>B</v>
      </c>
      <c r="AB7" s="107" t="str">
        <f>VLOOKUP(AA7,[1]DESKRIPSI!$A$37:$B$49,2)</f>
        <v>Memiliki sikap disiplin dan jujur, santun, tanggung jawab Baik, dalam percaya diri perlu bimbingan lebih lanjut</v>
      </c>
      <c r="AC7" s="109">
        <f>REKAP1!G7</f>
        <v>76.666666666666671</v>
      </c>
      <c r="AD7" s="109">
        <f>REKAP1!L7</f>
        <v>76.666666666666671</v>
      </c>
      <c r="AE7" s="106"/>
      <c r="AF7" s="108">
        <f>AVERAGE(AD7:AD7)</f>
        <v>76.666666666666671</v>
      </c>
      <c r="AG7" s="106" t="str">
        <f>VLOOKUP(AF7,PREDIKAT!$B$2:$C$102,2)</f>
        <v>C</v>
      </c>
      <c r="AH7" s="107" t="str">
        <f>VLOOKUP(AG7,DESKRIPSI!$K$20:$L$32,2)</f>
        <v>Cukup Baik dalam membaca kalimat-kalimat dalam Al-Qur’an dengan benar dan menulis huruf hijaiyyah dalam Al-Qur’an dengan benar.</v>
      </c>
      <c r="AI7" s="109">
        <f>REKAP!M8</f>
        <v>75</v>
      </c>
      <c r="AJ7" s="109">
        <f>REKAP!N8</f>
        <v>75</v>
      </c>
      <c r="AK7" s="109">
        <f>REKAP!O8</f>
        <v>75</v>
      </c>
      <c r="AL7" s="108">
        <f>AVERAGE(AI7:AJ7)</f>
        <v>75</v>
      </c>
      <c r="AM7" s="106" t="str">
        <f>VLOOKUP(AL7,PREDIKAT!$B$2:$C$102,2)</f>
        <v>C</v>
      </c>
      <c r="AN7" s="107" t="str">
        <f>VLOOKUP(AM7,[1]DESKRIPSI!$K$37:$L$49,2)</f>
        <v>Cukup dalam memahami manfaat keberagaman karakteristik individu dalam kehidupan sehari - hari</v>
      </c>
      <c r="AO7" s="109">
        <f>REKAP!AA8</f>
        <v>75</v>
      </c>
      <c r="AP7" s="109">
        <f>REKAP!AB8</f>
        <v>75</v>
      </c>
      <c r="AQ7" s="100"/>
      <c r="AR7" s="100"/>
      <c r="AS7" s="108">
        <f>AVERAGE(AO7:AP7)</f>
        <v>75</v>
      </c>
      <c r="AT7" s="106" t="str">
        <f>VLOOKUP(AS7,PREDIKAT!$B$2:$C$102,2)</f>
        <v>C</v>
      </c>
      <c r="AU7" s="107" t="str">
        <f>VLOOKUP(AT7,DESKRIPSI!$K$54:$L$66,2)</f>
        <v xml:space="preserve">Cukup dalam menggali informasi tentang perubahan cuaca dan pengaruhnya terhadap kehidupan manusia yang disajkan dalam bentuk lisan, tulis, visual dan/atau eksplorasi.
</v>
      </c>
      <c r="AV7" s="109">
        <f>REKAP!AO8</f>
        <v>75</v>
      </c>
      <c r="AW7" s="109">
        <f>REKAP!AP8</f>
        <v>75</v>
      </c>
      <c r="AX7" s="109"/>
      <c r="AY7" s="109"/>
      <c r="AZ7" s="108">
        <f>AVERAGE(AV7:AY7)</f>
        <v>75</v>
      </c>
      <c r="BA7" s="106" t="str">
        <f>VLOOKUP(AZ7,PREDIKAT!$B$2:$C$102,2)</f>
        <v>C</v>
      </c>
      <c r="BB7" s="107" t="str">
        <f>VLOOKUP(BA7,DESKRIPSI!$K$71:$L$83,2)</f>
        <v>Cukup dalam menjelaskan masalah penjumlahan dan pengurangan pecahan berpenyebut sama dan menjelaskan dan menentukan lama waktu suatu kejadian berlangsung..</v>
      </c>
      <c r="BC7" s="109">
        <f>REKAP!BC8</f>
        <v>75</v>
      </c>
      <c r="BD7" s="109">
        <f>REKAP!BD8</f>
        <v>75</v>
      </c>
      <c r="BE7" s="109">
        <f>REKAP!BE8</f>
        <v>75</v>
      </c>
      <c r="BF7" s="109">
        <f>REKAP!BF8</f>
        <v>75</v>
      </c>
      <c r="BG7" s="108">
        <f>AVERAGE(BC7:BF7)</f>
        <v>75</v>
      </c>
      <c r="BH7" s="106" t="str">
        <f>VLOOKUP(BG7,PREDIKAT!$B$2:$C$102,2)</f>
        <v>C</v>
      </c>
      <c r="BI7" s="107" t="str">
        <f>VLOOKUP(BH7,DESKRIPSI!$U$20:$V$32,2)</f>
        <v>Cukup dalam mengetahui teknik potong, lipat dan sambung.</v>
      </c>
      <c r="BJ7" s="109">
        <f>REKAP!BQ8</f>
        <v>75</v>
      </c>
      <c r="BK7" s="109">
        <f>REKAP!BR8</f>
        <v>75</v>
      </c>
      <c r="BL7" s="101"/>
      <c r="BM7" s="108">
        <f>AVERAGE(BJ7:BK7)</f>
        <v>75</v>
      </c>
      <c r="BN7" s="106" t="str">
        <f>VLOOKUP(BM7,PREDIKAT!$B$2:$C$102,2)</f>
        <v>C</v>
      </c>
      <c r="BO7" s="107" t="str">
        <f>VLOOKUP(BN7,DESKRIPSI!$U$37:$V$49,2)</f>
        <v>Cukup dalam memahami penggunaan kombinasi gerak dasar lokomotor, non-lokomotor dan manipulatif sesuai dengan irama (ketukan) tanpa/dengan musik dalam aktivitas gerak berirama.</v>
      </c>
      <c r="BP7" s="109">
        <f>REKAP1!Q7</f>
        <v>60</v>
      </c>
      <c r="BQ7" s="109">
        <f>REKAP1!V7</f>
        <v>60</v>
      </c>
      <c r="BR7" s="101"/>
      <c r="BS7" s="108">
        <f>AVERAGE(BP7:BQ7)</f>
        <v>60</v>
      </c>
      <c r="BT7" s="106" t="str">
        <f>VLOOKUP(BS7,PREDIKAT!$B$2:$C$102,2)</f>
        <v>D</v>
      </c>
      <c r="BU7" s="107" t="str">
        <f>VLOOKUP(BT7,[1]DESKRIPSI!$U$54:$V$66,2)</f>
        <v>Perlu Bimbingan dalam memahami cerita tradisi setempat dengan ragam bahasa tertentu</v>
      </c>
      <c r="BV7" s="101" t="s">
        <v>64</v>
      </c>
      <c r="BW7" s="101" t="s">
        <v>65</v>
      </c>
      <c r="BX7" s="101" t="s">
        <v>66</v>
      </c>
      <c r="BY7" s="108" t="e">
        <f>AVERAGE(BV7:BX7)</f>
        <v>#DIV/0!</v>
      </c>
      <c r="BZ7" s="106" t="e">
        <f>VLOOKUP(BY7,[1]PREDIKAT!$B$2:$C$102,2)</f>
        <v>#DIV/0!</v>
      </c>
      <c r="CA7" s="106" t="e">
        <f>VLOOKUP(BZ7,[1]DESKRIPSI!$U$71:$V$83,2)</f>
        <v>#DIV/0!</v>
      </c>
      <c r="CB7" s="109" t="s">
        <v>99</v>
      </c>
      <c r="CC7" s="109"/>
      <c r="CD7" s="110" t="s">
        <v>130</v>
      </c>
      <c r="CE7" s="109">
        <v>122</v>
      </c>
      <c r="CF7" s="109">
        <v>20</v>
      </c>
      <c r="CG7" s="109" t="s">
        <v>103</v>
      </c>
      <c r="CH7" s="109" t="s">
        <v>103</v>
      </c>
      <c r="CI7" s="109" t="s">
        <v>103</v>
      </c>
      <c r="CJ7" s="109"/>
      <c r="CK7" s="109"/>
      <c r="CL7" s="109"/>
      <c r="CM7" s="109"/>
      <c r="CN7" s="109"/>
      <c r="CO7" s="109"/>
      <c r="CP7" s="74" t="s">
        <v>176</v>
      </c>
    </row>
    <row r="8" spans="1:94" s="26" customFormat="1" ht="54.75" customHeight="1" thickBot="1" x14ac:dyDescent="0.35">
      <c r="A8" s="106">
        <v>2</v>
      </c>
      <c r="B8" s="111" t="str">
        <f>'DATA SISWA'!B5</f>
        <v>BRIAN HADI PANGESTU</v>
      </c>
      <c r="C8" s="104" t="str">
        <f>'DATA SISWA'!C5</f>
        <v>000000002</v>
      </c>
      <c r="D8" s="104">
        <f>'DATA SISWA'!D5</f>
        <v>1002</v>
      </c>
      <c r="E8" s="102">
        <f>'INPUT SIKAP'!E9</f>
        <v>80</v>
      </c>
      <c r="F8" s="102">
        <f>'INPUT SIKAP'!F9</f>
        <v>80</v>
      </c>
      <c r="G8" s="102"/>
      <c r="H8" s="102">
        <f>'INPUT SIKAP'!H9</f>
        <v>80</v>
      </c>
      <c r="I8" s="102">
        <f>'INPUT SIKAP'!I9</f>
        <v>80</v>
      </c>
      <c r="J8" s="102"/>
      <c r="K8" s="102">
        <f>'INPUT SIKAP'!K9</f>
        <v>80</v>
      </c>
      <c r="L8" s="102">
        <f>'INPUT SIKAP'!L9</f>
        <v>80</v>
      </c>
      <c r="M8" s="102"/>
      <c r="N8" s="105">
        <f t="shared" si="0"/>
        <v>80</v>
      </c>
      <c r="O8" s="106" t="str">
        <f>VLOOKUP(N8,[1]PREDIKAT!$B$2:$C$102,2)</f>
        <v>B</v>
      </c>
      <c r="P8" s="107" t="str">
        <f>VLOOKUP(O8,[1]DESKRIPSI!$A$20:$B$32,2)</f>
        <v>Terbiasa dalam ketaatan beribadah,melakukan doa sebelum dan sesudah kegiatan, perlu bimbingan berprilaku syukur</v>
      </c>
      <c r="Q8" s="102">
        <f>'INPUT SIKAP'!N9</f>
        <v>80</v>
      </c>
      <c r="R8" s="102">
        <f>'INPUT SIKAP'!O9</f>
        <v>80</v>
      </c>
      <c r="S8" s="102"/>
      <c r="T8" s="102">
        <f>'INPUT SIKAP'!Q9</f>
        <v>80</v>
      </c>
      <c r="U8" s="102">
        <f>'INPUT SIKAP'!R9</f>
        <v>80</v>
      </c>
      <c r="V8" s="102"/>
      <c r="W8" s="102">
        <f>'INPUT SIKAP'!T9</f>
        <v>80</v>
      </c>
      <c r="X8" s="102">
        <f>'INPUT SIKAP'!U9</f>
        <v>80</v>
      </c>
      <c r="Y8" s="102"/>
      <c r="Z8" s="108">
        <f t="shared" si="1"/>
        <v>80</v>
      </c>
      <c r="AA8" s="106" t="str">
        <f>VLOOKUP(Z8,[1]PREDIKAT!$B$2:$C$102,2)</f>
        <v>B</v>
      </c>
      <c r="AB8" s="107" t="str">
        <f>VLOOKUP(AA8,[1]DESKRIPSI!$A$37:$B$49,2)</f>
        <v>Memiliki sikap disiplin dan jujur, santun, tanggung jawab Baik, dalam percaya diri perlu bimbingan lebih lanjut</v>
      </c>
      <c r="AC8" s="109">
        <f>REKAP1!G8</f>
        <v>80.333333333333329</v>
      </c>
      <c r="AD8" s="109">
        <f>REKAP1!L8</f>
        <v>80.333333333333329</v>
      </c>
      <c r="AE8" s="106"/>
      <c r="AF8" s="108">
        <f t="shared" ref="AF8:AF23" si="2">AVERAGE(AD8:AD8)</f>
        <v>80.333333333333329</v>
      </c>
      <c r="AG8" s="106" t="str">
        <f>VLOOKUP(AF8,PREDIKAT!$B$2:$C$102,2)</f>
        <v>B</v>
      </c>
      <c r="AH8" s="107" t="str">
        <f>VLOOKUP(AG8,DESKRIPSI!$K$20:$L$32,2)</f>
        <v>Baik dalam membaca kalimat-kalimat dalam Al-Qur’an dengan benar dan menulis huruf hijaiyyah dalam Al-Qur’an dengan benar.</v>
      </c>
      <c r="AI8" s="109">
        <f>REKAP!M9</f>
        <v>79.166666666666657</v>
      </c>
      <c r="AJ8" s="109">
        <f>REKAP!N9</f>
        <v>79.166666666666657</v>
      </c>
      <c r="AK8" s="109">
        <f>REKAP!O9</f>
        <v>79.166666666666657</v>
      </c>
      <c r="AL8" s="108">
        <f t="shared" ref="AL8:AL32" si="3">AVERAGE(AI8:AJ8)</f>
        <v>79.166666666666657</v>
      </c>
      <c r="AM8" s="106" t="str">
        <f>VLOOKUP(AL8,PREDIKAT!$B$2:$C$102,2)</f>
        <v>B</v>
      </c>
      <c r="AN8" s="107" t="str">
        <f>VLOOKUP(AM8,[1]DESKRIPSI!$K$37:$L$49,2)</f>
        <v>Baik dalam memahami manfaat keberagaman karakteristik individu dalam kehidupan sehari - hari</v>
      </c>
      <c r="AO8" s="109">
        <f>REKAP!AA9</f>
        <v>79.166666666666657</v>
      </c>
      <c r="AP8" s="109">
        <f>REKAP!AB9</f>
        <v>79.166666666666657</v>
      </c>
      <c r="AQ8" s="100"/>
      <c r="AR8" s="100"/>
      <c r="AS8" s="108">
        <f t="shared" ref="AS8:AS23" si="4">AVERAGE(AO8:AP8)</f>
        <v>79.166666666666657</v>
      </c>
      <c r="AT8" s="106" t="str">
        <f>VLOOKUP(AS8,PREDIKAT!$B$2:$C$102,2)</f>
        <v>B</v>
      </c>
      <c r="AU8" s="107" t="str">
        <f>VLOOKUP(AT8,DESKRIPSI!$K$54:$L$66,2)</f>
        <v xml:space="preserve">Baik dalam menggali informasi tentang perubahan cuaca dan pengaruhnya terhadap kehidupan manusia yang disajkan dalam bentuk lisan, tulis, visual dan/atau eksplorasi.
</v>
      </c>
      <c r="AV8" s="109">
        <f>REKAP!AO9</f>
        <v>79.166666666666643</v>
      </c>
      <c r="AW8" s="109">
        <f>REKAP!AP9</f>
        <v>79.166666666666657</v>
      </c>
      <c r="AX8" s="109"/>
      <c r="AY8" s="109"/>
      <c r="AZ8" s="108">
        <f t="shared" ref="AZ8:AZ27" si="5">AVERAGE(AV8:AY8)</f>
        <v>79.166666666666657</v>
      </c>
      <c r="BA8" s="106" t="str">
        <f>VLOOKUP(AZ8,PREDIKAT!$B$2:$C$102,2)</f>
        <v>B</v>
      </c>
      <c r="BB8" s="107" t="str">
        <f>VLOOKUP(BA8,DESKRIPSI!$K$71:$L$83,2)</f>
        <v>Baik dalam menjelaskan masalah penjumlahan dan pengurangan pecahan berpenyebut sama dan menjelaskan dan menentukan lama waktu suatu kejadian berlangsung..</v>
      </c>
      <c r="BC8" s="109">
        <f>REKAP!BC9</f>
        <v>79.166666666666657</v>
      </c>
      <c r="BD8" s="109">
        <f>REKAP!BD9</f>
        <v>79.166666666666657</v>
      </c>
      <c r="BE8" s="109">
        <f>REKAP!BE9</f>
        <v>79.166666666666657</v>
      </c>
      <c r="BF8" s="109">
        <f>REKAP!BF9</f>
        <v>79.166666666666657</v>
      </c>
      <c r="BG8" s="108">
        <f t="shared" ref="BG8:BG33" si="6">AVERAGE(BC8:BF8)</f>
        <v>79.166666666666657</v>
      </c>
      <c r="BH8" s="106" t="str">
        <f>VLOOKUP(BG8,PREDIKAT!$B$2:$C$102,2)</f>
        <v>B</v>
      </c>
      <c r="BI8" s="107" t="str">
        <f>VLOOKUP(BH8,DESKRIPSI!$U$20:$V$32,2)</f>
        <v>Baik dalam mengetahui teknik potong, lipat dan sambung..</v>
      </c>
      <c r="BJ8" s="109">
        <f>REKAP!BQ9</f>
        <v>79.166666666666657</v>
      </c>
      <c r="BK8" s="109">
        <f>REKAP!BR9</f>
        <v>79.166666666666657</v>
      </c>
      <c r="BL8" s="101"/>
      <c r="BM8" s="108">
        <f t="shared" ref="BM8:BM23" si="7">AVERAGE(BJ8:BK8)</f>
        <v>79.166666666666657</v>
      </c>
      <c r="BN8" s="106" t="str">
        <f>VLOOKUP(BM8,PREDIKAT!$B$2:$C$102,2)</f>
        <v>B</v>
      </c>
      <c r="BO8" s="107" t="str">
        <f>VLOOKUP(BN8,DESKRIPSI!$U$37:$V$49,2)</f>
        <v>Baik dalam memahami penggunaan kombinasi gerak dasar lokomotor, non-lokomotor dan manipulatif sesuai dengan irama (ketukan) tanpa/dengan musik dalam aktivitas gerak berirama.</v>
      </c>
      <c r="BP8" s="109">
        <f>REKAP1!Q8</f>
        <v>78.333333333333329</v>
      </c>
      <c r="BQ8" s="109">
        <f>REKAP1!V8</f>
        <v>76.666666666666671</v>
      </c>
      <c r="BR8" s="101"/>
      <c r="BS8" s="108">
        <f t="shared" ref="BS8:BS23" si="8">AVERAGE(BP8:BQ8)</f>
        <v>77.5</v>
      </c>
      <c r="BT8" s="106" t="str">
        <f>VLOOKUP(BS8,PREDIKAT!$B$2:$C$102,2)</f>
        <v>C</v>
      </c>
      <c r="BU8" s="107" t="str">
        <f>VLOOKUP(BT8,[1]DESKRIPSI!$U$54:$V$66,2)</f>
        <v>Cukup Baik memahami cerita tradisi setempat dengan ragam bahasa tertentu</v>
      </c>
      <c r="BV8" s="101" t="s">
        <v>64</v>
      </c>
      <c r="BW8" s="101" t="s">
        <v>65</v>
      </c>
      <c r="BX8" s="101" t="s">
        <v>66</v>
      </c>
      <c r="BY8" s="108" t="e">
        <f t="shared" ref="BY8:BY23" si="9">AVERAGE(BV8:BX8)</f>
        <v>#DIV/0!</v>
      </c>
      <c r="BZ8" s="106" t="e">
        <f>VLOOKUP(BY8,[1]PREDIKAT!$B$2:$C$102,2)</f>
        <v>#DIV/0!</v>
      </c>
      <c r="CA8" s="106" t="e">
        <f>VLOOKUP(BZ8,[1]DESKRIPSI!$U$71:$V$83,2)</f>
        <v>#DIV/0!</v>
      </c>
      <c r="CB8" s="109" t="s">
        <v>100</v>
      </c>
      <c r="CC8" s="109"/>
      <c r="CD8" s="110" t="s">
        <v>130</v>
      </c>
      <c r="CE8" s="109">
        <v>122</v>
      </c>
      <c r="CF8" s="109">
        <v>21</v>
      </c>
      <c r="CG8" s="109" t="s">
        <v>103</v>
      </c>
      <c r="CH8" s="109" t="s">
        <v>103</v>
      </c>
      <c r="CI8" s="109" t="s">
        <v>103</v>
      </c>
      <c r="CJ8" s="109"/>
      <c r="CK8" s="109"/>
      <c r="CL8" s="109"/>
      <c r="CM8" s="109"/>
      <c r="CN8" s="109"/>
      <c r="CO8" s="109"/>
    </row>
    <row r="9" spans="1:94" s="26" customFormat="1" ht="44.25" customHeight="1" thickBot="1" x14ac:dyDescent="0.35">
      <c r="A9" s="103">
        <v>3</v>
      </c>
      <c r="B9" s="111" t="str">
        <f>'DATA SISWA'!B6</f>
        <v>BUNGA CITRA LESTARI</v>
      </c>
      <c r="C9" s="104" t="str">
        <f>'DATA SISWA'!C6</f>
        <v>000000003</v>
      </c>
      <c r="D9" s="104">
        <f>'DATA SISWA'!D6</f>
        <v>1003</v>
      </c>
      <c r="E9" s="102">
        <f>'INPUT SIKAP'!E10</f>
        <v>76</v>
      </c>
      <c r="F9" s="102">
        <f>'INPUT SIKAP'!F10</f>
        <v>76</v>
      </c>
      <c r="G9" s="102"/>
      <c r="H9" s="102">
        <f>'INPUT SIKAP'!H10</f>
        <v>76</v>
      </c>
      <c r="I9" s="102">
        <f>'INPUT SIKAP'!I10</f>
        <v>76</v>
      </c>
      <c r="J9" s="102"/>
      <c r="K9" s="102">
        <f>'INPUT SIKAP'!K10</f>
        <v>76</v>
      </c>
      <c r="L9" s="102">
        <f>'INPUT SIKAP'!L10</f>
        <v>76</v>
      </c>
      <c r="M9" s="102"/>
      <c r="N9" s="105">
        <f t="shared" si="0"/>
        <v>76</v>
      </c>
      <c r="O9" s="106" t="str">
        <f>VLOOKUP(N9,[1]PREDIKAT!$B$2:$C$102,2)</f>
        <v>B</v>
      </c>
      <c r="P9" s="107" t="str">
        <f>VLOOKUP(O9,[1]DESKRIPSI!$A$20:$B$32,2)</f>
        <v>Terbiasa dalam ketaatan beribadah,melakukan doa sebelum dan sesudah kegiatan, perlu bimbingan berprilaku syukur</v>
      </c>
      <c r="Q9" s="102">
        <f>'INPUT SIKAP'!N10</f>
        <v>76</v>
      </c>
      <c r="R9" s="102">
        <f>'INPUT SIKAP'!O10</f>
        <v>76</v>
      </c>
      <c r="S9" s="102"/>
      <c r="T9" s="102">
        <f>'INPUT SIKAP'!Q10</f>
        <v>76</v>
      </c>
      <c r="U9" s="102">
        <f>'INPUT SIKAP'!R10</f>
        <v>76</v>
      </c>
      <c r="V9" s="102"/>
      <c r="W9" s="102">
        <f>'INPUT SIKAP'!T10</f>
        <v>76</v>
      </c>
      <c r="X9" s="102">
        <f>'INPUT SIKAP'!U10</f>
        <v>76</v>
      </c>
      <c r="Y9" s="102"/>
      <c r="Z9" s="108">
        <f t="shared" si="1"/>
        <v>76</v>
      </c>
      <c r="AA9" s="106" t="str">
        <f>VLOOKUP(Z9,[1]PREDIKAT!$B$2:$C$102,2)</f>
        <v>B</v>
      </c>
      <c r="AB9" s="107" t="str">
        <f>VLOOKUP(AA9,[1]DESKRIPSI!$A$37:$B$49,2)</f>
        <v>Memiliki sikap disiplin dan jujur, santun, tanggung jawab Baik, dalam percaya diri perlu bimbingan lebih lanjut</v>
      </c>
      <c r="AC9" s="109">
        <f>REKAP1!G9</f>
        <v>75</v>
      </c>
      <c r="AD9" s="109">
        <f>REKAP1!L9</f>
        <v>75</v>
      </c>
      <c r="AE9" s="106"/>
      <c r="AF9" s="108">
        <f t="shared" si="2"/>
        <v>75</v>
      </c>
      <c r="AG9" s="106" t="str">
        <f>VLOOKUP(AF9,PREDIKAT!$B$2:$C$102,2)</f>
        <v>C</v>
      </c>
      <c r="AH9" s="107" t="str">
        <f>VLOOKUP(AG9,DESKRIPSI!$K$20:$L$32,2)</f>
        <v>Cukup Baik dalam membaca kalimat-kalimat dalam Al-Qur’an dengan benar dan menulis huruf hijaiyyah dalam Al-Qur’an dengan benar.</v>
      </c>
      <c r="AI9" s="109">
        <f>REKAP!M10</f>
        <v>75</v>
      </c>
      <c r="AJ9" s="109">
        <f>REKAP!N10</f>
        <v>75</v>
      </c>
      <c r="AK9" s="109">
        <f>REKAP!O10</f>
        <v>75</v>
      </c>
      <c r="AL9" s="108">
        <f t="shared" si="3"/>
        <v>75</v>
      </c>
      <c r="AM9" s="106" t="str">
        <f>VLOOKUP(AL9,PREDIKAT!$B$2:$C$102,2)</f>
        <v>C</v>
      </c>
      <c r="AN9" s="107" t="str">
        <f>VLOOKUP(AM9,[1]DESKRIPSI!$K$37:$L$49,2)</f>
        <v>Cukup dalam memahami manfaat keberagaman karakteristik individu dalam kehidupan sehari - hari</v>
      </c>
      <c r="AO9" s="109">
        <f>REKAP!AA10</f>
        <v>75</v>
      </c>
      <c r="AP9" s="109">
        <f>REKAP!AB10</f>
        <v>75</v>
      </c>
      <c r="AQ9" s="100"/>
      <c r="AR9" s="100"/>
      <c r="AS9" s="108">
        <f t="shared" si="4"/>
        <v>75</v>
      </c>
      <c r="AT9" s="106" t="str">
        <f>VLOOKUP(AS9,PREDIKAT!$B$2:$C$102,2)</f>
        <v>C</v>
      </c>
      <c r="AU9" s="107" t="str">
        <f>VLOOKUP(AT9,DESKRIPSI!$K$54:$L$66,2)</f>
        <v xml:space="preserve">Cukup dalam menggali informasi tentang perubahan cuaca dan pengaruhnya terhadap kehidupan manusia yang disajkan dalam bentuk lisan, tulis, visual dan/atau eksplorasi.
</v>
      </c>
      <c r="AV9" s="109">
        <f>REKAP!AO10</f>
        <v>70.833333333333357</v>
      </c>
      <c r="AW9" s="109">
        <f>REKAP!AP10</f>
        <v>70.833333333333343</v>
      </c>
      <c r="AX9" s="109"/>
      <c r="AY9" s="109"/>
      <c r="AZ9" s="108">
        <f t="shared" si="5"/>
        <v>70.833333333333343</v>
      </c>
      <c r="BA9" s="106" t="str">
        <f>VLOOKUP(AZ9,PREDIKAT!$B$2:$C$102,2)</f>
        <v>D</v>
      </c>
      <c r="BB9" s="107" t="str">
        <f>VLOOKUP(BA9,DESKRIPSI!$K$71:$L$83,2)</f>
        <v>Perlu bimbingan dalam menjelaskan masalah penjumlahan dan pengurangan pecahan berpenyebut sama dan menjelaskan dan menentukan lama waktu suatu kejadian berlangsung..</v>
      </c>
      <c r="BC9" s="109">
        <f>REKAP!BC10</f>
        <v>75</v>
      </c>
      <c r="BD9" s="109">
        <f>REKAP!BD10</f>
        <v>75</v>
      </c>
      <c r="BE9" s="109">
        <f>REKAP!BE10</f>
        <v>75</v>
      </c>
      <c r="BF9" s="109">
        <f>REKAP!BF10</f>
        <v>75</v>
      </c>
      <c r="BG9" s="108">
        <f t="shared" si="6"/>
        <v>75</v>
      </c>
      <c r="BH9" s="106" t="str">
        <f>VLOOKUP(BG9,PREDIKAT!$B$2:$C$102,2)</f>
        <v>C</v>
      </c>
      <c r="BI9" s="107" t="str">
        <f>VLOOKUP(BH9,DESKRIPSI!$U$20:$V$32,2)</f>
        <v>Cukup dalam mengetahui teknik potong, lipat dan sambung.</v>
      </c>
      <c r="BJ9" s="109">
        <f>REKAP!BQ10</f>
        <v>70.833333333333343</v>
      </c>
      <c r="BK9" s="109">
        <f>REKAP!BR10</f>
        <v>70.833333333333343</v>
      </c>
      <c r="BL9" s="101"/>
      <c r="BM9" s="108">
        <f t="shared" si="7"/>
        <v>70.833333333333343</v>
      </c>
      <c r="BN9" s="106" t="str">
        <f>VLOOKUP(BM9,PREDIKAT!$B$2:$C$102,2)</f>
        <v>D</v>
      </c>
      <c r="BO9" s="107" t="str">
        <f>VLOOKUP(BN9,DESKRIPSI!$U$37:$V$49,2)</f>
        <v>Perlu Bimbingan dalam memahami penggunaan kombinasi gerak dasar lokomotor, non-lokomotor dan manipulatif sesuai dengan irama (ketukan) tanpa/dengan musik dalam aktivitas gerak berirama.</v>
      </c>
      <c r="BP9" s="109">
        <f>REKAP1!Q9</f>
        <v>75</v>
      </c>
      <c r="BQ9" s="109">
        <f>REKAP1!V9</f>
        <v>76.666666666666671</v>
      </c>
      <c r="BR9" s="101"/>
      <c r="BS9" s="108">
        <f t="shared" si="8"/>
        <v>75.833333333333343</v>
      </c>
      <c r="BT9" s="106" t="str">
        <f>VLOOKUP(BS9,PREDIKAT!$B$2:$C$102,2)</f>
        <v>C</v>
      </c>
      <c r="BU9" s="107" t="str">
        <f>VLOOKUP(BT9,[1]DESKRIPSI!$U$54:$V$66,2)</f>
        <v>Cukup Baik memahami cerita tradisi setempat dengan ragam bahasa tertentu</v>
      </c>
      <c r="BV9" s="101" t="s">
        <v>64</v>
      </c>
      <c r="BW9" s="101" t="s">
        <v>65</v>
      </c>
      <c r="BX9" s="101" t="s">
        <v>66</v>
      </c>
      <c r="BY9" s="108" t="e">
        <f t="shared" si="9"/>
        <v>#DIV/0!</v>
      </c>
      <c r="BZ9" s="106" t="e">
        <f>VLOOKUP(BY9,[1]PREDIKAT!$B$2:$C$102,2)</f>
        <v>#DIV/0!</v>
      </c>
      <c r="CA9" s="106" t="e">
        <f>VLOOKUP(BZ9,[1]DESKRIPSI!$U$71:$V$83,2)</f>
        <v>#DIV/0!</v>
      </c>
      <c r="CB9" s="109" t="s">
        <v>100</v>
      </c>
      <c r="CC9" s="109"/>
      <c r="CD9" s="110" t="s">
        <v>130</v>
      </c>
      <c r="CE9" s="109">
        <v>126</v>
      </c>
      <c r="CF9" s="109">
        <v>30</v>
      </c>
      <c r="CG9" s="109" t="s">
        <v>103</v>
      </c>
      <c r="CH9" s="109" t="s">
        <v>103</v>
      </c>
      <c r="CI9" s="109" t="s">
        <v>103</v>
      </c>
      <c r="CJ9" s="109"/>
      <c r="CK9" s="109"/>
      <c r="CL9" s="109"/>
      <c r="CM9" s="109"/>
      <c r="CN9" s="109"/>
      <c r="CO9" s="109"/>
    </row>
    <row r="10" spans="1:94" s="26" customFormat="1" ht="45.75" customHeight="1" thickBot="1" x14ac:dyDescent="0.35">
      <c r="A10" s="106">
        <v>4</v>
      </c>
      <c r="B10" s="111" t="str">
        <f>'DATA SISWA'!B7</f>
        <v>CARLA SAN JOSE</v>
      </c>
      <c r="C10" s="104" t="str">
        <f>'DATA SISWA'!C7</f>
        <v>000000004</v>
      </c>
      <c r="D10" s="104">
        <f>'DATA SISWA'!D7</f>
        <v>1004</v>
      </c>
      <c r="E10" s="102">
        <f>'INPUT SIKAP'!E11</f>
        <v>77</v>
      </c>
      <c r="F10" s="102">
        <f>'INPUT SIKAP'!F11</f>
        <v>77</v>
      </c>
      <c r="G10" s="102"/>
      <c r="H10" s="102">
        <f>'INPUT SIKAP'!H11</f>
        <v>77</v>
      </c>
      <c r="I10" s="102">
        <f>'INPUT SIKAP'!I11</f>
        <v>77</v>
      </c>
      <c r="J10" s="102"/>
      <c r="K10" s="102">
        <f>'INPUT SIKAP'!K11</f>
        <v>77</v>
      </c>
      <c r="L10" s="102">
        <f>'INPUT SIKAP'!L11</f>
        <v>77</v>
      </c>
      <c r="M10" s="102"/>
      <c r="N10" s="105">
        <f t="shared" si="0"/>
        <v>77</v>
      </c>
      <c r="O10" s="106" t="str">
        <f>VLOOKUP(N10,[1]PREDIKAT!$B$2:$C$102,2)</f>
        <v>B</v>
      </c>
      <c r="P10" s="107" t="str">
        <f>VLOOKUP(O10,[1]DESKRIPSI!$A$20:$B$32,2)</f>
        <v>Terbiasa dalam ketaatan beribadah,melakukan doa sebelum dan sesudah kegiatan, perlu bimbingan berprilaku syukur</v>
      </c>
      <c r="Q10" s="102">
        <f>'INPUT SIKAP'!N11</f>
        <v>77</v>
      </c>
      <c r="R10" s="102">
        <f>'INPUT SIKAP'!O11</f>
        <v>77</v>
      </c>
      <c r="S10" s="102"/>
      <c r="T10" s="102">
        <f>'INPUT SIKAP'!Q11</f>
        <v>77</v>
      </c>
      <c r="U10" s="102">
        <f>'INPUT SIKAP'!R11</f>
        <v>77</v>
      </c>
      <c r="V10" s="102"/>
      <c r="W10" s="102">
        <f>'INPUT SIKAP'!T11</f>
        <v>77</v>
      </c>
      <c r="X10" s="102">
        <f>'INPUT SIKAP'!U11</f>
        <v>77</v>
      </c>
      <c r="Y10" s="102"/>
      <c r="Z10" s="108">
        <f t="shared" si="1"/>
        <v>77</v>
      </c>
      <c r="AA10" s="106" t="str">
        <f>VLOOKUP(Z10,[1]PREDIKAT!$B$2:$C$102,2)</f>
        <v>B</v>
      </c>
      <c r="AB10" s="107" t="str">
        <f>VLOOKUP(AA10,[1]DESKRIPSI!$A$37:$B$49,2)</f>
        <v>Memiliki sikap disiplin dan jujur, santun, tanggung jawab Baik, dalam percaya diri perlu bimbingan lebih lanjut</v>
      </c>
      <c r="AC10" s="109">
        <f>REKAP1!G10</f>
        <v>77.333333333333329</v>
      </c>
      <c r="AD10" s="109">
        <f>REKAP1!L10</f>
        <v>77.333333333333329</v>
      </c>
      <c r="AE10" s="106"/>
      <c r="AF10" s="108">
        <f t="shared" si="2"/>
        <v>77.333333333333329</v>
      </c>
      <c r="AG10" s="106" t="str">
        <f>VLOOKUP(AF10,PREDIKAT!$B$2:$C$102,2)</f>
        <v>C</v>
      </c>
      <c r="AH10" s="107" t="str">
        <f>VLOOKUP(AG10,DESKRIPSI!$K$20:$L$32,2)</f>
        <v>Cukup Baik dalam membaca kalimat-kalimat dalam Al-Qur’an dengan benar dan menulis huruf hijaiyyah dalam Al-Qur’an dengan benar.</v>
      </c>
      <c r="AI10" s="109">
        <f>REKAP!M11</f>
        <v>79.166666666666657</v>
      </c>
      <c r="AJ10" s="109">
        <f>REKAP!N11</f>
        <v>79.166666666666657</v>
      </c>
      <c r="AK10" s="109">
        <f>REKAP!O11</f>
        <v>79.166666666666657</v>
      </c>
      <c r="AL10" s="108">
        <f t="shared" si="3"/>
        <v>79.166666666666657</v>
      </c>
      <c r="AM10" s="106" t="str">
        <f>VLOOKUP(AL10,PREDIKAT!$B$2:$C$102,2)</f>
        <v>B</v>
      </c>
      <c r="AN10" s="107" t="str">
        <f>VLOOKUP(AM10,[1]DESKRIPSI!$K$37:$L$49,2)</f>
        <v>Baik dalam memahami manfaat keberagaman karakteristik individu dalam kehidupan sehari - hari</v>
      </c>
      <c r="AO10" s="109">
        <f>REKAP!AA11</f>
        <v>79.166666666666657</v>
      </c>
      <c r="AP10" s="109">
        <f>REKAP!AB11</f>
        <v>79.166666666666657</v>
      </c>
      <c r="AQ10" s="100"/>
      <c r="AR10" s="100"/>
      <c r="AS10" s="108">
        <f t="shared" si="4"/>
        <v>79.166666666666657</v>
      </c>
      <c r="AT10" s="106" t="str">
        <f>VLOOKUP(AS10,PREDIKAT!$B$2:$C$102,2)</f>
        <v>B</v>
      </c>
      <c r="AU10" s="107" t="str">
        <f>VLOOKUP(AT10,DESKRIPSI!$K$54:$L$66,2)</f>
        <v xml:space="preserve">Baik dalam menggali informasi tentang perubahan cuaca dan pengaruhnya terhadap kehidupan manusia yang disajkan dalam bentuk lisan, tulis, visual dan/atau eksplorasi.
</v>
      </c>
      <c r="AV10" s="109">
        <f>REKAP!AO11</f>
        <v>70.833333333333357</v>
      </c>
      <c r="AW10" s="109">
        <f>REKAP!AP11</f>
        <v>70.833333333333343</v>
      </c>
      <c r="AX10" s="109"/>
      <c r="AY10" s="109"/>
      <c r="AZ10" s="108">
        <f t="shared" si="5"/>
        <v>70.833333333333343</v>
      </c>
      <c r="BA10" s="106" t="str">
        <f>VLOOKUP(AZ10,PREDIKAT!$B$2:$C$102,2)</f>
        <v>D</v>
      </c>
      <c r="BB10" s="107" t="str">
        <f>VLOOKUP(BA10,DESKRIPSI!$K$71:$L$83,2)</f>
        <v>Perlu bimbingan dalam menjelaskan masalah penjumlahan dan pengurangan pecahan berpenyebut sama dan menjelaskan dan menentukan lama waktu suatu kejadian berlangsung..</v>
      </c>
      <c r="BC10" s="109">
        <f>REKAP!BC11</f>
        <v>79.166666666666657</v>
      </c>
      <c r="BD10" s="109">
        <f>REKAP!BD11</f>
        <v>79.166666666666657</v>
      </c>
      <c r="BE10" s="109">
        <f>REKAP!BE11</f>
        <v>79.166666666666657</v>
      </c>
      <c r="BF10" s="109">
        <f>REKAP!BF11</f>
        <v>79.166666666666657</v>
      </c>
      <c r="BG10" s="108">
        <f t="shared" si="6"/>
        <v>79.166666666666657</v>
      </c>
      <c r="BH10" s="106" t="str">
        <f>VLOOKUP(BG10,PREDIKAT!$B$2:$C$102,2)</f>
        <v>B</v>
      </c>
      <c r="BI10" s="107" t="str">
        <f>VLOOKUP(BH10,DESKRIPSI!$U$20:$V$32,2)</f>
        <v>Baik dalam mengetahui teknik potong, lipat dan sambung..</v>
      </c>
      <c r="BJ10" s="109">
        <f>REKAP!BQ11</f>
        <v>79.166666666666657</v>
      </c>
      <c r="BK10" s="109">
        <f>REKAP!BR11</f>
        <v>79.166666666666657</v>
      </c>
      <c r="BL10" s="101"/>
      <c r="BM10" s="108">
        <f t="shared" si="7"/>
        <v>79.166666666666657</v>
      </c>
      <c r="BN10" s="106" t="str">
        <f>VLOOKUP(BM10,PREDIKAT!$B$2:$C$102,2)</f>
        <v>B</v>
      </c>
      <c r="BO10" s="107" t="str">
        <f>VLOOKUP(BN10,DESKRIPSI!$U$37:$V$49,2)</f>
        <v>Baik dalam memahami penggunaan kombinasi gerak dasar lokomotor, non-lokomotor dan manipulatif sesuai dengan irama (ketukan) tanpa/dengan musik dalam aktivitas gerak berirama.</v>
      </c>
      <c r="BP10" s="109">
        <f>REKAP1!Q10</f>
        <v>76.666666666666671</v>
      </c>
      <c r="BQ10" s="109">
        <f>REKAP1!V10</f>
        <v>76.666666666666671</v>
      </c>
      <c r="BR10" s="101"/>
      <c r="BS10" s="108">
        <f t="shared" si="8"/>
        <v>76.666666666666671</v>
      </c>
      <c r="BT10" s="106" t="str">
        <f>VLOOKUP(BS10,PREDIKAT!$B$2:$C$102,2)</f>
        <v>C</v>
      </c>
      <c r="BU10" s="107" t="str">
        <f>VLOOKUP(BT10,[1]DESKRIPSI!$U$54:$V$66,2)</f>
        <v>Cukup Baik memahami cerita tradisi setempat dengan ragam bahasa tertentu</v>
      </c>
      <c r="BV10" s="101" t="s">
        <v>64</v>
      </c>
      <c r="BW10" s="101" t="s">
        <v>65</v>
      </c>
      <c r="BX10" s="101" t="s">
        <v>66</v>
      </c>
      <c r="BY10" s="108" t="e">
        <f t="shared" si="9"/>
        <v>#DIV/0!</v>
      </c>
      <c r="BZ10" s="106" t="e">
        <f>VLOOKUP(BY10,[1]PREDIKAT!$B$2:$C$102,2)</f>
        <v>#DIV/0!</v>
      </c>
      <c r="CA10" s="106" t="e">
        <f>VLOOKUP(BZ10,[1]DESKRIPSI!$U$71:$V$83,2)</f>
        <v>#DIV/0!</v>
      </c>
      <c r="CB10" s="109" t="s">
        <v>100</v>
      </c>
      <c r="CC10" s="109"/>
      <c r="CD10" s="110" t="s">
        <v>130</v>
      </c>
      <c r="CE10" s="109">
        <v>125</v>
      </c>
      <c r="CF10" s="109">
        <v>20</v>
      </c>
      <c r="CG10" s="109" t="s">
        <v>103</v>
      </c>
      <c r="CH10" s="109" t="s">
        <v>103</v>
      </c>
      <c r="CI10" s="109" t="s">
        <v>103</v>
      </c>
      <c r="CJ10" s="109"/>
      <c r="CK10" s="109"/>
      <c r="CL10" s="109"/>
      <c r="CM10" s="109"/>
      <c r="CN10" s="109"/>
      <c r="CO10" s="109"/>
    </row>
    <row r="11" spans="1:94" s="26" customFormat="1" ht="45.75" customHeight="1" thickBot="1" x14ac:dyDescent="0.35">
      <c r="A11" s="103">
        <v>5</v>
      </c>
      <c r="B11" s="111" t="str">
        <f>'DATA SISWA'!B8</f>
        <v>DIANA AULIA</v>
      </c>
      <c r="C11" s="104" t="str">
        <f>'DATA SISWA'!C8</f>
        <v>000000005</v>
      </c>
      <c r="D11" s="104">
        <f>'DATA SISWA'!D8</f>
        <v>1005</v>
      </c>
      <c r="E11" s="102">
        <f>'INPUT SIKAP'!E12</f>
        <v>85</v>
      </c>
      <c r="F11" s="102">
        <f>'INPUT SIKAP'!F12</f>
        <v>85</v>
      </c>
      <c r="G11" s="102"/>
      <c r="H11" s="102">
        <f>'INPUT SIKAP'!H12</f>
        <v>85</v>
      </c>
      <c r="I11" s="102">
        <f>'INPUT SIKAP'!I12</f>
        <v>85</v>
      </c>
      <c r="J11" s="102"/>
      <c r="K11" s="102">
        <f>'INPUT SIKAP'!K12</f>
        <v>85</v>
      </c>
      <c r="L11" s="102">
        <f>'INPUT SIKAP'!L12</f>
        <v>85</v>
      </c>
      <c r="M11" s="102"/>
      <c r="N11" s="105">
        <f t="shared" si="0"/>
        <v>85</v>
      </c>
      <c r="O11" s="106" t="str">
        <f>VLOOKUP(N11,[1]PREDIKAT!$B$2:$C$102,2)</f>
        <v>A</v>
      </c>
      <c r="P11" s="107" t="str">
        <f>VLOOKUP(O11,[1]DESKRIPSI!$A$20:$B$32,2)</f>
        <v>Terbiasa dalam ketaatan beribadah,melakukan doa sebelum dan sesudah kegiatan, selalu berprilaku syukur</v>
      </c>
      <c r="Q11" s="102">
        <f>'INPUT SIKAP'!N12</f>
        <v>85</v>
      </c>
      <c r="R11" s="102">
        <f>'INPUT SIKAP'!O12</f>
        <v>85</v>
      </c>
      <c r="S11" s="102"/>
      <c r="T11" s="102">
        <f>'INPUT SIKAP'!Q12</f>
        <v>85</v>
      </c>
      <c r="U11" s="102">
        <f>'INPUT SIKAP'!R12</f>
        <v>85</v>
      </c>
      <c r="V11" s="102"/>
      <c r="W11" s="102">
        <f>'INPUT SIKAP'!T12</f>
        <v>85</v>
      </c>
      <c r="X11" s="102">
        <f>'INPUT SIKAP'!U12</f>
        <v>85</v>
      </c>
      <c r="Y11" s="102"/>
      <c r="Z11" s="108">
        <f t="shared" si="1"/>
        <v>85</v>
      </c>
      <c r="AA11" s="106" t="str">
        <f>VLOOKUP(Z11,[1]PREDIKAT!$B$2:$C$102,2)</f>
        <v>A</v>
      </c>
      <c r="AB11" s="107" t="str">
        <f>VLOOKUP(AA11,[1]DESKRIPSI!$A$37:$B$49,2)</f>
        <v>Memiliki sikap disiplin dan jujur, santun, tanggung jawab Sangat Baik, penuh percaya diri</v>
      </c>
      <c r="AC11" s="109">
        <f>REKAP1!G11</f>
        <v>89.666666666666671</v>
      </c>
      <c r="AD11" s="109">
        <f>REKAP1!L11</f>
        <v>88.333333333333329</v>
      </c>
      <c r="AE11" s="106"/>
      <c r="AF11" s="108">
        <f t="shared" si="2"/>
        <v>88.333333333333329</v>
      </c>
      <c r="AG11" s="106" t="str">
        <f>VLOOKUP(AF11,PREDIKAT!$B$2:$C$102,2)</f>
        <v>A</v>
      </c>
      <c r="AH11" s="107" t="str">
        <f>VLOOKUP(AG11,DESKRIPSI!$K$20:$L$32,2)</f>
        <v>Sangat Baik dalam membaca kalimat-kalimat dalam Al-Qur’an dengan benar dan menulis huruf hijaiyyah dalam Al-Qur’an dengan benar</v>
      </c>
      <c r="AI11" s="109">
        <f>REKAP!M12</f>
        <v>91.666666666666657</v>
      </c>
      <c r="AJ11" s="109">
        <f>REKAP!N12</f>
        <v>91.666666666666657</v>
      </c>
      <c r="AK11" s="109">
        <f>REKAP!O12</f>
        <v>91.666666666666657</v>
      </c>
      <c r="AL11" s="108">
        <f t="shared" si="3"/>
        <v>91.666666666666657</v>
      </c>
      <c r="AM11" s="106" t="str">
        <f>VLOOKUP(AL11,PREDIKAT!$B$2:$C$102,2)</f>
        <v>A</v>
      </c>
      <c r="AN11" s="107" t="str">
        <f>VLOOKUP(AM11,[1]DESKRIPSI!$K$37:$L$49,2)</f>
        <v>Sangat Baik dalam memahami manfaat keberagaman karakteristik individu dalam kehidupan sehari - hari</v>
      </c>
      <c r="AO11" s="109">
        <f>REKAP!AA12</f>
        <v>91.666666666666657</v>
      </c>
      <c r="AP11" s="109">
        <f>REKAP!AB12</f>
        <v>91.666666666666657</v>
      </c>
      <c r="AQ11" s="100"/>
      <c r="AR11" s="100"/>
      <c r="AS11" s="108">
        <f t="shared" si="4"/>
        <v>91.666666666666657</v>
      </c>
      <c r="AT11" s="106" t="str">
        <f>VLOOKUP(AS11,PREDIKAT!$B$2:$C$102,2)</f>
        <v>A</v>
      </c>
      <c r="AU11" s="107" t="str">
        <f>VLOOKUP(AT11,DESKRIPSI!$K$54:$L$66,2)</f>
        <v xml:space="preserve">Sangat Baik dalam menggali informasi tentang perubahan cuaca dan pengaruhnya terhadap kehidupan manusia yang disajkan dalam bentuk lisan, tulis, visual dan/atau eksplorasi.
</v>
      </c>
      <c r="AV11" s="109">
        <f>REKAP!AO12</f>
        <v>91.666666666666643</v>
      </c>
      <c r="AW11" s="109">
        <f>REKAP!AP12</f>
        <v>91.666666666666657</v>
      </c>
      <c r="AX11" s="109"/>
      <c r="AY11" s="109"/>
      <c r="AZ11" s="108">
        <f t="shared" si="5"/>
        <v>91.666666666666657</v>
      </c>
      <c r="BA11" s="106" t="str">
        <f>VLOOKUP(AZ11,PREDIKAT!$B$2:$C$102,2)</f>
        <v>A</v>
      </c>
      <c r="BB11" s="107" t="str">
        <f>VLOOKUP(BA11,DESKRIPSI!$K$71:$L$83,2)</f>
        <v>Sangat Baik dalam menjelaskan masalah penjumlahan dan pengurangan pecahan berpenyebut sama dan menjelaskan dan menentukan lama waktu suatu kejadian berlangsung..</v>
      </c>
      <c r="BC11" s="109">
        <f>REKAP!BC12</f>
        <v>91.666666666666657</v>
      </c>
      <c r="BD11" s="109">
        <f>REKAP!BD12</f>
        <v>91.666666666666657</v>
      </c>
      <c r="BE11" s="109">
        <f>REKAP!BE12</f>
        <v>87.5</v>
      </c>
      <c r="BF11" s="109">
        <f>REKAP!BF12</f>
        <v>87.5</v>
      </c>
      <c r="BG11" s="108">
        <f t="shared" si="6"/>
        <v>89.583333333333329</v>
      </c>
      <c r="BH11" s="106" t="str">
        <f>VLOOKUP(BG11,PREDIKAT!$B$2:$C$102,2)</f>
        <v>A</v>
      </c>
      <c r="BI11" s="107" t="str">
        <f>VLOOKUP(BH11,DESKRIPSI!$U$20:$V$32,2)</f>
        <v>Sangat Baik dalam mengetahui teknik potong, lipat dan sambung.</v>
      </c>
      <c r="BJ11" s="109">
        <f>REKAP!BQ12</f>
        <v>89.583333333333329</v>
      </c>
      <c r="BK11" s="109">
        <f>REKAP!BR12</f>
        <v>89.583333333333329</v>
      </c>
      <c r="BL11" s="101"/>
      <c r="BM11" s="108">
        <f t="shared" si="7"/>
        <v>89.583333333333329</v>
      </c>
      <c r="BN11" s="106" t="str">
        <f>VLOOKUP(BM11,PREDIKAT!$B$2:$C$102,2)</f>
        <v>A</v>
      </c>
      <c r="BO11" s="107" t="str">
        <f>VLOOKUP(BN11,DESKRIPSI!$U$37:$V$49,2)</f>
        <v>Sangat Baik dalam memahami penggunaan kombinasi gerak dasar lokomotor, non-lokomotor dan manipulatif sesuai dengan irama (ketukan) tanpa/dengan musik dalam aktivitas gerak berirama.</v>
      </c>
      <c r="BP11" s="109">
        <f>REKAP1!Q11</f>
        <v>86.666666666666671</v>
      </c>
      <c r="BQ11" s="109">
        <f>REKAP1!V11</f>
        <v>86.666666666666671</v>
      </c>
      <c r="BR11" s="101"/>
      <c r="BS11" s="108">
        <f t="shared" si="8"/>
        <v>86.666666666666671</v>
      </c>
      <c r="BT11" s="106" t="str">
        <f>VLOOKUP(BS11,PREDIKAT!$B$2:$C$102,2)</f>
        <v>A</v>
      </c>
      <c r="BU11" s="107" t="str">
        <f>VLOOKUP(BT11,[1]DESKRIPSI!$U$54:$V$66,2)</f>
        <v>Sangat Baik memahami cerita tradisi setempat dengan ragam bahasa tertentu</v>
      </c>
      <c r="BV11" s="101" t="s">
        <v>64</v>
      </c>
      <c r="BW11" s="101" t="s">
        <v>65</v>
      </c>
      <c r="BX11" s="101" t="s">
        <v>66</v>
      </c>
      <c r="BY11" s="108" t="e">
        <f t="shared" si="9"/>
        <v>#DIV/0!</v>
      </c>
      <c r="BZ11" s="106" t="e">
        <f>VLOOKUP(BY11,[1]PREDIKAT!$B$2:$C$102,2)</f>
        <v>#DIV/0!</v>
      </c>
      <c r="CA11" s="106" t="e">
        <f>VLOOKUP(BZ11,[1]DESKRIPSI!$U$71:$V$83,2)</f>
        <v>#DIV/0!</v>
      </c>
      <c r="CB11" s="109" t="s">
        <v>97</v>
      </c>
      <c r="CC11" s="109"/>
      <c r="CD11" s="110" t="s">
        <v>130</v>
      </c>
      <c r="CE11" s="109">
        <v>122</v>
      </c>
      <c r="CF11" s="109">
        <v>21</v>
      </c>
      <c r="CG11" s="109" t="s">
        <v>103</v>
      </c>
      <c r="CH11" s="109" t="s">
        <v>103</v>
      </c>
      <c r="CI11" s="109" t="s">
        <v>103</v>
      </c>
      <c r="CJ11" s="109"/>
      <c r="CK11" s="109"/>
      <c r="CL11" s="109"/>
      <c r="CM11" s="109">
        <v>5</v>
      </c>
      <c r="CN11" s="109"/>
      <c r="CO11" s="109"/>
    </row>
    <row r="12" spans="1:94" s="26" customFormat="1" ht="44.25" customHeight="1" thickBot="1" x14ac:dyDescent="0.35">
      <c r="A12" s="106">
        <v>6</v>
      </c>
      <c r="B12" s="111" t="str">
        <f>'DATA SISWA'!B9</f>
        <v>ELVINA SUNARDI</v>
      </c>
      <c r="C12" s="104" t="str">
        <f>'DATA SISWA'!C9</f>
        <v>000000006</v>
      </c>
      <c r="D12" s="104">
        <f>'DATA SISWA'!D9</f>
        <v>1006</v>
      </c>
      <c r="E12" s="102">
        <f>'INPUT SIKAP'!E13</f>
        <v>80</v>
      </c>
      <c r="F12" s="102">
        <f>'INPUT SIKAP'!F13</f>
        <v>80</v>
      </c>
      <c r="G12" s="102"/>
      <c r="H12" s="102">
        <f>'INPUT SIKAP'!H13</f>
        <v>80</v>
      </c>
      <c r="I12" s="102">
        <f>'INPUT SIKAP'!I13</f>
        <v>80</v>
      </c>
      <c r="J12" s="102"/>
      <c r="K12" s="102">
        <f>'INPUT SIKAP'!K13</f>
        <v>80</v>
      </c>
      <c r="L12" s="102">
        <f>'INPUT SIKAP'!L13</f>
        <v>80</v>
      </c>
      <c r="M12" s="102"/>
      <c r="N12" s="105">
        <f t="shared" si="0"/>
        <v>80</v>
      </c>
      <c r="O12" s="106" t="str">
        <f>VLOOKUP(N12,[1]PREDIKAT!$B$2:$C$102,2)</f>
        <v>B</v>
      </c>
      <c r="P12" s="107" t="str">
        <f>VLOOKUP(O12,[1]DESKRIPSI!$A$20:$B$32,2)</f>
        <v>Terbiasa dalam ketaatan beribadah,melakukan doa sebelum dan sesudah kegiatan, perlu bimbingan berprilaku syukur</v>
      </c>
      <c r="Q12" s="102">
        <f>'INPUT SIKAP'!N13</f>
        <v>80</v>
      </c>
      <c r="R12" s="102">
        <f>'INPUT SIKAP'!O13</f>
        <v>80</v>
      </c>
      <c r="S12" s="102"/>
      <c r="T12" s="102">
        <f>'INPUT SIKAP'!Q13</f>
        <v>80</v>
      </c>
      <c r="U12" s="102">
        <f>'INPUT SIKAP'!R13</f>
        <v>80</v>
      </c>
      <c r="V12" s="102"/>
      <c r="W12" s="102">
        <f>'INPUT SIKAP'!T13</f>
        <v>80</v>
      </c>
      <c r="X12" s="102">
        <f>'INPUT SIKAP'!U13</f>
        <v>80</v>
      </c>
      <c r="Y12" s="102"/>
      <c r="Z12" s="108">
        <f t="shared" si="1"/>
        <v>80</v>
      </c>
      <c r="AA12" s="106" t="str">
        <f>VLOOKUP(Z12,[1]PREDIKAT!$B$2:$C$102,2)</f>
        <v>B</v>
      </c>
      <c r="AB12" s="107" t="str">
        <f>VLOOKUP(AA12,[1]DESKRIPSI!$A$37:$B$49,2)</f>
        <v>Memiliki sikap disiplin dan jujur, santun, tanggung jawab Baik, dalam percaya diri perlu bimbingan lebih lanjut</v>
      </c>
      <c r="AC12" s="109">
        <f>REKAP1!G12</f>
        <v>83.333333333333329</v>
      </c>
      <c r="AD12" s="109">
        <f>REKAP1!L12</f>
        <v>83.333333333333329</v>
      </c>
      <c r="AE12" s="106"/>
      <c r="AF12" s="108">
        <f t="shared" si="2"/>
        <v>83.333333333333329</v>
      </c>
      <c r="AG12" s="106" t="str">
        <f>VLOOKUP(AF12,PREDIKAT!$B$2:$C$102,2)</f>
        <v>B</v>
      </c>
      <c r="AH12" s="107" t="str">
        <f>VLOOKUP(AG12,DESKRIPSI!$K$20:$L$32,2)</f>
        <v>Baik dalam membaca kalimat-kalimat dalam Al-Qur’an dengan benar dan menulis huruf hijaiyyah dalam Al-Qur’an dengan benar.</v>
      </c>
      <c r="AI12" s="109">
        <f>REKAP!M13</f>
        <v>87.5</v>
      </c>
      <c r="AJ12" s="109">
        <f>REKAP!N13</f>
        <v>87.5</v>
      </c>
      <c r="AK12" s="109">
        <f>REKAP!O13</f>
        <v>87.5</v>
      </c>
      <c r="AL12" s="108">
        <f t="shared" si="3"/>
        <v>87.5</v>
      </c>
      <c r="AM12" s="106" t="str">
        <f>VLOOKUP(AL12,PREDIKAT!$B$2:$C$102,2)</f>
        <v>A</v>
      </c>
      <c r="AN12" s="107" t="str">
        <f>VLOOKUP(AM12,[1]DESKRIPSI!$K$37:$L$49,2)</f>
        <v>Sangat Baik dalam memahami manfaat keberagaman karakteristik individu dalam kehidupan sehari - hari</v>
      </c>
      <c r="AO12" s="109">
        <f>REKAP!AA13</f>
        <v>87.5</v>
      </c>
      <c r="AP12" s="109">
        <f>REKAP!AB13</f>
        <v>87.5</v>
      </c>
      <c r="AQ12" s="100"/>
      <c r="AR12" s="100"/>
      <c r="AS12" s="108">
        <f t="shared" si="4"/>
        <v>87.5</v>
      </c>
      <c r="AT12" s="106" t="str">
        <f>VLOOKUP(AS12,PREDIKAT!$B$2:$C$102,2)</f>
        <v>A</v>
      </c>
      <c r="AU12" s="107" t="str">
        <f>VLOOKUP(AT12,DESKRIPSI!$K$54:$L$66,2)</f>
        <v xml:space="preserve">Sangat Baik dalam menggali informasi tentang perubahan cuaca dan pengaruhnya terhadap kehidupan manusia yang disajkan dalam bentuk lisan, tulis, visual dan/atau eksplorasi.
</v>
      </c>
      <c r="AV12" s="109">
        <f>REKAP!AO13</f>
        <v>87.5</v>
      </c>
      <c r="AW12" s="109">
        <f>REKAP!AP13</f>
        <v>87.5</v>
      </c>
      <c r="AX12" s="109"/>
      <c r="AY12" s="109"/>
      <c r="AZ12" s="108">
        <f t="shared" si="5"/>
        <v>87.5</v>
      </c>
      <c r="BA12" s="106" t="str">
        <f>VLOOKUP(AZ12,PREDIKAT!$B$2:$C$102,2)</f>
        <v>A</v>
      </c>
      <c r="BB12" s="107" t="str">
        <f>VLOOKUP(BA12,DESKRIPSI!$K$71:$L$83,2)</f>
        <v>Sangat Baik dalam menjelaskan masalah penjumlahan dan pengurangan pecahan berpenyebut sama dan menjelaskan dan menentukan lama waktu suatu kejadian berlangsung..</v>
      </c>
      <c r="BC12" s="109">
        <f>REKAP!BC13</f>
        <v>87.5</v>
      </c>
      <c r="BD12" s="109">
        <f>REKAP!BD13</f>
        <v>87.5</v>
      </c>
      <c r="BE12" s="109">
        <f>REKAP!BE13</f>
        <v>83.333333333333343</v>
      </c>
      <c r="BF12" s="109">
        <f>REKAP!BF13</f>
        <v>83.333333333333343</v>
      </c>
      <c r="BG12" s="108">
        <f t="shared" si="6"/>
        <v>85.416666666666686</v>
      </c>
      <c r="BH12" s="106" t="str">
        <f>VLOOKUP(BG12,PREDIKAT!$B$2:$C$102,2)</f>
        <v>A</v>
      </c>
      <c r="BI12" s="107" t="str">
        <f>VLOOKUP(BH12,DESKRIPSI!$U$20:$V$32,2)</f>
        <v>Sangat Baik dalam mengetahui teknik potong, lipat dan sambung.</v>
      </c>
      <c r="BJ12" s="109">
        <f>REKAP!BQ13</f>
        <v>87.5</v>
      </c>
      <c r="BK12" s="109">
        <f>REKAP!BR13</f>
        <v>87.5</v>
      </c>
      <c r="BL12" s="101"/>
      <c r="BM12" s="108">
        <f t="shared" si="7"/>
        <v>87.5</v>
      </c>
      <c r="BN12" s="106" t="str">
        <f>VLOOKUP(BM12,PREDIKAT!$B$2:$C$102,2)</f>
        <v>A</v>
      </c>
      <c r="BO12" s="107" t="str">
        <f>VLOOKUP(BN12,DESKRIPSI!$U$37:$V$49,2)</f>
        <v>Sangat Baik dalam memahami penggunaan kombinasi gerak dasar lokomotor, non-lokomotor dan manipulatif sesuai dengan irama (ketukan) tanpa/dengan musik dalam aktivitas gerak berirama.</v>
      </c>
      <c r="BP12" s="109">
        <f>REKAP1!Q12</f>
        <v>83.333333333333329</v>
      </c>
      <c r="BQ12" s="109">
        <f>REKAP1!V12</f>
        <v>83.333333333333329</v>
      </c>
      <c r="BR12" s="101"/>
      <c r="BS12" s="108">
        <f t="shared" si="8"/>
        <v>83.333333333333329</v>
      </c>
      <c r="BT12" s="106" t="str">
        <f>VLOOKUP(BS12,PREDIKAT!$B$2:$C$102,2)</f>
        <v>B</v>
      </c>
      <c r="BU12" s="107" t="str">
        <f>VLOOKUP(BT12,[1]DESKRIPSI!$U$54:$V$66,2)</f>
        <v>Baik memahami cerita tradisi setempat dengan ragam bahasa tertentu</v>
      </c>
      <c r="BV12" s="101" t="s">
        <v>64</v>
      </c>
      <c r="BW12" s="101" t="s">
        <v>65</v>
      </c>
      <c r="BX12" s="101" t="s">
        <v>66</v>
      </c>
      <c r="BY12" s="108" t="e">
        <f t="shared" si="9"/>
        <v>#DIV/0!</v>
      </c>
      <c r="BZ12" s="106" t="e">
        <f>VLOOKUP(BY12,[1]PREDIKAT!$B$2:$C$102,2)</f>
        <v>#DIV/0!</v>
      </c>
      <c r="CA12" s="106" t="e">
        <f>VLOOKUP(BZ12,[1]DESKRIPSI!$U$71:$V$83,2)</f>
        <v>#DIV/0!</v>
      </c>
      <c r="CB12" s="109" t="s">
        <v>97</v>
      </c>
      <c r="CC12" s="109"/>
      <c r="CD12" s="110" t="s">
        <v>130</v>
      </c>
      <c r="CE12" s="109">
        <v>123</v>
      </c>
      <c r="CF12" s="109">
        <v>20</v>
      </c>
      <c r="CG12" s="109" t="s">
        <v>103</v>
      </c>
      <c r="CH12" s="109" t="s">
        <v>103</v>
      </c>
      <c r="CI12" s="109" t="s">
        <v>103</v>
      </c>
      <c r="CJ12" s="109"/>
      <c r="CK12" s="109"/>
      <c r="CL12" s="109"/>
      <c r="CM12" s="109"/>
      <c r="CN12" s="109"/>
      <c r="CO12" s="109"/>
    </row>
    <row r="13" spans="1:94" s="26" customFormat="1" ht="41.25" customHeight="1" thickBot="1" x14ac:dyDescent="0.35">
      <c r="A13" s="103">
        <v>7</v>
      </c>
      <c r="B13" s="111" t="str">
        <f>'DATA SISWA'!B10</f>
        <v>HARITSYAM ANSHARI</v>
      </c>
      <c r="C13" s="104" t="str">
        <f>'DATA SISWA'!C10</f>
        <v>000000007</v>
      </c>
      <c r="D13" s="104">
        <f>'DATA SISWA'!D10</f>
        <v>1007</v>
      </c>
      <c r="E13" s="102">
        <f>'INPUT SIKAP'!E14</f>
        <v>75</v>
      </c>
      <c r="F13" s="102">
        <f>'INPUT SIKAP'!F14</f>
        <v>75</v>
      </c>
      <c r="G13" s="102"/>
      <c r="H13" s="102">
        <f>'INPUT SIKAP'!H14</f>
        <v>75</v>
      </c>
      <c r="I13" s="102">
        <f>'INPUT SIKAP'!I14</f>
        <v>75</v>
      </c>
      <c r="J13" s="102"/>
      <c r="K13" s="102">
        <f>'INPUT SIKAP'!K14</f>
        <v>75</v>
      </c>
      <c r="L13" s="102">
        <f>'INPUT SIKAP'!L14</f>
        <v>75</v>
      </c>
      <c r="M13" s="102"/>
      <c r="N13" s="105">
        <f t="shared" si="0"/>
        <v>75</v>
      </c>
      <c r="O13" s="106" t="str">
        <f>VLOOKUP(N13,[1]PREDIKAT!$B$2:$C$102,2)</f>
        <v>B</v>
      </c>
      <c r="P13" s="107" t="str">
        <f>VLOOKUP(O13,[1]DESKRIPSI!$A$20:$B$32,2)</f>
        <v>Terbiasa dalam ketaatan beribadah,melakukan doa sebelum dan sesudah kegiatan, perlu bimbingan berprilaku syukur</v>
      </c>
      <c r="Q13" s="102">
        <f>'INPUT SIKAP'!N14</f>
        <v>75</v>
      </c>
      <c r="R13" s="102">
        <f>'INPUT SIKAP'!O14</f>
        <v>75</v>
      </c>
      <c r="S13" s="102"/>
      <c r="T13" s="102">
        <f>'INPUT SIKAP'!Q14</f>
        <v>75</v>
      </c>
      <c r="U13" s="102">
        <f>'INPUT SIKAP'!R14</f>
        <v>75</v>
      </c>
      <c r="V13" s="102"/>
      <c r="W13" s="102">
        <f>'INPUT SIKAP'!T14</f>
        <v>75</v>
      </c>
      <c r="X13" s="102">
        <f>'INPUT SIKAP'!U14</f>
        <v>75</v>
      </c>
      <c r="Y13" s="102"/>
      <c r="Z13" s="108">
        <f t="shared" si="1"/>
        <v>75</v>
      </c>
      <c r="AA13" s="106" t="str">
        <f>VLOOKUP(Z13,[1]PREDIKAT!$B$2:$C$102,2)</f>
        <v>B</v>
      </c>
      <c r="AB13" s="107" t="str">
        <f>VLOOKUP(AA13,[1]DESKRIPSI!$A$37:$B$49,2)</f>
        <v>Memiliki sikap disiplin dan jujur, santun, tanggung jawab Baik, dalam percaya diri perlu bimbingan lebih lanjut</v>
      </c>
      <c r="AC13" s="109">
        <f>REKAP1!G13</f>
        <v>75</v>
      </c>
      <c r="AD13" s="109">
        <f>REKAP1!L13</f>
        <v>75</v>
      </c>
      <c r="AE13" s="106"/>
      <c r="AF13" s="108">
        <f t="shared" si="2"/>
        <v>75</v>
      </c>
      <c r="AG13" s="106" t="str">
        <f>VLOOKUP(AF13,PREDIKAT!$B$2:$C$102,2)</f>
        <v>C</v>
      </c>
      <c r="AH13" s="107" t="str">
        <f>VLOOKUP(AG13,DESKRIPSI!$K$20:$L$32,2)</f>
        <v>Cukup Baik dalam membaca kalimat-kalimat dalam Al-Qur’an dengan benar dan menulis huruf hijaiyyah dalam Al-Qur’an dengan benar.</v>
      </c>
      <c r="AI13" s="109">
        <f>REKAP!M14</f>
        <v>75</v>
      </c>
      <c r="AJ13" s="109">
        <f>REKAP!N14</f>
        <v>75</v>
      </c>
      <c r="AK13" s="109">
        <f>REKAP!O14</f>
        <v>75</v>
      </c>
      <c r="AL13" s="108">
        <f t="shared" si="3"/>
        <v>75</v>
      </c>
      <c r="AM13" s="106" t="str">
        <f>VLOOKUP(AL13,PREDIKAT!$B$2:$C$102,2)</f>
        <v>C</v>
      </c>
      <c r="AN13" s="107" t="str">
        <f>VLOOKUP(AM13,[1]DESKRIPSI!$K$37:$L$49,2)</f>
        <v>Cukup dalam memahami manfaat keberagaman karakteristik individu dalam kehidupan sehari - hari</v>
      </c>
      <c r="AO13" s="109">
        <f>REKAP!AA14</f>
        <v>75</v>
      </c>
      <c r="AP13" s="109">
        <f>REKAP!AB14</f>
        <v>75</v>
      </c>
      <c r="AQ13" s="100"/>
      <c r="AR13" s="100"/>
      <c r="AS13" s="108">
        <f t="shared" si="4"/>
        <v>75</v>
      </c>
      <c r="AT13" s="106" t="str">
        <f>VLOOKUP(AS13,PREDIKAT!$B$2:$C$102,2)</f>
        <v>C</v>
      </c>
      <c r="AU13" s="107" t="str">
        <f>VLOOKUP(AT13,DESKRIPSI!$K$54:$L$66,2)</f>
        <v xml:space="preserve">Cukup dalam menggali informasi tentang perubahan cuaca dan pengaruhnya terhadap kehidupan manusia yang disajkan dalam bentuk lisan, tulis, visual dan/atau eksplorasi.
</v>
      </c>
      <c r="AV13" s="109">
        <f>REKAP!AO14</f>
        <v>70.833333333333357</v>
      </c>
      <c r="AW13" s="109">
        <f>REKAP!AP14</f>
        <v>70.833333333333343</v>
      </c>
      <c r="AX13" s="109"/>
      <c r="AY13" s="109"/>
      <c r="AZ13" s="108">
        <f t="shared" si="5"/>
        <v>70.833333333333343</v>
      </c>
      <c r="BA13" s="106" t="str">
        <f>VLOOKUP(AZ13,PREDIKAT!$B$2:$C$102,2)</f>
        <v>D</v>
      </c>
      <c r="BB13" s="107" t="str">
        <f>VLOOKUP(BA13,DESKRIPSI!$K$71:$L$83,2)</f>
        <v>Perlu bimbingan dalam menjelaskan masalah penjumlahan dan pengurangan pecahan berpenyebut sama dan menjelaskan dan menentukan lama waktu suatu kejadian berlangsung..</v>
      </c>
      <c r="BC13" s="109">
        <f>REKAP!BC14</f>
        <v>70.833333333333343</v>
      </c>
      <c r="BD13" s="109">
        <f>REKAP!BD14</f>
        <v>70.833333333333343</v>
      </c>
      <c r="BE13" s="109">
        <f>REKAP!BE14</f>
        <v>70.833333333333343</v>
      </c>
      <c r="BF13" s="109">
        <f>REKAP!BF14</f>
        <v>70.833333333333343</v>
      </c>
      <c r="BG13" s="108">
        <f t="shared" si="6"/>
        <v>70.833333333333343</v>
      </c>
      <c r="BH13" s="106" t="str">
        <f>VLOOKUP(BG13,PREDIKAT!$B$2:$C$102,2)</f>
        <v>D</v>
      </c>
      <c r="BI13" s="107" t="str">
        <f>VLOOKUP(BH13,DESKRIPSI!$U$20:$V$32,2)</f>
        <v>Perlu Bimbingan dalam mengetahui teknik potong, lipat dan sambung.</v>
      </c>
      <c r="BJ13" s="109">
        <f>REKAP!BQ14</f>
        <v>70.833333333333343</v>
      </c>
      <c r="BK13" s="109">
        <f>REKAP!BR14</f>
        <v>70.833333333333343</v>
      </c>
      <c r="BL13" s="101"/>
      <c r="BM13" s="108">
        <f t="shared" si="7"/>
        <v>70.833333333333343</v>
      </c>
      <c r="BN13" s="106" t="str">
        <f>VLOOKUP(BM13,PREDIKAT!$B$2:$C$102,2)</f>
        <v>D</v>
      </c>
      <c r="BO13" s="107" t="str">
        <f>VLOOKUP(BN13,DESKRIPSI!$U$37:$V$49,2)</f>
        <v>Perlu Bimbingan dalam memahami penggunaan kombinasi gerak dasar lokomotor, non-lokomotor dan manipulatif sesuai dengan irama (ketukan) tanpa/dengan musik dalam aktivitas gerak berirama.</v>
      </c>
      <c r="BP13" s="109">
        <f>REKAP1!Q13</f>
        <v>75</v>
      </c>
      <c r="BQ13" s="109">
        <f>REKAP1!V13</f>
        <v>73.333333333333329</v>
      </c>
      <c r="BR13" s="101"/>
      <c r="BS13" s="108">
        <f t="shared" si="8"/>
        <v>74.166666666666657</v>
      </c>
      <c r="BT13" s="106" t="str">
        <f>VLOOKUP(BS13,PREDIKAT!$B$2:$C$102,2)</f>
        <v>D</v>
      </c>
      <c r="BU13" s="107" t="str">
        <f>VLOOKUP(BT13,[1]DESKRIPSI!$U$54:$V$66,2)</f>
        <v>Perlu Bimbingan dalam memahami cerita tradisi setempat dengan ragam bahasa tertentu</v>
      </c>
      <c r="BV13" s="101" t="s">
        <v>64</v>
      </c>
      <c r="BW13" s="101" t="s">
        <v>65</v>
      </c>
      <c r="BX13" s="101" t="s">
        <v>66</v>
      </c>
      <c r="BY13" s="108" t="e">
        <f t="shared" si="9"/>
        <v>#DIV/0!</v>
      </c>
      <c r="BZ13" s="106" t="e">
        <f>VLOOKUP(BY13,[1]PREDIKAT!$B$2:$C$102,2)</f>
        <v>#DIV/0!</v>
      </c>
      <c r="CA13" s="106" t="e">
        <f>VLOOKUP(BZ13,[1]DESKRIPSI!$U$71:$V$83,2)</f>
        <v>#DIV/0!</v>
      </c>
      <c r="CB13" s="109" t="s">
        <v>100</v>
      </c>
      <c r="CC13" s="109"/>
      <c r="CD13" s="110" t="s">
        <v>130</v>
      </c>
      <c r="CE13" s="109">
        <v>132</v>
      </c>
      <c r="CF13" s="109">
        <v>35</v>
      </c>
      <c r="CG13" s="109" t="s">
        <v>103</v>
      </c>
      <c r="CH13" s="109" t="s">
        <v>103</v>
      </c>
      <c r="CI13" s="109" t="s">
        <v>103</v>
      </c>
      <c r="CJ13" s="109"/>
      <c r="CK13" s="109"/>
      <c r="CL13" s="109"/>
      <c r="CM13" s="109">
        <v>1</v>
      </c>
      <c r="CN13" s="109">
        <v>1</v>
      </c>
      <c r="CO13" s="109"/>
    </row>
    <row r="14" spans="1:94" s="26" customFormat="1" ht="45.75" customHeight="1" thickBot="1" x14ac:dyDescent="0.35">
      <c r="A14" s="106">
        <v>8</v>
      </c>
      <c r="B14" s="111" t="str">
        <f>'DATA SISWA'!B11</f>
        <v>IZZUDIN AL AYYUBI</v>
      </c>
      <c r="C14" s="104" t="str">
        <f>'DATA SISWA'!C11</f>
        <v>000000008</v>
      </c>
      <c r="D14" s="104">
        <f>'DATA SISWA'!D11</f>
        <v>1008</v>
      </c>
      <c r="E14" s="102">
        <v>90</v>
      </c>
      <c r="F14" s="102">
        <v>90</v>
      </c>
      <c r="G14" s="102">
        <v>90</v>
      </c>
      <c r="H14" s="102">
        <v>90</v>
      </c>
      <c r="I14" s="102">
        <v>90</v>
      </c>
      <c r="J14" s="102">
        <v>90</v>
      </c>
      <c r="K14" s="102">
        <v>90</v>
      </c>
      <c r="L14" s="102">
        <v>90</v>
      </c>
      <c r="M14" s="102">
        <v>90</v>
      </c>
      <c r="N14" s="102">
        <v>90</v>
      </c>
      <c r="O14" s="106" t="str">
        <f>VLOOKUP(N14,[1]PREDIKAT!$B$2:$C$102,2)</f>
        <v>A</v>
      </c>
      <c r="P14" s="107" t="str">
        <f>VLOOKUP(O14,[1]DESKRIPSI!$A$20:$B$32,2)</f>
        <v>Terbiasa dalam ketaatan beribadah,melakukan doa sebelum dan sesudah kegiatan, selalu berprilaku syukur</v>
      </c>
      <c r="Q14" s="102">
        <f>'INPUT SIKAP'!N15</f>
        <v>80</v>
      </c>
      <c r="R14" s="102">
        <f>'INPUT SIKAP'!O15</f>
        <v>80</v>
      </c>
      <c r="S14" s="102"/>
      <c r="T14" s="102">
        <f>'INPUT SIKAP'!Q15</f>
        <v>80</v>
      </c>
      <c r="U14" s="102">
        <f>'INPUT SIKAP'!R15</f>
        <v>80</v>
      </c>
      <c r="V14" s="102"/>
      <c r="W14" s="102">
        <f>'INPUT SIKAP'!T15</f>
        <v>80</v>
      </c>
      <c r="X14" s="102">
        <f>'INPUT SIKAP'!U15</f>
        <v>80</v>
      </c>
      <c r="Y14" s="102"/>
      <c r="Z14" s="108">
        <f t="shared" si="1"/>
        <v>80</v>
      </c>
      <c r="AA14" s="106" t="str">
        <f>VLOOKUP(Z14,[1]PREDIKAT!$B$2:$C$102,2)</f>
        <v>B</v>
      </c>
      <c r="AB14" s="107" t="str">
        <f>VLOOKUP(AA14,[1]DESKRIPSI!$A$37:$B$49,2)</f>
        <v>Memiliki sikap disiplin dan jujur, santun, tanggung jawab Baik, dalam percaya diri perlu bimbingan lebih lanjut</v>
      </c>
      <c r="AC14" s="109">
        <f>REKAP1!G14</f>
        <v>80</v>
      </c>
      <c r="AD14" s="109">
        <f>REKAP1!L14</f>
        <v>80</v>
      </c>
      <c r="AE14" s="106"/>
      <c r="AF14" s="108">
        <f t="shared" si="2"/>
        <v>80</v>
      </c>
      <c r="AG14" s="106" t="str">
        <f>VLOOKUP(AF14,PREDIKAT!$B$2:$C$102,2)</f>
        <v>B</v>
      </c>
      <c r="AH14" s="107" t="s">
        <v>242</v>
      </c>
      <c r="AI14" s="109">
        <f>REKAP!M15</f>
        <v>79.166666666666657</v>
      </c>
      <c r="AJ14" s="109">
        <f>REKAP!N15</f>
        <v>79.166666666666657</v>
      </c>
      <c r="AK14" s="109">
        <f>REKAP!O15</f>
        <v>79.166666666666657</v>
      </c>
      <c r="AL14" s="108">
        <f t="shared" si="3"/>
        <v>79.166666666666657</v>
      </c>
      <c r="AM14" s="106" t="str">
        <f>VLOOKUP(AL14,PREDIKAT!$B$2:$C$102,2)</f>
        <v>B</v>
      </c>
      <c r="AN14" s="107" t="str">
        <f>VLOOKUP(AM14,[1]DESKRIPSI!$K$37:$L$49,2)</f>
        <v>Baik dalam memahami manfaat keberagaman karakteristik individu dalam kehidupan sehari - hari</v>
      </c>
      <c r="AO14" s="109">
        <f>REKAP!AA15</f>
        <v>79.166666666666657</v>
      </c>
      <c r="AP14" s="109">
        <f>REKAP!AB15</f>
        <v>79.166666666666657</v>
      </c>
      <c r="AQ14" s="100"/>
      <c r="AR14" s="100"/>
      <c r="AS14" s="108">
        <f t="shared" si="4"/>
        <v>79.166666666666657</v>
      </c>
      <c r="AT14" s="106" t="str">
        <f>VLOOKUP(AS14,PREDIKAT!$B$2:$C$102,2)</f>
        <v>B</v>
      </c>
      <c r="AU14" s="107" t="str">
        <f>VLOOKUP(AT14,DESKRIPSI!$K$54:$L$66,2)</f>
        <v xml:space="preserve">Baik dalam menggali informasi tentang perubahan cuaca dan pengaruhnya terhadap kehidupan manusia yang disajkan dalam bentuk lisan, tulis, visual dan/atau eksplorasi.
</v>
      </c>
      <c r="AV14" s="109">
        <f>REKAP!AO15</f>
        <v>79.166666666666643</v>
      </c>
      <c r="AW14" s="109">
        <f>REKAP!AP15</f>
        <v>79.166666666666657</v>
      </c>
      <c r="AX14" s="109"/>
      <c r="AY14" s="109"/>
      <c r="AZ14" s="108">
        <f t="shared" si="5"/>
        <v>79.166666666666657</v>
      </c>
      <c r="BA14" s="106" t="str">
        <f>VLOOKUP(AZ14,PREDIKAT!$B$2:$C$102,2)</f>
        <v>B</v>
      </c>
      <c r="BB14" s="107" t="str">
        <f>VLOOKUP(BA14,DESKRIPSI!$K$71:$L$83,2)</f>
        <v>Baik dalam menjelaskan masalah penjumlahan dan pengurangan pecahan berpenyebut sama dan menjelaskan dan menentukan lama waktu suatu kejadian berlangsung..</v>
      </c>
      <c r="BC14" s="109">
        <f>REKAP!BC15</f>
        <v>79.166666666666657</v>
      </c>
      <c r="BD14" s="109">
        <f>REKAP!BD15</f>
        <v>79.166666666666657</v>
      </c>
      <c r="BE14" s="109">
        <f>REKAP!BE15</f>
        <v>79.166666666666657</v>
      </c>
      <c r="BF14" s="109">
        <f>REKAP!BF15</f>
        <v>79.166666666666657</v>
      </c>
      <c r="BG14" s="108">
        <f t="shared" si="6"/>
        <v>79.166666666666657</v>
      </c>
      <c r="BH14" s="106" t="str">
        <f>VLOOKUP(BG14,PREDIKAT!$B$2:$C$102,2)</f>
        <v>B</v>
      </c>
      <c r="BI14" s="107" t="str">
        <f>VLOOKUP(BH14,DESKRIPSI!$U$20:$V$32,2)</f>
        <v>Baik dalam mengetahui teknik potong, lipat dan sambung..</v>
      </c>
      <c r="BJ14" s="109">
        <f>REKAP!BQ15</f>
        <v>79.166666666666657</v>
      </c>
      <c r="BK14" s="109">
        <f>REKAP!BR15</f>
        <v>79.166666666666657</v>
      </c>
      <c r="BL14" s="101"/>
      <c r="BM14" s="108">
        <f t="shared" si="7"/>
        <v>79.166666666666657</v>
      </c>
      <c r="BN14" s="106" t="str">
        <f>VLOOKUP(BM14,PREDIKAT!$B$2:$C$102,2)</f>
        <v>B</v>
      </c>
      <c r="BO14" s="107" t="str">
        <f>VLOOKUP(BN14,DESKRIPSI!$U$37:$V$49,2)</f>
        <v>Baik dalam memahami penggunaan kombinasi gerak dasar lokomotor, non-lokomotor dan manipulatif sesuai dengan irama (ketukan) tanpa/dengan musik dalam aktivitas gerak berirama.</v>
      </c>
      <c r="BP14" s="109">
        <f>REKAP1!Q14</f>
        <v>78.333333333333329</v>
      </c>
      <c r="BQ14" s="109">
        <f>REKAP1!V14</f>
        <v>77.333333333333329</v>
      </c>
      <c r="BR14" s="101"/>
      <c r="BS14" s="108">
        <f t="shared" si="8"/>
        <v>77.833333333333329</v>
      </c>
      <c r="BT14" s="106" t="str">
        <f>VLOOKUP(BS14,PREDIKAT!$B$2:$C$102,2)</f>
        <v>C</v>
      </c>
      <c r="BU14" s="107" t="str">
        <f>VLOOKUP(BT14,[1]DESKRIPSI!$U$54:$V$66,2)</f>
        <v>Cukup Baik memahami cerita tradisi setempat dengan ragam bahasa tertentu</v>
      </c>
      <c r="BV14" s="101" t="s">
        <v>64</v>
      </c>
      <c r="BW14" s="101" t="s">
        <v>65</v>
      </c>
      <c r="BX14" s="101" t="s">
        <v>66</v>
      </c>
      <c r="BY14" s="108" t="e">
        <f t="shared" si="9"/>
        <v>#DIV/0!</v>
      </c>
      <c r="BZ14" s="106" t="e">
        <f>VLOOKUP(BY14,[1]PREDIKAT!$B$2:$C$102,2)</f>
        <v>#DIV/0!</v>
      </c>
      <c r="CA14" s="106" t="e">
        <f>VLOOKUP(BZ14,[1]DESKRIPSI!$U$71:$V$83,2)</f>
        <v>#DIV/0!</v>
      </c>
      <c r="CB14" s="109" t="s">
        <v>97</v>
      </c>
      <c r="CC14" s="109" t="s">
        <v>100</v>
      </c>
      <c r="CD14" s="110" t="s">
        <v>130</v>
      </c>
      <c r="CE14" s="109">
        <v>125</v>
      </c>
      <c r="CF14" s="109">
        <v>23</v>
      </c>
      <c r="CG14" s="109" t="s">
        <v>103</v>
      </c>
      <c r="CH14" s="109" t="s">
        <v>103</v>
      </c>
      <c r="CI14" s="109" t="s">
        <v>103</v>
      </c>
      <c r="CJ14" s="109" t="s">
        <v>100</v>
      </c>
      <c r="CK14" s="109"/>
      <c r="CL14" s="109"/>
      <c r="CM14" s="109">
        <v>6</v>
      </c>
      <c r="CN14" s="109">
        <v>2</v>
      </c>
      <c r="CO14" s="109"/>
    </row>
    <row r="15" spans="1:94" s="26" customFormat="1" ht="58.2" thickBot="1" x14ac:dyDescent="0.35">
      <c r="A15" s="103">
        <v>9</v>
      </c>
      <c r="B15" s="111" t="str">
        <f>'DATA SISWA'!B12</f>
        <v>LALA HELSINKI</v>
      </c>
      <c r="C15" s="104" t="str">
        <f>'DATA SISWA'!C12</f>
        <v>000000009</v>
      </c>
      <c r="D15" s="104">
        <f>'DATA SISWA'!D12</f>
        <v>1009</v>
      </c>
      <c r="E15" s="102">
        <f>'INPUT SIKAP'!E16</f>
        <v>70</v>
      </c>
      <c r="F15" s="102">
        <f>'INPUT SIKAP'!F16</f>
        <v>70</v>
      </c>
      <c r="G15" s="102"/>
      <c r="H15" s="102">
        <f>'INPUT SIKAP'!H16</f>
        <v>70</v>
      </c>
      <c r="I15" s="102">
        <f>'INPUT SIKAP'!I16</f>
        <v>70</v>
      </c>
      <c r="J15" s="102"/>
      <c r="K15" s="102">
        <f>'INPUT SIKAP'!K16</f>
        <v>70</v>
      </c>
      <c r="L15" s="102">
        <f>'INPUT SIKAP'!L16</f>
        <v>70</v>
      </c>
      <c r="M15" s="102"/>
      <c r="N15" s="105">
        <f t="shared" si="0"/>
        <v>70</v>
      </c>
      <c r="O15" s="106" t="str">
        <f>VLOOKUP(N15,[1]PREDIKAT!$B$2:$C$102,2)</f>
        <v>C</v>
      </c>
      <c r="P15" s="107" t="str">
        <f>VLOOKUP(O15,[1]DESKRIPSI!$A$20:$B$32,2)</f>
        <v>Perlu perhatian dalam ketaatan beribadah,melakukan doa sebelum dan sesudah kegiatan, perlu bimbingan berprilaku syukur</v>
      </c>
      <c r="Q15" s="102">
        <f>'INPUT SIKAP'!N16</f>
        <v>70</v>
      </c>
      <c r="R15" s="102">
        <f>'INPUT SIKAP'!O16</f>
        <v>70</v>
      </c>
      <c r="S15" s="102"/>
      <c r="T15" s="102">
        <f>'INPUT SIKAP'!Q16</f>
        <v>70</v>
      </c>
      <c r="U15" s="102">
        <f>'INPUT SIKAP'!R16</f>
        <v>70</v>
      </c>
      <c r="V15" s="102"/>
      <c r="W15" s="102">
        <f>'INPUT SIKAP'!T16</f>
        <v>70</v>
      </c>
      <c r="X15" s="102">
        <f>'INPUT SIKAP'!U16</f>
        <v>70</v>
      </c>
      <c r="Y15" s="102"/>
      <c r="Z15" s="108">
        <f t="shared" si="1"/>
        <v>70</v>
      </c>
      <c r="AA15" s="106" t="str">
        <f>VLOOKUP(Z15,[1]PREDIKAT!$B$2:$C$102,2)</f>
        <v>C</v>
      </c>
      <c r="AB15" s="107" t="str">
        <f>VLOOKUP(AA15,[1]DESKRIPSI!$A$37:$B$49,2)</f>
        <v>Sikap disiplin dan jujur, santun, tanggung jawab perlu ditingkatkan dan perhatian dari guru, dalam percaya diri perlu bimbingan</v>
      </c>
      <c r="AC15" s="109">
        <f>REKAP1!G15</f>
        <v>73.333333333333329</v>
      </c>
      <c r="AD15" s="109">
        <f>REKAP1!L15</f>
        <v>73.333333333333329</v>
      </c>
      <c r="AE15" s="106"/>
      <c r="AF15" s="108">
        <f t="shared" si="2"/>
        <v>73.333333333333329</v>
      </c>
      <c r="AG15" s="106" t="str">
        <f>VLOOKUP(AF15,PREDIKAT!$B$2:$C$102,2)</f>
        <v>D</v>
      </c>
      <c r="AH15" s="107" t="str">
        <f>VLOOKUP(AG15,DESKRIPSI!$K$20:$L$32,2)</f>
        <v xml:space="preserve">Kurang Baik  dalam membaca kalimat-kalimat dalam Al-Qur’an dengan benar dan menulis huruf hijaiyyah dalam Al-Qur’an dengan benar.
</v>
      </c>
      <c r="AI15" s="109">
        <f>REKAP!M16</f>
        <v>62.5</v>
      </c>
      <c r="AJ15" s="109">
        <f>REKAP!N16</f>
        <v>60.416666666666664</v>
      </c>
      <c r="AK15" s="109">
        <f>REKAP!O16</f>
        <v>54.166666666666664</v>
      </c>
      <c r="AL15" s="108">
        <f t="shared" si="3"/>
        <v>61.458333333333329</v>
      </c>
      <c r="AM15" s="106" t="str">
        <f>VLOOKUP(AL15,PREDIKAT!$B$2:$C$102,2)</f>
        <v>D</v>
      </c>
      <c r="AN15" s="107" t="str">
        <f>VLOOKUP(AM15,[1]DESKRIPSI!$K$37:$L$49,2)</f>
        <v>Perlu Bimbingan dalam memahami manfaat keberagaman karakteristik individu dalam kehidupan sehari - hari</v>
      </c>
      <c r="AO15" s="109">
        <f>REKAP!AA16</f>
        <v>41.666666666666671</v>
      </c>
      <c r="AP15" s="109">
        <f>REKAP!AB16</f>
        <v>54.166666666666664</v>
      </c>
      <c r="AQ15" s="100"/>
      <c r="AR15" s="100"/>
      <c r="AS15" s="108">
        <f t="shared" si="4"/>
        <v>47.916666666666671</v>
      </c>
      <c r="AT15" s="106" t="str">
        <f>VLOOKUP(AS15,PREDIKAT!$B$2:$C$102,2)</f>
        <v>D</v>
      </c>
      <c r="AU15" s="107" t="str">
        <f>VLOOKUP(AT15,DESKRIPSI!$K$54:$L$66,2)</f>
        <v xml:space="preserve">Perlu bimbingan dalam menggali informasi tentang perubahan cuaca dan pengaruhnya terhadap kehidupan manusia yang disajkan dalam bentuk lisan, tulis, visual dan/atau eksplorasi.
</v>
      </c>
      <c r="AV15" s="109">
        <f>REKAP!AO16</f>
        <v>45.138888888888893</v>
      </c>
      <c r="AW15" s="109">
        <f>REKAP!AP16</f>
        <v>41.666666666666671</v>
      </c>
      <c r="AX15" s="109"/>
      <c r="AY15" s="109"/>
      <c r="AZ15" s="108">
        <f t="shared" si="5"/>
        <v>43.402777777777786</v>
      </c>
      <c r="BA15" s="106" t="str">
        <f>VLOOKUP(AZ15,PREDIKAT!$B$2:$C$102,2)</f>
        <v>D</v>
      </c>
      <c r="BB15" s="107" t="str">
        <f>VLOOKUP(BA15,DESKRIPSI!$K$71:$L$83,2)</f>
        <v>Perlu bimbingan dalam menjelaskan masalah penjumlahan dan pengurangan pecahan berpenyebut sama dan menjelaskan dan menentukan lama waktu suatu kejadian berlangsung..</v>
      </c>
      <c r="BC15" s="109">
        <f>REKAP!BC16</f>
        <v>41.666666666666671</v>
      </c>
      <c r="BD15" s="109">
        <f>REKAP!BD16</f>
        <v>41.666666666666671</v>
      </c>
      <c r="BE15" s="109">
        <f>REKAP!BE16</f>
        <v>41.666666666666671</v>
      </c>
      <c r="BF15" s="109">
        <f>REKAP!BF16</f>
        <v>41.666666666666671</v>
      </c>
      <c r="BG15" s="108">
        <f t="shared" si="6"/>
        <v>41.666666666666671</v>
      </c>
      <c r="BH15" s="106" t="str">
        <f>VLOOKUP(BG15,PREDIKAT!$B$2:$C$102,2)</f>
        <v>D</v>
      </c>
      <c r="BI15" s="107" t="str">
        <f>VLOOKUP(BH15,DESKRIPSI!$U$20:$V$32,2)</f>
        <v>Perlu Bimbingan dalam mengetahui teknik potong, lipat dan sambung.</v>
      </c>
      <c r="BJ15" s="109">
        <f>REKAP!BQ16</f>
        <v>41.666666666666671</v>
      </c>
      <c r="BK15" s="109">
        <f>REKAP!BR16</f>
        <v>41.666666666666671</v>
      </c>
      <c r="BL15" s="101"/>
      <c r="BM15" s="108">
        <f t="shared" si="7"/>
        <v>41.666666666666671</v>
      </c>
      <c r="BN15" s="106" t="str">
        <f>VLOOKUP(BM15,PREDIKAT!$B$2:$C$102,2)</f>
        <v>D</v>
      </c>
      <c r="BO15" s="107" t="str">
        <f>VLOOKUP(BN15,DESKRIPSI!$U$37:$V$49,2)</f>
        <v>Perlu Bimbingan dalam memahami penggunaan kombinasi gerak dasar lokomotor, non-lokomotor dan manipulatif sesuai dengan irama (ketukan) tanpa/dengan musik dalam aktivitas gerak berirama.</v>
      </c>
      <c r="BP15" s="109">
        <f>REKAP1!Q15</f>
        <v>61.666666666666664</v>
      </c>
      <c r="BQ15" s="109">
        <f>REKAP1!V15</f>
        <v>43.333333333333336</v>
      </c>
      <c r="BR15" s="101"/>
      <c r="BS15" s="108">
        <f t="shared" si="8"/>
        <v>52.5</v>
      </c>
      <c r="BT15" s="106" t="str">
        <f>VLOOKUP(BS15,PREDIKAT!$B$2:$C$102,2)</f>
        <v>D</v>
      </c>
      <c r="BU15" s="107" t="str">
        <f>VLOOKUP(BT15,[1]DESKRIPSI!$U$54:$V$66,2)</f>
        <v>Perlu Bimbingan dalam memahami cerita tradisi setempat dengan ragam bahasa tertentu</v>
      </c>
      <c r="BV15" s="101" t="s">
        <v>64</v>
      </c>
      <c r="BW15" s="101" t="s">
        <v>65</v>
      </c>
      <c r="BX15" s="101" t="s">
        <v>66</v>
      </c>
      <c r="BY15" s="108" t="e">
        <f t="shared" si="9"/>
        <v>#DIV/0!</v>
      </c>
      <c r="BZ15" s="106" t="e">
        <f>VLOOKUP(BY15,[1]PREDIKAT!$B$2:$C$102,2)</f>
        <v>#DIV/0!</v>
      </c>
      <c r="CA15" s="106" t="e">
        <f>VLOOKUP(BZ15,[1]DESKRIPSI!$U$71:$V$83,2)</f>
        <v>#DIV/0!</v>
      </c>
      <c r="CB15" s="109" t="s">
        <v>97</v>
      </c>
      <c r="CC15" s="109"/>
      <c r="CD15" s="110" t="s">
        <v>130</v>
      </c>
      <c r="CE15" s="109">
        <v>122</v>
      </c>
      <c r="CF15" s="109">
        <v>20</v>
      </c>
      <c r="CG15" s="109" t="s">
        <v>103</v>
      </c>
      <c r="CH15" s="109" t="s">
        <v>103</v>
      </c>
      <c r="CI15" s="109" t="s">
        <v>103</v>
      </c>
      <c r="CJ15" s="109"/>
      <c r="CK15" s="109"/>
      <c r="CL15" s="109"/>
      <c r="CM15" s="109"/>
      <c r="CN15" s="109"/>
      <c r="CO15" s="109"/>
    </row>
    <row r="16" spans="1:94" s="26" customFormat="1" ht="54.75" customHeight="1" thickBot="1" x14ac:dyDescent="0.35">
      <c r="A16" s="106">
        <v>10</v>
      </c>
      <c r="B16" s="111" t="str">
        <f>'DATA SISWA'!B13</f>
        <v>MARIA RENATTA S.</v>
      </c>
      <c r="C16" s="104" t="str">
        <f>'DATA SISWA'!C13</f>
        <v>000000010</v>
      </c>
      <c r="D16" s="104">
        <f>'DATA SISWA'!D13</f>
        <v>1010</v>
      </c>
      <c r="E16" s="102">
        <f>'INPUT SIKAP'!E17</f>
        <v>70</v>
      </c>
      <c r="F16" s="102">
        <f>'INPUT SIKAP'!F17</f>
        <v>70</v>
      </c>
      <c r="G16" s="102"/>
      <c r="H16" s="102">
        <f>'INPUT SIKAP'!H17</f>
        <v>70</v>
      </c>
      <c r="I16" s="102">
        <f>'INPUT SIKAP'!I17</f>
        <v>70</v>
      </c>
      <c r="J16" s="102"/>
      <c r="K16" s="102">
        <f>'INPUT SIKAP'!K17</f>
        <v>70</v>
      </c>
      <c r="L16" s="102">
        <f>'INPUT SIKAP'!L17</f>
        <v>70</v>
      </c>
      <c r="M16" s="102"/>
      <c r="N16" s="105">
        <f t="shared" si="0"/>
        <v>70</v>
      </c>
      <c r="O16" s="106" t="str">
        <f>VLOOKUP(N16,[1]PREDIKAT!$B$2:$C$102,2)</f>
        <v>C</v>
      </c>
      <c r="P16" s="107" t="str">
        <f>VLOOKUP(O16,[1]DESKRIPSI!$A$20:$B$32,2)</f>
        <v>Perlu perhatian dalam ketaatan beribadah,melakukan doa sebelum dan sesudah kegiatan, perlu bimbingan berprilaku syukur</v>
      </c>
      <c r="Q16" s="102">
        <f>'INPUT SIKAP'!N17</f>
        <v>70</v>
      </c>
      <c r="R16" s="102">
        <f>'INPUT SIKAP'!O17</f>
        <v>70</v>
      </c>
      <c r="S16" s="102"/>
      <c r="T16" s="102">
        <f>'INPUT SIKAP'!Q17</f>
        <v>70</v>
      </c>
      <c r="U16" s="102">
        <f>'INPUT SIKAP'!R17</f>
        <v>70</v>
      </c>
      <c r="V16" s="102"/>
      <c r="W16" s="102">
        <f>'INPUT SIKAP'!T17</f>
        <v>70</v>
      </c>
      <c r="X16" s="102">
        <f>'INPUT SIKAP'!U17</f>
        <v>70</v>
      </c>
      <c r="Y16" s="102"/>
      <c r="Z16" s="108">
        <f t="shared" si="1"/>
        <v>70</v>
      </c>
      <c r="AA16" s="106" t="str">
        <f>VLOOKUP(Z16,[1]PREDIKAT!$B$2:$C$102,2)</f>
        <v>C</v>
      </c>
      <c r="AB16" s="107" t="str">
        <f>VLOOKUP(AA16,[1]DESKRIPSI!$A$37:$B$49,2)</f>
        <v>Sikap disiplin dan jujur, santun, tanggung jawab perlu ditingkatkan dan perhatian dari guru, dalam percaya diri perlu bimbingan</v>
      </c>
      <c r="AC16" s="109">
        <f>REKAP1!G16</f>
        <v>75</v>
      </c>
      <c r="AD16" s="109">
        <f>REKAP1!L16</f>
        <v>74.666666666666671</v>
      </c>
      <c r="AE16" s="106"/>
      <c r="AF16" s="108">
        <f t="shared" si="2"/>
        <v>74.666666666666671</v>
      </c>
      <c r="AG16" s="106" t="str">
        <f>VLOOKUP(AF16,PREDIKAT!$B$2:$C$102,2)</f>
        <v>D</v>
      </c>
      <c r="AH16" s="107" t="str">
        <f>VLOOKUP(AG16,DESKRIPSI!$K$20:$L$32,2)</f>
        <v xml:space="preserve">Kurang Baik  dalam membaca kalimat-kalimat dalam Al-Qur’an dengan benar dan menulis huruf hijaiyyah dalam Al-Qur’an dengan benar.
</v>
      </c>
      <c r="AI16" s="109">
        <f>REKAP!M17</f>
        <v>75</v>
      </c>
      <c r="AJ16" s="109">
        <f>REKAP!N17</f>
        <v>75</v>
      </c>
      <c r="AK16" s="109">
        <f>REKAP!O17</f>
        <v>75</v>
      </c>
      <c r="AL16" s="108">
        <f t="shared" si="3"/>
        <v>75</v>
      </c>
      <c r="AM16" s="106" t="str">
        <f>VLOOKUP(AL16,PREDIKAT!$B$2:$C$102,2)</f>
        <v>C</v>
      </c>
      <c r="AN16" s="107" t="str">
        <f>VLOOKUP(AM16,[1]DESKRIPSI!$K$37:$L$49,2)</f>
        <v>Cukup dalam memahami manfaat keberagaman karakteristik individu dalam kehidupan sehari - hari</v>
      </c>
      <c r="AO16" s="109">
        <f>REKAP!AA17</f>
        <v>54.166666666666664</v>
      </c>
      <c r="AP16" s="109">
        <f>REKAP!AB17</f>
        <v>54.166666666666664</v>
      </c>
      <c r="AQ16" s="100"/>
      <c r="AR16" s="100"/>
      <c r="AS16" s="108">
        <f t="shared" si="4"/>
        <v>54.166666666666664</v>
      </c>
      <c r="AT16" s="106" t="str">
        <f>VLOOKUP(AS16,PREDIKAT!$B$2:$C$102,2)</f>
        <v>D</v>
      </c>
      <c r="AU16" s="107" t="str">
        <f>VLOOKUP(AT16,DESKRIPSI!$K$54:$L$66,2)</f>
        <v xml:space="preserve">Perlu bimbingan dalam menggali informasi tentang perubahan cuaca dan pengaruhnya terhadap kehidupan manusia yang disajkan dalam bentuk lisan, tulis, visual dan/atau eksplorasi.
</v>
      </c>
      <c r="AV16" s="109">
        <f>REKAP!AO17</f>
        <v>54.166666666666664</v>
      </c>
      <c r="AW16" s="109">
        <f>REKAP!AP17</f>
        <v>54.166666666666664</v>
      </c>
      <c r="AX16" s="109"/>
      <c r="AY16" s="109"/>
      <c r="AZ16" s="108">
        <f t="shared" si="5"/>
        <v>54.166666666666664</v>
      </c>
      <c r="BA16" s="106" t="str">
        <f>VLOOKUP(AZ16,PREDIKAT!$B$2:$C$102,2)</f>
        <v>D</v>
      </c>
      <c r="BB16" s="107" t="str">
        <f>VLOOKUP(BA16,DESKRIPSI!$K$71:$L$83,2)</f>
        <v>Perlu bimbingan dalam menjelaskan masalah penjumlahan dan pengurangan pecahan berpenyebut sama dan menjelaskan dan menentukan lama waktu suatu kejadian berlangsung..</v>
      </c>
      <c r="BC16" s="109">
        <f>REKAP!BC17</f>
        <v>62.5</v>
      </c>
      <c r="BD16" s="109">
        <f>REKAP!BD17</f>
        <v>62.5</v>
      </c>
      <c r="BE16" s="109">
        <f>REKAP!BE17</f>
        <v>62.5</v>
      </c>
      <c r="BF16" s="109">
        <f>REKAP!BF17</f>
        <v>62.5</v>
      </c>
      <c r="BG16" s="108">
        <f t="shared" si="6"/>
        <v>62.5</v>
      </c>
      <c r="BH16" s="106" t="str">
        <f>VLOOKUP(BG16,PREDIKAT!$B$2:$C$102,2)</f>
        <v>D</v>
      </c>
      <c r="BI16" s="107" t="str">
        <f>VLOOKUP(BH16,DESKRIPSI!$U$20:$V$32,2)</f>
        <v>Perlu Bimbingan dalam mengetahui teknik potong, lipat dan sambung.</v>
      </c>
      <c r="BJ16" s="109">
        <f>REKAP!BQ17</f>
        <v>62.5</v>
      </c>
      <c r="BK16" s="109">
        <f>REKAP!BR17</f>
        <v>62.5</v>
      </c>
      <c r="BL16" s="101"/>
      <c r="BM16" s="108">
        <f t="shared" si="7"/>
        <v>62.5</v>
      </c>
      <c r="BN16" s="106" t="str">
        <f>VLOOKUP(BM16,PREDIKAT!$B$2:$C$102,2)</f>
        <v>D</v>
      </c>
      <c r="BO16" s="107" t="str">
        <f>VLOOKUP(BN16,DESKRIPSI!$U$37:$V$49,2)</f>
        <v>Perlu Bimbingan dalam memahami penggunaan kombinasi gerak dasar lokomotor, non-lokomotor dan manipulatif sesuai dengan irama (ketukan) tanpa/dengan musik dalam aktivitas gerak berirama.</v>
      </c>
      <c r="BP16" s="109">
        <f>REKAP1!Q16</f>
        <v>73.333333333333329</v>
      </c>
      <c r="BQ16" s="109">
        <f>REKAP1!V16</f>
        <v>73.333333333333329</v>
      </c>
      <c r="BR16" s="101"/>
      <c r="BS16" s="108">
        <f t="shared" si="8"/>
        <v>73.333333333333329</v>
      </c>
      <c r="BT16" s="106" t="str">
        <f>VLOOKUP(BS16,PREDIKAT!$B$2:$C$102,2)</f>
        <v>D</v>
      </c>
      <c r="BU16" s="107" t="str">
        <f>VLOOKUP(BT16,[1]DESKRIPSI!$U$54:$V$66,2)</f>
        <v>Perlu Bimbingan dalam memahami cerita tradisi setempat dengan ragam bahasa tertentu</v>
      </c>
      <c r="BV16" s="101" t="s">
        <v>64</v>
      </c>
      <c r="BW16" s="101" t="s">
        <v>65</v>
      </c>
      <c r="BX16" s="101" t="s">
        <v>66</v>
      </c>
      <c r="BY16" s="108" t="e">
        <f t="shared" si="9"/>
        <v>#DIV/0!</v>
      </c>
      <c r="BZ16" s="106" t="e">
        <f>VLOOKUP(BY16,[1]PREDIKAT!$B$2:$C$102,2)</f>
        <v>#DIV/0!</v>
      </c>
      <c r="CA16" s="106" t="e">
        <f>VLOOKUP(BZ16,[1]DESKRIPSI!$U$71:$V$83,2)</f>
        <v>#DIV/0!</v>
      </c>
      <c r="CB16" s="109" t="s">
        <v>99</v>
      </c>
      <c r="CC16" s="109"/>
      <c r="CD16" s="110" t="s">
        <v>130</v>
      </c>
      <c r="CE16" s="109">
        <v>129</v>
      </c>
      <c r="CF16" s="109">
        <v>30</v>
      </c>
      <c r="CG16" s="109" t="s">
        <v>103</v>
      </c>
      <c r="CH16" s="109" t="s">
        <v>103</v>
      </c>
      <c r="CI16" s="109" t="s">
        <v>103</v>
      </c>
      <c r="CJ16" s="109"/>
      <c r="CK16" s="109"/>
      <c r="CL16" s="109"/>
      <c r="CM16" s="109"/>
      <c r="CN16" s="109"/>
      <c r="CO16" s="109"/>
    </row>
    <row r="17" spans="1:93" s="26" customFormat="1" ht="58.2" thickBot="1" x14ac:dyDescent="0.35">
      <c r="A17" s="103">
        <v>11</v>
      </c>
      <c r="B17" s="111" t="str">
        <f>'DATA SISWA'!B14</f>
        <v>NANDA AYU</v>
      </c>
      <c r="C17" s="104" t="str">
        <f>'DATA SISWA'!C14</f>
        <v>000000011</v>
      </c>
      <c r="D17" s="104">
        <f>'DATA SISWA'!D14</f>
        <v>1011</v>
      </c>
      <c r="E17" s="102">
        <f>'INPUT SIKAP'!E18</f>
        <v>70</v>
      </c>
      <c r="F17" s="102">
        <f>'INPUT SIKAP'!F18</f>
        <v>70</v>
      </c>
      <c r="G17" s="102"/>
      <c r="H17" s="102">
        <f>'INPUT SIKAP'!H18</f>
        <v>70</v>
      </c>
      <c r="I17" s="102">
        <f>'INPUT SIKAP'!I18</f>
        <v>70</v>
      </c>
      <c r="J17" s="102"/>
      <c r="K17" s="102">
        <f>'INPUT SIKAP'!K18</f>
        <v>70</v>
      </c>
      <c r="L17" s="102">
        <f>'INPUT SIKAP'!L18</f>
        <v>70</v>
      </c>
      <c r="M17" s="102"/>
      <c r="N17" s="105">
        <f t="shared" si="0"/>
        <v>70</v>
      </c>
      <c r="O17" s="106" t="str">
        <f>VLOOKUP(N17,[1]PREDIKAT!$B$2:$C$102,2)</f>
        <v>C</v>
      </c>
      <c r="P17" s="107" t="str">
        <f>VLOOKUP(O17,[1]DESKRIPSI!$A$20:$B$32,2)</f>
        <v>Perlu perhatian dalam ketaatan beribadah,melakukan doa sebelum dan sesudah kegiatan, perlu bimbingan berprilaku syukur</v>
      </c>
      <c r="Q17" s="102">
        <f>'INPUT SIKAP'!N18</f>
        <v>70</v>
      </c>
      <c r="R17" s="102">
        <f>'INPUT SIKAP'!O18</f>
        <v>70</v>
      </c>
      <c r="S17" s="102"/>
      <c r="T17" s="102">
        <f>'INPUT SIKAP'!Q18</f>
        <v>70</v>
      </c>
      <c r="U17" s="102">
        <f>'INPUT SIKAP'!R18</f>
        <v>70</v>
      </c>
      <c r="V17" s="102"/>
      <c r="W17" s="102">
        <f>'INPUT SIKAP'!T18</f>
        <v>70</v>
      </c>
      <c r="X17" s="102">
        <f>'INPUT SIKAP'!U18</f>
        <v>70</v>
      </c>
      <c r="Y17" s="102"/>
      <c r="Z17" s="108">
        <f t="shared" si="1"/>
        <v>70</v>
      </c>
      <c r="AA17" s="106" t="str">
        <f>VLOOKUP(Z17,[1]PREDIKAT!$B$2:$C$102,2)</f>
        <v>C</v>
      </c>
      <c r="AB17" s="107" t="str">
        <f>VLOOKUP(AA17,[1]DESKRIPSI!$A$37:$B$49,2)</f>
        <v>Sikap disiplin dan jujur, santun, tanggung jawab perlu ditingkatkan dan perhatian dari guru, dalam percaya diri perlu bimbingan</v>
      </c>
      <c r="AC17" s="109">
        <f>REKAP1!G17</f>
        <v>65</v>
      </c>
      <c r="AD17" s="109">
        <f>REKAP1!L17</f>
        <v>61.666666666666664</v>
      </c>
      <c r="AE17" s="106"/>
      <c r="AF17" s="108">
        <f t="shared" si="2"/>
        <v>61.666666666666664</v>
      </c>
      <c r="AG17" s="106" t="str">
        <f>VLOOKUP(AF17,PREDIKAT!$B$2:$C$102,2)</f>
        <v>D</v>
      </c>
      <c r="AH17" s="107" t="str">
        <f>VLOOKUP(AG17,DESKRIPSI!$K$20:$L$32,2)</f>
        <v xml:space="preserve">Kurang Baik  dalam membaca kalimat-kalimat dalam Al-Qur’an dengan benar dan menulis huruf hijaiyyah dalam Al-Qur’an dengan benar.
</v>
      </c>
      <c r="AI17" s="109">
        <f>REKAP!M18</f>
        <v>58.333333333333329</v>
      </c>
      <c r="AJ17" s="109">
        <f>REKAP!N18</f>
        <v>60.416666666666664</v>
      </c>
      <c r="AK17" s="109">
        <f>REKAP!O18</f>
        <v>62.5</v>
      </c>
      <c r="AL17" s="108">
        <f t="shared" si="3"/>
        <v>59.375</v>
      </c>
      <c r="AM17" s="106" t="str">
        <f>VLOOKUP(AL17,PREDIKAT!$B$2:$C$102,2)</f>
        <v>D</v>
      </c>
      <c r="AN17" s="107" t="str">
        <f>VLOOKUP(AM17,[1]DESKRIPSI!$K$37:$L$49,2)</f>
        <v>Perlu Bimbingan dalam memahami manfaat keberagaman karakteristik individu dalam kehidupan sehari - hari</v>
      </c>
      <c r="AO17" s="109">
        <f>REKAP!AA18</f>
        <v>54.166666666666664</v>
      </c>
      <c r="AP17" s="109">
        <f>REKAP!AB18</f>
        <v>54.166666666666664</v>
      </c>
      <c r="AQ17" s="100"/>
      <c r="AR17" s="100"/>
      <c r="AS17" s="108">
        <f t="shared" si="4"/>
        <v>54.166666666666664</v>
      </c>
      <c r="AT17" s="106" t="str">
        <f>VLOOKUP(AS17,PREDIKAT!$B$2:$C$102,2)</f>
        <v>D</v>
      </c>
      <c r="AU17" s="107" t="str">
        <f>VLOOKUP(AT17,DESKRIPSI!$K$54:$L$66,2)</f>
        <v xml:space="preserve">Perlu bimbingan dalam menggali informasi tentang perubahan cuaca dan pengaruhnya terhadap kehidupan manusia yang disajkan dalam bentuk lisan, tulis, visual dan/atau eksplorasi.
</v>
      </c>
      <c r="AV17" s="109">
        <f>REKAP!AO18</f>
        <v>41.666666666666679</v>
      </c>
      <c r="AW17" s="109">
        <f>REKAP!AP18</f>
        <v>41.666666666666671</v>
      </c>
      <c r="AX17" s="109"/>
      <c r="AY17" s="109"/>
      <c r="AZ17" s="108">
        <f t="shared" si="5"/>
        <v>41.666666666666671</v>
      </c>
      <c r="BA17" s="106" t="str">
        <f>VLOOKUP(AZ17,PREDIKAT!$B$2:$C$102,2)</f>
        <v>D</v>
      </c>
      <c r="BB17" s="107" t="str">
        <f>VLOOKUP(BA17,DESKRIPSI!$K$71:$L$83,2)</f>
        <v>Perlu bimbingan dalam menjelaskan masalah penjumlahan dan pengurangan pecahan berpenyebut sama dan menjelaskan dan menentukan lama waktu suatu kejadian berlangsung..</v>
      </c>
      <c r="BC17" s="109">
        <f>REKAP!BC18</f>
        <v>54.166666666666664</v>
      </c>
      <c r="BD17" s="109">
        <f>REKAP!BD18</f>
        <v>54.166666666666664</v>
      </c>
      <c r="BE17" s="109">
        <f>REKAP!BE18</f>
        <v>54.166666666666664</v>
      </c>
      <c r="BF17" s="109">
        <f>REKAP!BF18</f>
        <v>54.166666666666664</v>
      </c>
      <c r="BG17" s="108">
        <f t="shared" si="6"/>
        <v>54.166666666666664</v>
      </c>
      <c r="BH17" s="106" t="str">
        <f>VLOOKUP(BG17,PREDIKAT!$B$2:$C$102,2)</f>
        <v>D</v>
      </c>
      <c r="BI17" s="107" t="str">
        <f>VLOOKUP(BH17,DESKRIPSI!$U$20:$V$32,2)</f>
        <v>Perlu Bimbingan dalam mengetahui teknik potong, lipat dan sambung.</v>
      </c>
      <c r="BJ17" s="109">
        <f>REKAP!BQ18</f>
        <v>54.166666666666664</v>
      </c>
      <c r="BK17" s="109">
        <f>REKAP!BR18</f>
        <v>54.166666666666664</v>
      </c>
      <c r="BL17" s="101"/>
      <c r="BM17" s="108">
        <f t="shared" si="7"/>
        <v>54.166666666666664</v>
      </c>
      <c r="BN17" s="106" t="str">
        <f>VLOOKUP(BM17,PREDIKAT!$B$2:$C$102,2)</f>
        <v>D</v>
      </c>
      <c r="BO17" s="107" t="str">
        <f>VLOOKUP(BN17,DESKRIPSI!$U$37:$V$49,2)</f>
        <v>Perlu Bimbingan dalam memahami penggunaan kombinasi gerak dasar lokomotor, non-lokomotor dan manipulatif sesuai dengan irama (ketukan) tanpa/dengan musik dalam aktivitas gerak berirama.</v>
      </c>
      <c r="BP17" s="109">
        <f>REKAP1!Q17</f>
        <v>43.333333333333336</v>
      </c>
      <c r="BQ17" s="109">
        <f>REKAP1!V17</f>
        <v>43.333333333333336</v>
      </c>
      <c r="BR17" s="101"/>
      <c r="BS17" s="108">
        <f t="shared" si="8"/>
        <v>43.333333333333336</v>
      </c>
      <c r="BT17" s="106" t="str">
        <f>VLOOKUP(BS17,PREDIKAT!$B$2:$C$102,2)</f>
        <v>D</v>
      </c>
      <c r="BU17" s="107" t="str">
        <f>VLOOKUP(BT17,[1]DESKRIPSI!$U$54:$V$66,2)</f>
        <v>Perlu Bimbingan dalam memahami cerita tradisi setempat dengan ragam bahasa tertentu</v>
      </c>
      <c r="BV17" s="101" t="s">
        <v>64</v>
      </c>
      <c r="BW17" s="101" t="s">
        <v>65</v>
      </c>
      <c r="BX17" s="101" t="s">
        <v>66</v>
      </c>
      <c r="BY17" s="108" t="e">
        <f t="shared" si="9"/>
        <v>#DIV/0!</v>
      </c>
      <c r="BZ17" s="106" t="e">
        <f>VLOOKUP(BY17,[1]PREDIKAT!$B$2:$C$102,2)</f>
        <v>#DIV/0!</v>
      </c>
      <c r="CA17" s="106" t="e">
        <f>VLOOKUP(BZ17,[1]DESKRIPSI!$U$71:$V$83,2)</f>
        <v>#DIV/0!</v>
      </c>
      <c r="CB17" s="109" t="s">
        <v>99</v>
      </c>
      <c r="CC17" s="109"/>
      <c r="CD17" s="110" t="s">
        <v>130</v>
      </c>
      <c r="CE17" s="109">
        <v>116</v>
      </c>
      <c r="CF17" s="109">
        <v>25</v>
      </c>
      <c r="CG17" s="109" t="s">
        <v>103</v>
      </c>
      <c r="CH17" s="109" t="s">
        <v>103</v>
      </c>
      <c r="CI17" s="109" t="s">
        <v>103</v>
      </c>
      <c r="CJ17" s="109"/>
      <c r="CK17" s="109"/>
      <c r="CL17" s="109"/>
      <c r="CM17" s="109"/>
      <c r="CN17" s="109"/>
      <c r="CO17" s="109">
        <v>2</v>
      </c>
    </row>
    <row r="18" spans="1:93" s="26" customFormat="1" ht="43.8" thickBot="1" x14ac:dyDescent="0.35">
      <c r="A18" s="106">
        <v>12</v>
      </c>
      <c r="B18" s="111" t="str">
        <f>'DATA SISWA'!B15</f>
        <v xml:space="preserve">OPHELIA </v>
      </c>
      <c r="C18" s="104" t="str">
        <f>'DATA SISWA'!C15</f>
        <v>000000012</v>
      </c>
      <c r="D18" s="104">
        <f>'DATA SISWA'!D15</f>
        <v>1012</v>
      </c>
      <c r="E18" s="102">
        <f>'INPUT SIKAP'!E19</f>
        <v>77</v>
      </c>
      <c r="F18" s="102">
        <f>'INPUT SIKAP'!F19</f>
        <v>77</v>
      </c>
      <c r="G18" s="102"/>
      <c r="H18" s="102">
        <f>'INPUT SIKAP'!H19</f>
        <v>77</v>
      </c>
      <c r="I18" s="102">
        <f>'INPUT SIKAP'!I19</f>
        <v>77</v>
      </c>
      <c r="J18" s="102"/>
      <c r="K18" s="102">
        <f>'INPUT SIKAP'!K19</f>
        <v>77</v>
      </c>
      <c r="L18" s="102">
        <f>'INPUT SIKAP'!L19</f>
        <v>77</v>
      </c>
      <c r="M18" s="102"/>
      <c r="N18" s="105">
        <f t="shared" si="0"/>
        <v>77</v>
      </c>
      <c r="O18" s="106" t="str">
        <f>VLOOKUP(N18,[1]PREDIKAT!$B$2:$C$102,2)</f>
        <v>B</v>
      </c>
      <c r="P18" s="107" t="str">
        <f>VLOOKUP(O18,[1]DESKRIPSI!$A$20:$B$32,2)</f>
        <v>Terbiasa dalam ketaatan beribadah,melakukan doa sebelum dan sesudah kegiatan, perlu bimbingan berprilaku syukur</v>
      </c>
      <c r="Q18" s="102">
        <f>'INPUT SIKAP'!N19</f>
        <v>77</v>
      </c>
      <c r="R18" s="102">
        <f>'INPUT SIKAP'!O19</f>
        <v>77</v>
      </c>
      <c r="S18" s="102"/>
      <c r="T18" s="102">
        <f>'INPUT SIKAP'!Q19</f>
        <v>77</v>
      </c>
      <c r="U18" s="102">
        <f>'INPUT SIKAP'!R19</f>
        <v>77</v>
      </c>
      <c r="V18" s="102"/>
      <c r="W18" s="102">
        <f>'INPUT SIKAP'!T19</f>
        <v>77</v>
      </c>
      <c r="X18" s="102">
        <f>'INPUT SIKAP'!U19</f>
        <v>77</v>
      </c>
      <c r="Y18" s="102"/>
      <c r="Z18" s="108">
        <f t="shared" si="1"/>
        <v>77</v>
      </c>
      <c r="AA18" s="106" t="str">
        <f>VLOOKUP(Z18,[1]PREDIKAT!$B$2:$C$102,2)</f>
        <v>B</v>
      </c>
      <c r="AB18" s="107" t="str">
        <f>VLOOKUP(AA18,[1]DESKRIPSI!$A$37:$B$49,2)</f>
        <v>Memiliki sikap disiplin dan jujur, santun, tanggung jawab Baik, dalam percaya diri perlu bimbingan lebih lanjut</v>
      </c>
      <c r="AC18" s="109">
        <f>REKAP1!G18</f>
        <v>77.333333333333329</v>
      </c>
      <c r="AD18" s="109">
        <f>REKAP1!L18</f>
        <v>78.333333333333329</v>
      </c>
      <c r="AE18" s="106"/>
      <c r="AF18" s="108">
        <f t="shared" si="2"/>
        <v>78.333333333333329</v>
      </c>
      <c r="AG18" s="106" t="str">
        <f>VLOOKUP(AF18,PREDIKAT!$B$2:$C$102,2)</f>
        <v>C</v>
      </c>
      <c r="AH18" s="107" t="str">
        <f>VLOOKUP(AG18,DESKRIPSI!$K$20:$L$32,2)</f>
        <v>Cukup Baik dalam membaca kalimat-kalimat dalam Al-Qur’an dengan benar dan menulis huruf hijaiyyah dalam Al-Qur’an dengan benar.</v>
      </c>
      <c r="AI18" s="109">
        <f>REKAP!M19</f>
        <v>79.166666666666657</v>
      </c>
      <c r="AJ18" s="109">
        <f>REKAP!N19</f>
        <v>79.166666666666657</v>
      </c>
      <c r="AK18" s="109">
        <f>REKAP!O19</f>
        <v>79.166666666666657</v>
      </c>
      <c r="AL18" s="108">
        <f t="shared" si="3"/>
        <v>79.166666666666657</v>
      </c>
      <c r="AM18" s="106" t="str">
        <f>VLOOKUP(AL18,PREDIKAT!$B$2:$C$102,2)</f>
        <v>B</v>
      </c>
      <c r="AN18" s="107" t="str">
        <f>VLOOKUP(AM18,[1]DESKRIPSI!$K$37:$L$49,2)</f>
        <v>Baik dalam memahami manfaat keberagaman karakteristik individu dalam kehidupan sehari - hari</v>
      </c>
      <c r="AO18" s="109">
        <f>REKAP!AA19</f>
        <v>79.166666666666657</v>
      </c>
      <c r="AP18" s="109">
        <f>REKAP!AB19</f>
        <v>79.166666666666657</v>
      </c>
      <c r="AQ18" s="100"/>
      <c r="AR18" s="100"/>
      <c r="AS18" s="108">
        <f t="shared" si="4"/>
        <v>79.166666666666657</v>
      </c>
      <c r="AT18" s="106" t="str">
        <f>VLOOKUP(AS18,PREDIKAT!$B$2:$C$102,2)</f>
        <v>B</v>
      </c>
      <c r="AU18" s="107" t="str">
        <f>VLOOKUP(AT18,DESKRIPSI!$K$54:$L$66,2)</f>
        <v xml:space="preserve">Baik dalam menggali informasi tentang perubahan cuaca dan pengaruhnya terhadap kehidupan manusia yang disajkan dalam bentuk lisan, tulis, visual dan/atau eksplorasi.
</v>
      </c>
      <c r="AV18" s="109">
        <f>REKAP!AO19</f>
        <v>75</v>
      </c>
      <c r="AW18" s="109">
        <f>REKAP!AP19</f>
        <v>75</v>
      </c>
      <c r="AX18" s="109"/>
      <c r="AY18" s="109"/>
      <c r="AZ18" s="108">
        <f t="shared" si="5"/>
        <v>75</v>
      </c>
      <c r="BA18" s="106" t="str">
        <f>VLOOKUP(AZ18,PREDIKAT!$B$2:$C$102,2)</f>
        <v>C</v>
      </c>
      <c r="BB18" s="107" t="str">
        <f>VLOOKUP(BA18,DESKRIPSI!$K$71:$L$83,2)</f>
        <v>Cukup dalam menjelaskan masalah penjumlahan dan pengurangan pecahan berpenyebut sama dan menjelaskan dan menentukan lama waktu suatu kejadian berlangsung..</v>
      </c>
      <c r="BC18" s="109">
        <f>REKAP!BC19</f>
        <v>70.833333333333343</v>
      </c>
      <c r="BD18" s="109">
        <f>REKAP!BD19</f>
        <v>70.833333333333343</v>
      </c>
      <c r="BE18" s="109">
        <f>REKAP!BE19</f>
        <v>70.833333333333343</v>
      </c>
      <c r="BF18" s="109">
        <f>REKAP!BF19</f>
        <v>70.833333333333343</v>
      </c>
      <c r="BG18" s="108">
        <f t="shared" si="6"/>
        <v>70.833333333333343</v>
      </c>
      <c r="BH18" s="106" t="str">
        <f>VLOOKUP(BG18,PREDIKAT!$B$2:$C$102,2)</f>
        <v>D</v>
      </c>
      <c r="BI18" s="107" t="str">
        <f>VLOOKUP(BH18,DESKRIPSI!$U$20:$V$32,2)</f>
        <v>Perlu Bimbingan dalam mengetahui teknik potong, lipat dan sambung.</v>
      </c>
      <c r="BJ18" s="109">
        <f>REKAP!BQ19</f>
        <v>70.833333333333343</v>
      </c>
      <c r="BK18" s="109">
        <f>REKAP!BR19</f>
        <v>70.833333333333343</v>
      </c>
      <c r="BL18" s="101"/>
      <c r="BM18" s="108">
        <f t="shared" si="7"/>
        <v>70.833333333333343</v>
      </c>
      <c r="BN18" s="106" t="str">
        <f>VLOOKUP(BM18,PREDIKAT!$B$2:$C$102,2)</f>
        <v>D</v>
      </c>
      <c r="BO18" s="107" t="str">
        <f>VLOOKUP(BN18,DESKRIPSI!$U$37:$V$49,2)</f>
        <v>Perlu Bimbingan dalam memahami penggunaan kombinasi gerak dasar lokomotor, non-lokomotor dan manipulatif sesuai dengan irama (ketukan) tanpa/dengan musik dalam aktivitas gerak berirama.</v>
      </c>
      <c r="BP18" s="109">
        <f>REKAP1!Q18</f>
        <v>76.666666666666671</v>
      </c>
      <c r="BQ18" s="109">
        <f>REKAP1!V18</f>
        <v>77.333333333333329</v>
      </c>
      <c r="BR18" s="101"/>
      <c r="BS18" s="108">
        <f t="shared" si="8"/>
        <v>77</v>
      </c>
      <c r="BT18" s="106" t="str">
        <f>VLOOKUP(BS18,PREDIKAT!$B$2:$C$102,2)</f>
        <v>C</v>
      </c>
      <c r="BU18" s="107" t="str">
        <f>VLOOKUP(BT18,[1]DESKRIPSI!$U$54:$V$66,2)</f>
        <v>Cukup Baik memahami cerita tradisi setempat dengan ragam bahasa tertentu</v>
      </c>
      <c r="BV18" s="101" t="s">
        <v>64</v>
      </c>
      <c r="BW18" s="101" t="s">
        <v>65</v>
      </c>
      <c r="BX18" s="101" t="s">
        <v>66</v>
      </c>
      <c r="BY18" s="108" t="e">
        <f t="shared" si="9"/>
        <v>#DIV/0!</v>
      </c>
      <c r="BZ18" s="106" t="e">
        <f>VLOOKUP(BY18,[1]PREDIKAT!$B$2:$C$102,2)</f>
        <v>#DIV/0!</v>
      </c>
      <c r="CA18" s="106" t="e">
        <f>VLOOKUP(BZ18,[1]DESKRIPSI!$U$71:$V$83,2)</f>
        <v>#DIV/0!</v>
      </c>
      <c r="CB18" s="109" t="s">
        <v>100</v>
      </c>
      <c r="CC18" s="109"/>
      <c r="CD18" s="110" t="s">
        <v>130</v>
      </c>
      <c r="CE18" s="109">
        <v>130</v>
      </c>
      <c r="CF18" s="109">
        <v>30</v>
      </c>
      <c r="CG18" s="109" t="s">
        <v>103</v>
      </c>
      <c r="CH18" s="109" t="s">
        <v>103</v>
      </c>
      <c r="CI18" s="109" t="s">
        <v>103</v>
      </c>
      <c r="CJ18" s="109"/>
      <c r="CK18" s="109"/>
      <c r="CL18" s="109"/>
      <c r="CM18" s="109"/>
      <c r="CN18" s="109"/>
      <c r="CO18" s="109"/>
    </row>
    <row r="19" spans="1:93" s="26" customFormat="1" ht="43.8" thickBot="1" x14ac:dyDescent="0.35">
      <c r="A19" s="103">
        <v>13</v>
      </c>
      <c r="B19" s="111" t="str">
        <f>'DATA SISWA'!B16</f>
        <v>REYNARD CHATILLON</v>
      </c>
      <c r="C19" s="104" t="str">
        <f>'DATA SISWA'!C16</f>
        <v>000000013</v>
      </c>
      <c r="D19" s="104">
        <f>'DATA SISWA'!D16</f>
        <v>1013</v>
      </c>
      <c r="E19" s="102">
        <f>'INPUT SIKAP'!E20</f>
        <v>78</v>
      </c>
      <c r="F19" s="102">
        <f>'INPUT SIKAP'!F20</f>
        <v>78</v>
      </c>
      <c r="G19" s="102"/>
      <c r="H19" s="102">
        <f>'INPUT SIKAP'!H20</f>
        <v>78</v>
      </c>
      <c r="I19" s="102">
        <f>'INPUT SIKAP'!I20</f>
        <v>78</v>
      </c>
      <c r="J19" s="102"/>
      <c r="K19" s="102">
        <f>'INPUT SIKAP'!K20</f>
        <v>78</v>
      </c>
      <c r="L19" s="102">
        <f>'INPUT SIKAP'!L20</f>
        <v>78</v>
      </c>
      <c r="M19" s="102"/>
      <c r="N19" s="105">
        <f t="shared" si="0"/>
        <v>78</v>
      </c>
      <c r="O19" s="106" t="str">
        <f>VLOOKUP(N19,[1]PREDIKAT!$B$2:$C$102,2)</f>
        <v>B</v>
      </c>
      <c r="P19" s="107" t="str">
        <f>VLOOKUP(O19,[1]DESKRIPSI!$A$20:$B$32,2)</f>
        <v>Terbiasa dalam ketaatan beribadah,melakukan doa sebelum dan sesudah kegiatan, perlu bimbingan berprilaku syukur</v>
      </c>
      <c r="Q19" s="102">
        <f>'INPUT SIKAP'!N20</f>
        <v>78</v>
      </c>
      <c r="R19" s="102">
        <f>'INPUT SIKAP'!O20</f>
        <v>78</v>
      </c>
      <c r="S19" s="102"/>
      <c r="T19" s="102">
        <f>'INPUT SIKAP'!Q20</f>
        <v>78</v>
      </c>
      <c r="U19" s="102">
        <f>'INPUT SIKAP'!R20</f>
        <v>78</v>
      </c>
      <c r="V19" s="102"/>
      <c r="W19" s="102">
        <f>'INPUT SIKAP'!T20</f>
        <v>78</v>
      </c>
      <c r="X19" s="102">
        <f>'INPUT SIKAP'!U20</f>
        <v>78</v>
      </c>
      <c r="Y19" s="102"/>
      <c r="Z19" s="108">
        <f t="shared" si="1"/>
        <v>78</v>
      </c>
      <c r="AA19" s="106" t="str">
        <f>VLOOKUP(Z19,[1]PREDIKAT!$B$2:$C$102,2)</f>
        <v>B</v>
      </c>
      <c r="AB19" s="107" t="str">
        <f>VLOOKUP(AA19,[1]DESKRIPSI!$A$37:$B$49,2)</f>
        <v>Memiliki sikap disiplin dan jujur, santun, tanggung jawab Baik, dalam percaya diri perlu bimbingan lebih lanjut</v>
      </c>
      <c r="AC19" s="109">
        <f>REKAP1!G19</f>
        <v>78.333333333333329</v>
      </c>
      <c r="AD19" s="109">
        <f>REKAP1!L19</f>
        <v>80</v>
      </c>
      <c r="AE19" s="106"/>
      <c r="AF19" s="108">
        <f t="shared" si="2"/>
        <v>80</v>
      </c>
      <c r="AG19" s="106" t="str">
        <f>VLOOKUP(AF19,PREDIKAT!$B$2:$C$102,2)</f>
        <v>B</v>
      </c>
      <c r="AH19" s="107" t="str">
        <f>VLOOKUP(AG19,DESKRIPSI!$K$20:$L$32,2)</f>
        <v>Baik dalam membaca kalimat-kalimat dalam Al-Qur’an dengan benar dan menulis huruf hijaiyyah dalam Al-Qur’an dengan benar.</v>
      </c>
      <c r="AI19" s="109">
        <f>REKAP!M20</f>
        <v>79.166666666666657</v>
      </c>
      <c r="AJ19" s="109">
        <f>REKAP!N20</f>
        <v>79.166666666666657</v>
      </c>
      <c r="AK19" s="109">
        <f>REKAP!O20</f>
        <v>79.166666666666657</v>
      </c>
      <c r="AL19" s="108">
        <f t="shared" si="3"/>
        <v>79.166666666666657</v>
      </c>
      <c r="AM19" s="106" t="str">
        <f>VLOOKUP(AL19,PREDIKAT!$B$2:$C$102,2)</f>
        <v>B</v>
      </c>
      <c r="AN19" s="107" t="str">
        <f>VLOOKUP(AM19,[1]DESKRIPSI!$K$37:$L$49,2)</f>
        <v>Baik dalam memahami manfaat keberagaman karakteristik individu dalam kehidupan sehari - hari</v>
      </c>
      <c r="AO19" s="109">
        <f>REKAP!AA20</f>
        <v>79.166666666666657</v>
      </c>
      <c r="AP19" s="109">
        <f>REKAP!AB20</f>
        <v>79.166666666666657</v>
      </c>
      <c r="AQ19" s="100"/>
      <c r="AR19" s="100"/>
      <c r="AS19" s="108">
        <f t="shared" si="4"/>
        <v>79.166666666666657</v>
      </c>
      <c r="AT19" s="106" t="str">
        <f>VLOOKUP(AS19,PREDIKAT!$B$2:$C$102,2)</f>
        <v>B</v>
      </c>
      <c r="AU19" s="107" t="str">
        <f>VLOOKUP(AT19,DESKRIPSI!$K$54:$L$66,2)</f>
        <v xml:space="preserve">Baik dalam menggali informasi tentang perubahan cuaca dan pengaruhnya terhadap kehidupan manusia yang disajkan dalam bentuk lisan, tulis, visual dan/atau eksplorasi.
</v>
      </c>
      <c r="AV19" s="109">
        <f>REKAP!AO20</f>
        <v>75</v>
      </c>
      <c r="AW19" s="109">
        <f>REKAP!AP20</f>
        <v>75</v>
      </c>
      <c r="AX19" s="109"/>
      <c r="AY19" s="109"/>
      <c r="AZ19" s="108">
        <f t="shared" si="5"/>
        <v>75</v>
      </c>
      <c r="BA19" s="106" t="str">
        <f>VLOOKUP(AZ19,PREDIKAT!$B$2:$C$102,2)</f>
        <v>C</v>
      </c>
      <c r="BB19" s="107" t="str">
        <f>VLOOKUP(BA19,DESKRIPSI!$K$71:$L$83,2)</f>
        <v>Cukup dalam menjelaskan masalah penjumlahan dan pengurangan pecahan berpenyebut sama dan menjelaskan dan menentukan lama waktu suatu kejadian berlangsung..</v>
      </c>
      <c r="BC19" s="109">
        <f>REKAP!BC20</f>
        <v>79.166666666666657</v>
      </c>
      <c r="BD19" s="109">
        <f>REKAP!BD20</f>
        <v>79.166666666666657</v>
      </c>
      <c r="BE19" s="109">
        <f>REKAP!BE20</f>
        <v>79.166666666666657</v>
      </c>
      <c r="BF19" s="109">
        <f>REKAP!BF20</f>
        <v>79.166666666666657</v>
      </c>
      <c r="BG19" s="108">
        <f t="shared" si="6"/>
        <v>79.166666666666657</v>
      </c>
      <c r="BH19" s="106" t="str">
        <f>VLOOKUP(BG19,PREDIKAT!$B$2:$C$102,2)</f>
        <v>B</v>
      </c>
      <c r="BI19" s="107" t="str">
        <f>VLOOKUP(BH19,DESKRIPSI!$U$20:$V$32,2)</f>
        <v>Baik dalam mengetahui teknik potong, lipat dan sambung..</v>
      </c>
      <c r="BJ19" s="109">
        <f>REKAP!BQ20</f>
        <v>79.166666666666657</v>
      </c>
      <c r="BK19" s="109">
        <f>REKAP!BR20</f>
        <v>79.166666666666657</v>
      </c>
      <c r="BL19" s="101"/>
      <c r="BM19" s="108">
        <f t="shared" si="7"/>
        <v>79.166666666666657</v>
      </c>
      <c r="BN19" s="106" t="str">
        <f>VLOOKUP(BM19,PREDIKAT!$B$2:$C$102,2)</f>
        <v>B</v>
      </c>
      <c r="BO19" s="107" t="str">
        <f>VLOOKUP(BN19,DESKRIPSI!$U$37:$V$49,2)</f>
        <v>Baik dalam memahami penggunaan kombinasi gerak dasar lokomotor, non-lokomotor dan manipulatif sesuai dengan irama (ketukan) tanpa/dengan musik dalam aktivitas gerak berirama.</v>
      </c>
      <c r="BP19" s="109">
        <f>REKAP1!Q19</f>
        <v>78.333333333333329</v>
      </c>
      <c r="BQ19" s="109">
        <f>REKAP1!V19</f>
        <v>76.666666666666671</v>
      </c>
      <c r="BR19" s="101"/>
      <c r="BS19" s="108">
        <f t="shared" si="8"/>
        <v>77.5</v>
      </c>
      <c r="BT19" s="106" t="str">
        <f>VLOOKUP(BS19,PREDIKAT!$B$2:$C$102,2)</f>
        <v>C</v>
      </c>
      <c r="BU19" s="107" t="str">
        <f>VLOOKUP(BT19,[1]DESKRIPSI!$U$54:$V$66,2)</f>
        <v>Cukup Baik memahami cerita tradisi setempat dengan ragam bahasa tertentu</v>
      </c>
      <c r="BV19" s="101" t="s">
        <v>64</v>
      </c>
      <c r="BW19" s="101" t="s">
        <v>65</v>
      </c>
      <c r="BX19" s="101" t="s">
        <v>66</v>
      </c>
      <c r="BY19" s="108" t="e">
        <f t="shared" si="9"/>
        <v>#DIV/0!</v>
      </c>
      <c r="BZ19" s="106" t="e">
        <f>VLOOKUP(BY19,[1]PREDIKAT!$B$2:$C$102,2)</f>
        <v>#DIV/0!</v>
      </c>
      <c r="CA19" s="106" t="e">
        <f>VLOOKUP(BZ19,[1]DESKRIPSI!$U$71:$V$83,2)</f>
        <v>#DIV/0!</v>
      </c>
      <c r="CB19" s="109" t="s">
        <v>97</v>
      </c>
      <c r="CC19" s="109"/>
      <c r="CD19" s="110" t="s">
        <v>130</v>
      </c>
      <c r="CE19" s="109">
        <v>118</v>
      </c>
      <c r="CF19" s="109">
        <v>20</v>
      </c>
      <c r="CG19" s="109" t="s">
        <v>103</v>
      </c>
      <c r="CH19" s="109" t="s">
        <v>103</v>
      </c>
      <c r="CI19" s="109" t="s">
        <v>103</v>
      </c>
      <c r="CJ19" s="109" t="s">
        <v>100</v>
      </c>
      <c r="CK19" s="109"/>
      <c r="CL19" s="109"/>
      <c r="CM19" s="109">
        <v>3</v>
      </c>
      <c r="CN19" s="109">
        <v>3</v>
      </c>
      <c r="CO19" s="109"/>
    </row>
    <row r="20" spans="1:93" s="26" customFormat="1" ht="53.25" customHeight="1" thickBot="1" x14ac:dyDescent="0.35">
      <c r="A20" s="106">
        <v>14</v>
      </c>
      <c r="B20" s="111" t="str">
        <f>'DATA SISWA'!B17</f>
        <v>RAYNALDO PUTRA SETYOWATI</v>
      </c>
      <c r="C20" s="104" t="str">
        <f>'DATA SISWA'!C17</f>
        <v>000000014</v>
      </c>
      <c r="D20" s="104">
        <f>'DATA SISWA'!D17</f>
        <v>1014</v>
      </c>
      <c r="E20" s="102">
        <f>'INPUT SIKAP'!E21</f>
        <v>80</v>
      </c>
      <c r="F20" s="102">
        <f>'INPUT SIKAP'!F21</f>
        <v>80</v>
      </c>
      <c r="G20" s="102"/>
      <c r="H20" s="102">
        <f>'INPUT SIKAP'!H21</f>
        <v>80</v>
      </c>
      <c r="I20" s="102">
        <f>'INPUT SIKAP'!I21</f>
        <v>80</v>
      </c>
      <c r="J20" s="102"/>
      <c r="K20" s="102">
        <f>'INPUT SIKAP'!K21</f>
        <v>80</v>
      </c>
      <c r="L20" s="102">
        <f>'INPUT SIKAP'!L21</f>
        <v>80</v>
      </c>
      <c r="M20" s="102"/>
      <c r="N20" s="105">
        <f t="shared" si="0"/>
        <v>80</v>
      </c>
      <c r="O20" s="106" t="str">
        <f>VLOOKUP(N20,[1]PREDIKAT!$B$2:$C$102,2)</f>
        <v>B</v>
      </c>
      <c r="P20" s="107" t="str">
        <f>VLOOKUP(O20,[1]DESKRIPSI!$A$20:$B$32,2)</f>
        <v>Terbiasa dalam ketaatan beribadah,melakukan doa sebelum dan sesudah kegiatan, perlu bimbingan berprilaku syukur</v>
      </c>
      <c r="Q20" s="102">
        <f>'INPUT SIKAP'!N21</f>
        <v>78</v>
      </c>
      <c r="R20" s="102">
        <f>'INPUT SIKAP'!O21</f>
        <v>78</v>
      </c>
      <c r="S20" s="102"/>
      <c r="T20" s="102">
        <f>'INPUT SIKAP'!Q21</f>
        <v>78</v>
      </c>
      <c r="U20" s="102">
        <f>'INPUT SIKAP'!R21</f>
        <v>78</v>
      </c>
      <c r="V20" s="102"/>
      <c r="W20" s="102">
        <f>'INPUT SIKAP'!T21</f>
        <v>78</v>
      </c>
      <c r="X20" s="102">
        <f>'INPUT SIKAP'!U21</f>
        <v>78</v>
      </c>
      <c r="Y20" s="102"/>
      <c r="Z20" s="108">
        <f t="shared" si="1"/>
        <v>78</v>
      </c>
      <c r="AA20" s="106" t="str">
        <f>VLOOKUP(Z20,[1]PREDIKAT!$B$2:$C$102,2)</f>
        <v>B</v>
      </c>
      <c r="AB20" s="107" t="str">
        <f>VLOOKUP(AA20,[1]DESKRIPSI!$A$37:$B$49,2)</f>
        <v>Memiliki sikap disiplin dan jujur, santun, tanggung jawab Baik, dalam percaya diri perlu bimbingan lebih lanjut</v>
      </c>
      <c r="AC20" s="109">
        <f>REKAP1!G20</f>
        <v>77.333333333333329</v>
      </c>
      <c r="AD20" s="109">
        <f>REKAP1!L20</f>
        <v>80</v>
      </c>
      <c r="AE20" s="106"/>
      <c r="AF20" s="108">
        <f t="shared" si="2"/>
        <v>80</v>
      </c>
      <c r="AG20" s="106" t="str">
        <f>VLOOKUP(AF20,PREDIKAT!$B$2:$C$102,2)</f>
        <v>B</v>
      </c>
      <c r="AH20" s="107" t="str">
        <f>VLOOKUP(AG20,DESKRIPSI!$K$20:$L$32,2)</f>
        <v>Baik dalam membaca kalimat-kalimat dalam Al-Qur’an dengan benar dan menulis huruf hijaiyyah dalam Al-Qur’an dengan benar.</v>
      </c>
      <c r="AI20" s="109">
        <f>REKAP!M21</f>
        <v>83.333333333333343</v>
      </c>
      <c r="AJ20" s="109">
        <f>REKAP!N21</f>
        <v>83.333333333333343</v>
      </c>
      <c r="AK20" s="109">
        <f>REKAP!O21</f>
        <v>83.333333333333343</v>
      </c>
      <c r="AL20" s="108">
        <f t="shared" si="3"/>
        <v>83.333333333333343</v>
      </c>
      <c r="AM20" s="106" t="str">
        <f>VLOOKUP(AL20,PREDIKAT!$B$2:$C$102,2)</f>
        <v>B</v>
      </c>
      <c r="AN20" s="107" t="str">
        <f>VLOOKUP(AM20,[1]DESKRIPSI!$K$37:$L$49,2)</f>
        <v>Baik dalam memahami manfaat keberagaman karakteristik individu dalam kehidupan sehari - hari</v>
      </c>
      <c r="AO20" s="109">
        <f>REKAP!AA21</f>
        <v>83.333333333333343</v>
      </c>
      <c r="AP20" s="109">
        <f>REKAP!AB21</f>
        <v>83.333333333333343</v>
      </c>
      <c r="AQ20" s="100"/>
      <c r="AR20" s="100"/>
      <c r="AS20" s="108">
        <f t="shared" si="4"/>
        <v>83.333333333333343</v>
      </c>
      <c r="AT20" s="106" t="str">
        <f>VLOOKUP(AS20,PREDIKAT!$B$2:$C$102,2)</f>
        <v>B</v>
      </c>
      <c r="AU20" s="107" t="str">
        <f>VLOOKUP(AT20,DESKRIPSI!$K$54:$L$66,2)</f>
        <v xml:space="preserve">Baik dalam menggali informasi tentang perubahan cuaca dan pengaruhnya terhadap kehidupan manusia yang disajkan dalam bentuk lisan, tulis, visual dan/atau eksplorasi.
</v>
      </c>
      <c r="AV20" s="109">
        <f>REKAP!AO21</f>
        <v>83.333333333333357</v>
      </c>
      <c r="AW20" s="109">
        <f>REKAP!AP21</f>
        <v>83.333333333333343</v>
      </c>
      <c r="AX20" s="109"/>
      <c r="AY20" s="109"/>
      <c r="AZ20" s="108">
        <f t="shared" si="5"/>
        <v>83.333333333333343</v>
      </c>
      <c r="BA20" s="106" t="str">
        <f>VLOOKUP(AZ20,PREDIKAT!$B$2:$C$102,2)</f>
        <v>B</v>
      </c>
      <c r="BB20" s="107" t="str">
        <f>VLOOKUP(BA20,DESKRIPSI!$K$71:$L$83,2)</f>
        <v>Baik dalam menjelaskan masalah penjumlahan dan pengurangan pecahan berpenyebut sama dan menjelaskan dan menentukan lama waktu suatu kejadian berlangsung..</v>
      </c>
      <c r="BC20" s="109">
        <f>REKAP!BC21</f>
        <v>79.166666666666657</v>
      </c>
      <c r="BD20" s="109">
        <f>REKAP!BD21</f>
        <v>79.166666666666657</v>
      </c>
      <c r="BE20" s="109">
        <f>REKAP!BE21</f>
        <v>79.166666666666657</v>
      </c>
      <c r="BF20" s="109">
        <f>REKAP!BF21</f>
        <v>79.166666666666657</v>
      </c>
      <c r="BG20" s="108">
        <f t="shared" si="6"/>
        <v>79.166666666666657</v>
      </c>
      <c r="BH20" s="106" t="str">
        <f>VLOOKUP(BG20,PREDIKAT!$B$2:$C$102,2)</f>
        <v>B</v>
      </c>
      <c r="BI20" s="107" t="str">
        <f>VLOOKUP(BH20,DESKRIPSI!$U$20:$V$32,2)</f>
        <v>Baik dalam mengetahui teknik potong, lipat dan sambung..</v>
      </c>
      <c r="BJ20" s="109">
        <f>REKAP!BQ21</f>
        <v>79.166666666666657</v>
      </c>
      <c r="BK20" s="109">
        <f>REKAP!BR21</f>
        <v>79.166666666666657</v>
      </c>
      <c r="BL20" s="101"/>
      <c r="BM20" s="108">
        <f t="shared" si="7"/>
        <v>79.166666666666657</v>
      </c>
      <c r="BN20" s="106" t="str">
        <f>VLOOKUP(BM20,PREDIKAT!$B$2:$C$102,2)</f>
        <v>B</v>
      </c>
      <c r="BO20" s="107" t="str">
        <f>VLOOKUP(BN20,DESKRIPSI!$U$37:$V$49,2)</f>
        <v>Baik dalam memahami penggunaan kombinasi gerak dasar lokomotor, non-lokomotor dan manipulatif sesuai dengan irama (ketukan) tanpa/dengan musik dalam aktivitas gerak berirama.</v>
      </c>
      <c r="BP20" s="109">
        <f>REKAP1!Q20</f>
        <v>80</v>
      </c>
      <c r="BQ20" s="109">
        <f>REKAP1!V20</f>
        <v>80</v>
      </c>
      <c r="BR20" s="101"/>
      <c r="BS20" s="108">
        <f t="shared" si="8"/>
        <v>80</v>
      </c>
      <c r="BT20" s="106" t="str">
        <f>VLOOKUP(BS20,PREDIKAT!$B$2:$C$102,2)</f>
        <v>B</v>
      </c>
      <c r="BU20" s="107" t="str">
        <f>VLOOKUP(BT20,[1]DESKRIPSI!$U$54:$V$66,2)</f>
        <v>Baik memahami cerita tradisi setempat dengan ragam bahasa tertentu</v>
      </c>
      <c r="BV20" s="101" t="s">
        <v>64</v>
      </c>
      <c r="BW20" s="101" t="s">
        <v>65</v>
      </c>
      <c r="BX20" s="101" t="s">
        <v>66</v>
      </c>
      <c r="BY20" s="108" t="e">
        <f t="shared" si="9"/>
        <v>#DIV/0!</v>
      </c>
      <c r="BZ20" s="106" t="e">
        <f>VLOOKUP(BY20,[1]PREDIKAT!$B$2:$C$102,2)</f>
        <v>#DIV/0!</v>
      </c>
      <c r="CA20" s="106" t="e">
        <f>VLOOKUP(BZ20,[1]DESKRIPSI!$U$71:$V$83,2)</f>
        <v>#DIV/0!</v>
      </c>
      <c r="CB20" s="109" t="s">
        <v>97</v>
      </c>
      <c r="CC20" s="109" t="s">
        <v>100</v>
      </c>
      <c r="CD20" s="110" t="s">
        <v>130</v>
      </c>
      <c r="CE20" s="109">
        <v>130</v>
      </c>
      <c r="CF20" s="109">
        <v>30</v>
      </c>
      <c r="CG20" s="109" t="s">
        <v>103</v>
      </c>
      <c r="CH20" s="109" t="s">
        <v>103</v>
      </c>
      <c r="CI20" s="109" t="s">
        <v>103</v>
      </c>
      <c r="CJ20" s="109" t="s">
        <v>100</v>
      </c>
      <c r="CK20" s="109"/>
      <c r="CL20" s="109"/>
      <c r="CM20" s="109">
        <v>4</v>
      </c>
      <c r="CN20" s="109"/>
      <c r="CO20" s="109"/>
    </row>
    <row r="21" spans="1:93" ht="51.75" customHeight="1" thickBot="1" x14ac:dyDescent="0.35">
      <c r="A21" s="103">
        <v>15</v>
      </c>
      <c r="B21" s="111" t="str">
        <f>'DATA SISWA'!B18</f>
        <v>RAGNA CRIMSON</v>
      </c>
      <c r="C21" s="104" t="str">
        <f>'DATA SISWA'!C18</f>
        <v>000000015</v>
      </c>
      <c r="D21" s="104">
        <f>'DATA SISWA'!D18</f>
        <v>1015</v>
      </c>
      <c r="E21" s="102">
        <f>'INPUT SIKAP'!E22</f>
        <v>87</v>
      </c>
      <c r="F21" s="102">
        <f>'INPUT SIKAP'!F22</f>
        <v>87</v>
      </c>
      <c r="G21" s="102"/>
      <c r="H21" s="102">
        <f>'INPUT SIKAP'!H22</f>
        <v>87</v>
      </c>
      <c r="I21" s="102">
        <f>'INPUT SIKAP'!I22</f>
        <v>87</v>
      </c>
      <c r="J21" s="102"/>
      <c r="K21" s="102">
        <f>'INPUT SIKAP'!K22</f>
        <v>87</v>
      </c>
      <c r="L21" s="102">
        <f>'INPUT SIKAP'!L22</f>
        <v>87</v>
      </c>
      <c r="M21" s="102"/>
      <c r="N21" s="105">
        <f t="shared" si="0"/>
        <v>87</v>
      </c>
      <c r="O21" s="106" t="str">
        <f>VLOOKUP(N21,[1]PREDIKAT!$B$2:$C$102,2)</f>
        <v>A</v>
      </c>
      <c r="P21" s="107" t="str">
        <f>VLOOKUP(O21,[1]DESKRIPSI!$A$20:$B$32,2)</f>
        <v>Terbiasa dalam ketaatan beribadah,melakukan doa sebelum dan sesudah kegiatan, selalu berprilaku syukur</v>
      </c>
      <c r="Q21" s="102">
        <f>'INPUT SIKAP'!N22</f>
        <v>87</v>
      </c>
      <c r="R21" s="102">
        <f>'INPUT SIKAP'!O22</f>
        <v>87</v>
      </c>
      <c r="S21" s="102"/>
      <c r="T21" s="102">
        <f>'INPUT SIKAP'!Q22</f>
        <v>85</v>
      </c>
      <c r="U21" s="102">
        <f>'INPUT SIKAP'!R22</f>
        <v>85</v>
      </c>
      <c r="V21" s="102"/>
      <c r="W21" s="102">
        <f>'INPUT SIKAP'!T22</f>
        <v>85</v>
      </c>
      <c r="X21" s="102">
        <f>'INPUT SIKAP'!U22</f>
        <v>85</v>
      </c>
      <c r="Y21" s="102"/>
      <c r="Z21" s="108">
        <f t="shared" si="1"/>
        <v>85.666666666666671</v>
      </c>
      <c r="AA21" s="106" t="str">
        <f>VLOOKUP(Z21,[1]PREDIKAT!$B$2:$C$102,2)</f>
        <v>A</v>
      </c>
      <c r="AB21" s="107" t="str">
        <f>VLOOKUP(AA21,[1]DESKRIPSI!$A$37:$B$49,2)</f>
        <v>Memiliki sikap disiplin dan jujur, santun, tanggung jawab Sangat Baik, penuh percaya diri</v>
      </c>
      <c r="AC21" s="109">
        <f>REKAP1!G21</f>
        <v>90.666666666666671</v>
      </c>
      <c r="AD21" s="109">
        <f>REKAP1!L21</f>
        <v>90.666666666666671</v>
      </c>
      <c r="AE21" s="109"/>
      <c r="AF21" s="108">
        <f t="shared" si="2"/>
        <v>90.666666666666671</v>
      </c>
      <c r="AG21" s="106" t="str">
        <f>VLOOKUP(AF21,PREDIKAT!$B$2:$C$102,2)</f>
        <v>A</v>
      </c>
      <c r="AH21" s="107" t="str">
        <f>VLOOKUP(AG21,DESKRIPSI!$K$20:$L$32,2)</f>
        <v>Sangat Baik dalam membaca kalimat-kalimat dalam Al-Qur’an dengan benar dan menulis huruf hijaiyyah dalam Al-Qur’an dengan benar</v>
      </c>
      <c r="AI21" s="109">
        <f>REKAP!M22</f>
        <v>95.833333333333343</v>
      </c>
      <c r="AJ21" s="109">
        <f>REKAP!N22</f>
        <v>95.833333333333343</v>
      </c>
      <c r="AK21" s="109">
        <f>REKAP!O22</f>
        <v>95.833333333333343</v>
      </c>
      <c r="AL21" s="108">
        <f t="shared" si="3"/>
        <v>95.833333333333343</v>
      </c>
      <c r="AM21" s="106" t="str">
        <f>VLOOKUP(AL21,PREDIKAT!$B$2:$C$102,2)</f>
        <v>A</v>
      </c>
      <c r="AN21" s="107" t="str">
        <f>VLOOKUP(AM21,[1]DESKRIPSI!$K$37:$L$49,2)</f>
        <v>Sangat Baik dalam memahami manfaat keberagaman karakteristik individu dalam kehidupan sehari - hari</v>
      </c>
      <c r="AO21" s="109">
        <f>REKAP!AA22</f>
        <v>95.833333333333343</v>
      </c>
      <c r="AP21" s="109">
        <f>REKAP!AB22</f>
        <v>95.833333333333343</v>
      </c>
      <c r="AQ21" s="100"/>
      <c r="AR21" s="100"/>
      <c r="AS21" s="108">
        <f t="shared" si="4"/>
        <v>95.833333333333343</v>
      </c>
      <c r="AT21" s="106" t="str">
        <f>VLOOKUP(AS21,PREDIKAT!$B$2:$C$102,2)</f>
        <v>A</v>
      </c>
      <c r="AU21" s="107" t="str">
        <f>VLOOKUP(AT21,DESKRIPSI!$K$54:$L$66,2)</f>
        <v xml:space="preserve">Sangat Baik dalam menggali informasi tentang perubahan cuaca dan pengaruhnya terhadap kehidupan manusia yang disajkan dalam bentuk lisan, tulis, visual dan/atau eksplorasi.
</v>
      </c>
      <c r="AV21" s="109">
        <f>REKAP!AO22</f>
        <v>91.666666666666671</v>
      </c>
      <c r="AW21" s="109">
        <f>REKAP!AP22</f>
        <v>91.666666666666671</v>
      </c>
      <c r="AX21" s="109"/>
      <c r="AY21" s="109"/>
      <c r="AZ21" s="108">
        <f t="shared" si="5"/>
        <v>91.666666666666671</v>
      </c>
      <c r="BA21" s="106" t="str">
        <f>VLOOKUP(AZ21,PREDIKAT!$B$2:$C$102,2)</f>
        <v>A</v>
      </c>
      <c r="BB21" s="107" t="str">
        <f>VLOOKUP(BA21,DESKRIPSI!$K$71:$L$83,2)</f>
        <v>Sangat Baik dalam menjelaskan masalah penjumlahan dan pengurangan pecahan berpenyebut sama dan menjelaskan dan menentukan lama waktu suatu kejadian berlangsung..</v>
      </c>
      <c r="BC21" s="109">
        <f>REKAP!BC22</f>
        <v>91.666666666666657</v>
      </c>
      <c r="BD21" s="109">
        <f>REKAP!BD22</f>
        <v>91.666666666666657</v>
      </c>
      <c r="BE21" s="109">
        <f>REKAP!BE22</f>
        <v>91.666666666666657</v>
      </c>
      <c r="BF21" s="109">
        <f>REKAP!BF22</f>
        <v>91.666666666666657</v>
      </c>
      <c r="BG21" s="108">
        <f t="shared" si="6"/>
        <v>91.666666666666657</v>
      </c>
      <c r="BH21" s="106" t="str">
        <f>VLOOKUP(BG21,PREDIKAT!$B$2:$C$102,2)</f>
        <v>A</v>
      </c>
      <c r="BI21" s="107" t="str">
        <f>VLOOKUP(BH21,DESKRIPSI!$U$20:$V$32,2)</f>
        <v>Sangat Baik dalam mengetahui teknik potong, lipat dan sambung.</v>
      </c>
      <c r="BJ21" s="109">
        <f>REKAP!BQ22</f>
        <v>83.333333333333343</v>
      </c>
      <c r="BK21" s="109">
        <f>REKAP!BR22</f>
        <v>83.333333333333343</v>
      </c>
      <c r="BL21" s="101"/>
      <c r="BM21" s="108">
        <f t="shared" si="7"/>
        <v>83.333333333333343</v>
      </c>
      <c r="BN21" s="106" t="str">
        <f>VLOOKUP(BM21,PREDIKAT!$B$2:$C$102,2)</f>
        <v>B</v>
      </c>
      <c r="BO21" s="107" t="str">
        <f>VLOOKUP(BN21,DESKRIPSI!$U$37:$V$49,2)</f>
        <v>Baik dalam memahami penggunaan kombinasi gerak dasar lokomotor, non-lokomotor dan manipulatif sesuai dengan irama (ketukan) tanpa/dengan musik dalam aktivitas gerak berirama.</v>
      </c>
      <c r="BP21" s="109">
        <f>REKAP1!Q21</f>
        <v>88.333333333333329</v>
      </c>
      <c r="BQ21" s="109">
        <f>REKAP1!V21</f>
        <v>89.666666666666671</v>
      </c>
      <c r="BR21" s="101"/>
      <c r="BS21" s="108">
        <f t="shared" si="8"/>
        <v>89</v>
      </c>
      <c r="BT21" s="106" t="str">
        <f>VLOOKUP(BS21,PREDIKAT!$B$2:$C$102,2)</f>
        <v>A</v>
      </c>
      <c r="BU21" s="107" t="str">
        <f>VLOOKUP(BT21,[1]DESKRIPSI!$U$54:$V$66,2)</f>
        <v>Sangat Baik memahami cerita tradisi setempat dengan ragam bahasa tertentu</v>
      </c>
      <c r="BV21" s="101" t="s">
        <v>64</v>
      </c>
      <c r="BW21" s="101" t="s">
        <v>65</v>
      </c>
      <c r="BX21" s="101" t="s">
        <v>66</v>
      </c>
      <c r="BY21" s="108" t="e">
        <f t="shared" si="9"/>
        <v>#DIV/0!</v>
      </c>
      <c r="BZ21" s="106" t="e">
        <f>VLOOKUP(BY21,[1]PREDIKAT!$B$2:$C$102,2)</f>
        <v>#DIV/0!</v>
      </c>
      <c r="CA21" s="106" t="e">
        <f>VLOOKUP(BZ21,[1]DESKRIPSI!$U$71:$V$83,2)</f>
        <v>#DIV/0!</v>
      </c>
      <c r="CB21" s="109" t="s">
        <v>97</v>
      </c>
      <c r="CC21" s="109"/>
      <c r="CD21" s="110" t="s">
        <v>244</v>
      </c>
      <c r="CE21" s="109">
        <v>125</v>
      </c>
      <c r="CF21" s="109">
        <v>22</v>
      </c>
      <c r="CG21" s="109" t="s">
        <v>103</v>
      </c>
      <c r="CH21" s="109" t="s">
        <v>103</v>
      </c>
      <c r="CI21" s="109" t="s">
        <v>103</v>
      </c>
      <c r="CJ21" s="109"/>
      <c r="CK21" s="109"/>
      <c r="CL21" s="109"/>
      <c r="CM21" s="109">
        <v>6</v>
      </c>
      <c r="CN21" s="109"/>
      <c r="CO21" s="109"/>
    </row>
    <row r="22" spans="1:93" ht="58.2" thickBot="1" x14ac:dyDescent="0.35">
      <c r="A22" s="106">
        <v>16</v>
      </c>
      <c r="B22" s="111" t="str">
        <f>'DATA SISWA'!B19</f>
        <v>SABRINA IRIS WIDAGDO</v>
      </c>
      <c r="C22" s="104" t="str">
        <f>'DATA SISWA'!C19</f>
        <v>000000016</v>
      </c>
      <c r="D22" s="104">
        <f>'DATA SISWA'!D19</f>
        <v>1016</v>
      </c>
      <c r="E22" s="102">
        <f>'INPUT SIKAP'!E23</f>
        <v>75</v>
      </c>
      <c r="F22" s="102">
        <f>'INPUT SIKAP'!F23</f>
        <v>75</v>
      </c>
      <c r="G22" s="102"/>
      <c r="H22" s="102">
        <f>'INPUT SIKAP'!H23</f>
        <v>75</v>
      </c>
      <c r="I22" s="102">
        <f>'INPUT SIKAP'!I23</f>
        <v>75</v>
      </c>
      <c r="J22" s="102"/>
      <c r="K22" s="102">
        <f>'INPUT SIKAP'!K23</f>
        <v>75</v>
      </c>
      <c r="L22" s="102">
        <f>'INPUT SIKAP'!L23</f>
        <v>75</v>
      </c>
      <c r="M22" s="102"/>
      <c r="N22" s="105">
        <f t="shared" si="0"/>
        <v>75</v>
      </c>
      <c r="O22" s="106" t="str">
        <f>VLOOKUP(N22,[1]PREDIKAT!$B$2:$C$102,2)</f>
        <v>B</v>
      </c>
      <c r="P22" s="107" t="str">
        <f>VLOOKUP(O22,[1]DESKRIPSI!$A$20:$B$32,2)</f>
        <v>Terbiasa dalam ketaatan beribadah,melakukan doa sebelum dan sesudah kegiatan, perlu bimbingan berprilaku syukur</v>
      </c>
      <c r="Q22" s="102">
        <f>'INPUT SIKAP'!N23</f>
        <v>75</v>
      </c>
      <c r="R22" s="102">
        <f>'INPUT SIKAP'!O23</f>
        <v>75</v>
      </c>
      <c r="S22" s="102"/>
      <c r="T22" s="102">
        <f>'INPUT SIKAP'!Q23</f>
        <v>75</v>
      </c>
      <c r="U22" s="102">
        <f>'INPUT SIKAP'!R23</f>
        <v>75</v>
      </c>
      <c r="V22" s="102"/>
      <c r="W22" s="102">
        <f>'INPUT SIKAP'!T23</f>
        <v>75</v>
      </c>
      <c r="X22" s="102">
        <f>'INPUT SIKAP'!U23</f>
        <v>75</v>
      </c>
      <c r="Y22" s="102"/>
      <c r="Z22" s="108">
        <f t="shared" si="1"/>
        <v>75</v>
      </c>
      <c r="AA22" s="106" t="str">
        <f>VLOOKUP(Z22,[1]PREDIKAT!$B$2:$C$102,2)</f>
        <v>B</v>
      </c>
      <c r="AB22" s="107" t="str">
        <f>VLOOKUP(AA22,[1]DESKRIPSI!$A$37:$B$49,2)</f>
        <v>Memiliki sikap disiplin dan jujur, santun, tanggung jawab Baik, dalam percaya diri perlu bimbingan lebih lanjut</v>
      </c>
      <c r="AC22" s="109">
        <f>REKAP1!G22</f>
        <v>73.333333333333329</v>
      </c>
      <c r="AD22" s="109">
        <f>REKAP1!L22</f>
        <v>70</v>
      </c>
      <c r="AE22" s="109"/>
      <c r="AF22" s="108">
        <f t="shared" si="2"/>
        <v>70</v>
      </c>
      <c r="AG22" s="106" t="str">
        <f>VLOOKUP(AF22,PREDIKAT!$B$2:$C$102,2)</f>
        <v>D</v>
      </c>
      <c r="AH22" s="107" t="str">
        <f>VLOOKUP(AG22,DESKRIPSI!$K$20:$L$32,2)</f>
        <v xml:space="preserve">Kurang Baik  dalam membaca kalimat-kalimat dalam Al-Qur’an dengan benar dan menulis huruf hijaiyyah dalam Al-Qur’an dengan benar.
</v>
      </c>
      <c r="AI22" s="109">
        <f>REKAP!M23</f>
        <v>75</v>
      </c>
      <c r="AJ22" s="109">
        <f>REKAP!N23</f>
        <v>75</v>
      </c>
      <c r="AK22" s="109">
        <f>REKAP!O23</f>
        <v>75</v>
      </c>
      <c r="AL22" s="108">
        <f t="shared" si="3"/>
        <v>75</v>
      </c>
      <c r="AM22" s="106" t="str">
        <f>VLOOKUP(AL22,PREDIKAT!$B$2:$C$102,2)</f>
        <v>C</v>
      </c>
      <c r="AN22" s="107" t="str">
        <f>VLOOKUP(AM22,[1]DESKRIPSI!$K$37:$L$49,2)</f>
        <v>Cukup dalam memahami manfaat keberagaman karakteristik individu dalam kehidupan sehari - hari</v>
      </c>
      <c r="AO22" s="109">
        <f>REKAP!AA23</f>
        <v>70.833333333333343</v>
      </c>
      <c r="AP22" s="109">
        <f>REKAP!AB23</f>
        <v>70.833333333333343</v>
      </c>
      <c r="AQ22" s="100"/>
      <c r="AR22" s="100"/>
      <c r="AS22" s="108">
        <f t="shared" si="4"/>
        <v>70.833333333333343</v>
      </c>
      <c r="AT22" s="106" t="str">
        <f>VLOOKUP(AS22,PREDIKAT!$B$2:$C$102,2)</f>
        <v>D</v>
      </c>
      <c r="AU22" s="107" t="str">
        <f>VLOOKUP(AT22,DESKRIPSI!$K$54:$L$66,2)</f>
        <v xml:space="preserve">Perlu bimbingan dalam menggali informasi tentang perubahan cuaca dan pengaruhnya terhadap kehidupan manusia yang disajkan dalam bentuk lisan, tulis, visual dan/atau eksplorasi.
</v>
      </c>
      <c r="AV22" s="109">
        <f>REKAP!AO23</f>
        <v>70.833333333333357</v>
      </c>
      <c r="AW22" s="109">
        <f>REKAP!AP23</f>
        <v>70.833333333333343</v>
      </c>
      <c r="AX22" s="109"/>
      <c r="AY22" s="109"/>
      <c r="AZ22" s="108">
        <f t="shared" si="5"/>
        <v>70.833333333333343</v>
      </c>
      <c r="BA22" s="106" t="str">
        <f>VLOOKUP(AZ22,PREDIKAT!$B$2:$C$102,2)</f>
        <v>D</v>
      </c>
      <c r="BB22" s="107" t="str">
        <f>VLOOKUP(BA22,DESKRIPSI!$K$71:$L$83,2)</f>
        <v>Perlu bimbingan dalam menjelaskan masalah penjumlahan dan pengurangan pecahan berpenyebut sama dan menjelaskan dan menentukan lama waktu suatu kejadian berlangsung..</v>
      </c>
      <c r="BC22" s="109">
        <f>REKAP!BC23</f>
        <v>75</v>
      </c>
      <c r="BD22" s="109">
        <f>REKAP!BD23</f>
        <v>75</v>
      </c>
      <c r="BE22" s="109">
        <f>REKAP!BE23</f>
        <v>75</v>
      </c>
      <c r="BF22" s="109">
        <f>REKAP!BF23</f>
        <v>75</v>
      </c>
      <c r="BG22" s="108">
        <f t="shared" si="6"/>
        <v>75</v>
      </c>
      <c r="BH22" s="106" t="str">
        <f>VLOOKUP(BG22,PREDIKAT!$B$2:$C$102,2)</f>
        <v>C</v>
      </c>
      <c r="BI22" s="107" t="str">
        <f>VLOOKUP(BH22,DESKRIPSI!$U$20:$V$32,2)</f>
        <v>Cukup dalam mengetahui teknik potong, lipat dan sambung.</v>
      </c>
      <c r="BJ22" s="109">
        <f>REKAP!BQ23</f>
        <v>62.5</v>
      </c>
      <c r="BK22" s="109">
        <f>REKAP!BR23</f>
        <v>62.5</v>
      </c>
      <c r="BL22" s="101"/>
      <c r="BM22" s="108">
        <f t="shared" si="7"/>
        <v>62.5</v>
      </c>
      <c r="BN22" s="106" t="str">
        <f>VLOOKUP(BM22,PREDIKAT!$B$2:$C$102,2)</f>
        <v>D</v>
      </c>
      <c r="BO22" s="107" t="str">
        <f>VLOOKUP(BN22,DESKRIPSI!$U$37:$V$49,2)</f>
        <v>Perlu Bimbingan dalam memahami penggunaan kombinasi gerak dasar lokomotor, non-lokomotor dan manipulatif sesuai dengan irama (ketukan) tanpa/dengan musik dalam aktivitas gerak berirama.</v>
      </c>
      <c r="BP22" s="109">
        <f>REKAP1!Q22</f>
        <v>75</v>
      </c>
      <c r="BQ22" s="109">
        <f>REKAP1!V22</f>
        <v>73.333333333333329</v>
      </c>
      <c r="BR22" s="101"/>
      <c r="BS22" s="108">
        <f t="shared" si="8"/>
        <v>74.166666666666657</v>
      </c>
      <c r="BT22" s="106" t="str">
        <f>VLOOKUP(BS22,PREDIKAT!$B$2:$C$102,2)</f>
        <v>D</v>
      </c>
      <c r="BU22" s="107" t="str">
        <f>VLOOKUP(BT22,[1]DESKRIPSI!$U$54:$V$66,2)</f>
        <v>Perlu Bimbingan dalam memahami cerita tradisi setempat dengan ragam bahasa tertentu</v>
      </c>
      <c r="BV22" s="101" t="s">
        <v>64</v>
      </c>
      <c r="BW22" s="101" t="s">
        <v>65</v>
      </c>
      <c r="BX22" s="101" t="s">
        <v>66</v>
      </c>
      <c r="BY22" s="108" t="e">
        <f t="shared" si="9"/>
        <v>#DIV/0!</v>
      </c>
      <c r="BZ22" s="106" t="e">
        <f>VLOOKUP(BY22,[1]PREDIKAT!$B$2:$C$102,2)</f>
        <v>#DIV/0!</v>
      </c>
      <c r="CA22" s="106" t="e">
        <f>VLOOKUP(BZ22,[1]DESKRIPSI!$U$71:$V$83,2)</f>
        <v>#DIV/0!</v>
      </c>
      <c r="CB22" s="109" t="s">
        <v>100</v>
      </c>
      <c r="CC22" s="109"/>
      <c r="CD22" s="110" t="s">
        <v>130</v>
      </c>
      <c r="CE22" s="109">
        <v>130</v>
      </c>
      <c r="CF22" s="109">
        <v>20</v>
      </c>
      <c r="CG22" s="109" t="s">
        <v>103</v>
      </c>
      <c r="CH22" s="109" t="s">
        <v>103</v>
      </c>
      <c r="CI22" s="109" t="s">
        <v>103</v>
      </c>
      <c r="CJ22" s="109"/>
      <c r="CK22" s="109"/>
      <c r="CL22" s="109"/>
      <c r="CM22" s="109">
        <v>2</v>
      </c>
      <c r="CN22" s="109"/>
      <c r="CO22" s="109"/>
    </row>
    <row r="23" spans="1:93" ht="43.8" thickBot="1" x14ac:dyDescent="0.35">
      <c r="A23" s="103">
        <v>17</v>
      </c>
      <c r="B23" s="111" t="str">
        <f>'DATA SISWA'!B20</f>
        <v>SKOLASTIKA TANUBRATA</v>
      </c>
      <c r="C23" s="104" t="str">
        <f>'DATA SISWA'!C20</f>
        <v>000000017</v>
      </c>
      <c r="D23" s="104">
        <f>'DATA SISWA'!D20</f>
        <v>1017</v>
      </c>
      <c r="E23" s="102">
        <v>80</v>
      </c>
      <c r="F23" s="102">
        <v>95</v>
      </c>
      <c r="G23" s="102">
        <v>95</v>
      </c>
      <c r="H23" s="102">
        <v>95</v>
      </c>
      <c r="I23" s="102">
        <v>95</v>
      </c>
      <c r="J23" s="102">
        <v>95</v>
      </c>
      <c r="K23" s="102">
        <v>95</v>
      </c>
      <c r="L23" s="102">
        <v>95</v>
      </c>
      <c r="M23" s="102">
        <v>95</v>
      </c>
      <c r="N23" s="102">
        <v>95</v>
      </c>
      <c r="O23" s="106" t="str">
        <f>VLOOKUP(N23,[1]PREDIKAT!$B$2:$C$102,2)</f>
        <v>A</v>
      </c>
      <c r="P23" s="107" t="str">
        <f>VLOOKUP(O23,[1]DESKRIPSI!$A$20:$B$32,2)</f>
        <v>Terbiasa dalam ketaatan beribadah,melakukan doa sebelum dan sesudah kegiatan, selalu berprilaku syukur</v>
      </c>
      <c r="Q23" s="102">
        <f>'INPUT SIKAP'!N24</f>
        <v>80</v>
      </c>
      <c r="R23" s="102">
        <f>'INPUT SIKAP'!O24</f>
        <v>80</v>
      </c>
      <c r="S23" s="102"/>
      <c r="T23" s="102">
        <f>'INPUT SIKAP'!Q24</f>
        <v>79</v>
      </c>
      <c r="U23" s="102">
        <f>'INPUT SIKAP'!R24</f>
        <v>79</v>
      </c>
      <c r="V23" s="102"/>
      <c r="W23" s="102">
        <f>'INPUT SIKAP'!T24</f>
        <v>79</v>
      </c>
      <c r="X23" s="102">
        <f>'INPUT SIKAP'!U24</f>
        <v>79</v>
      </c>
      <c r="Y23" s="102"/>
      <c r="Z23" s="108">
        <f t="shared" si="1"/>
        <v>79.333333333333329</v>
      </c>
      <c r="AA23" s="106" t="str">
        <f>VLOOKUP(Z23,[1]PREDIKAT!$B$2:$C$102,2)</f>
        <v>B</v>
      </c>
      <c r="AB23" s="107" t="str">
        <f>VLOOKUP(AA23,[1]DESKRIPSI!$A$37:$B$49,2)</f>
        <v>Memiliki sikap disiplin dan jujur, santun, tanggung jawab Baik, dalam percaya diri perlu bimbingan lebih lanjut</v>
      </c>
      <c r="AC23" s="109">
        <f>REKAP1!G23</f>
        <v>83.333333333333329</v>
      </c>
      <c r="AD23" s="109">
        <f>REKAP1!L23</f>
        <v>80</v>
      </c>
      <c r="AE23" s="109"/>
      <c r="AF23" s="108">
        <f t="shared" si="2"/>
        <v>80</v>
      </c>
      <c r="AG23" s="106" t="str">
        <f>VLOOKUP(AF23,PREDIKAT!$B$2:$C$102,2)</f>
        <v>B</v>
      </c>
      <c r="AH23" s="107" t="str">
        <f>VLOOKUP(AG23,DESKRIPSI!$K$20:$L$32,2)</f>
        <v>Baik dalam membaca kalimat-kalimat dalam Al-Qur’an dengan benar dan menulis huruf hijaiyyah dalam Al-Qur’an dengan benar.</v>
      </c>
      <c r="AI23" s="109">
        <f>REKAP!M24</f>
        <v>83.333333333333343</v>
      </c>
      <c r="AJ23" s="109">
        <f>REKAP!N24</f>
        <v>83.333333333333343</v>
      </c>
      <c r="AK23" s="109">
        <f>REKAP!O24</f>
        <v>83.333333333333343</v>
      </c>
      <c r="AL23" s="108">
        <f t="shared" si="3"/>
        <v>83.333333333333343</v>
      </c>
      <c r="AM23" s="106" t="str">
        <f>VLOOKUP(AL23,PREDIKAT!$B$2:$C$102,2)</f>
        <v>B</v>
      </c>
      <c r="AN23" s="107" t="str">
        <f>VLOOKUP(AM23,[1]DESKRIPSI!$K$37:$L$49,2)</f>
        <v>Baik dalam memahami manfaat keberagaman karakteristik individu dalam kehidupan sehari - hari</v>
      </c>
      <c r="AO23" s="109">
        <f>REKAP!AA24</f>
        <v>83.333333333333343</v>
      </c>
      <c r="AP23" s="109">
        <f>REKAP!AB24</f>
        <v>83.333333333333343</v>
      </c>
      <c r="AQ23" s="100"/>
      <c r="AR23" s="100"/>
      <c r="AS23" s="108">
        <f t="shared" si="4"/>
        <v>83.333333333333343</v>
      </c>
      <c r="AT23" s="106" t="str">
        <f>VLOOKUP(AS23,PREDIKAT!$B$2:$C$102,2)</f>
        <v>B</v>
      </c>
      <c r="AU23" s="107" t="str">
        <f>VLOOKUP(AT23,DESKRIPSI!$K$54:$L$66,2)</f>
        <v xml:space="preserve">Baik dalam menggali informasi tentang perubahan cuaca dan pengaruhnya terhadap kehidupan manusia yang disajkan dalam bentuk lisan, tulis, visual dan/atau eksplorasi.
</v>
      </c>
      <c r="AV23" s="109">
        <f>REKAP!AO24</f>
        <v>83.333333333333357</v>
      </c>
      <c r="AW23" s="109">
        <f>REKAP!AP24</f>
        <v>83.333333333333343</v>
      </c>
      <c r="AX23" s="109"/>
      <c r="AY23" s="109"/>
      <c r="AZ23" s="108">
        <f t="shared" si="5"/>
        <v>83.333333333333343</v>
      </c>
      <c r="BA23" s="106" t="str">
        <f>VLOOKUP(AZ23,PREDIKAT!$B$2:$C$102,2)</f>
        <v>B</v>
      </c>
      <c r="BB23" s="107" t="str">
        <f>VLOOKUP(BA23,DESKRIPSI!$K$71:$L$83,2)</f>
        <v>Baik dalam menjelaskan masalah penjumlahan dan pengurangan pecahan berpenyebut sama dan menjelaskan dan menentukan lama waktu suatu kejadian berlangsung..</v>
      </c>
      <c r="BC23" s="109">
        <f>REKAP!BC24</f>
        <v>83.333333333333343</v>
      </c>
      <c r="BD23" s="109">
        <f>REKAP!BD24</f>
        <v>83.333333333333343</v>
      </c>
      <c r="BE23" s="109">
        <f>REKAP!BE24</f>
        <v>83.333333333333343</v>
      </c>
      <c r="BF23" s="109">
        <f>REKAP!BF24</f>
        <v>83.333333333333343</v>
      </c>
      <c r="BG23" s="108">
        <f t="shared" si="6"/>
        <v>83.333333333333343</v>
      </c>
      <c r="BH23" s="106" t="str">
        <f>VLOOKUP(BG23,PREDIKAT!$B$2:$C$102,2)</f>
        <v>B</v>
      </c>
      <c r="BI23" s="107" t="str">
        <f>VLOOKUP(BH23,DESKRIPSI!$U$20:$V$32,2)</f>
        <v>Baik dalam mengetahui teknik potong, lipat dan sambung..</v>
      </c>
      <c r="BJ23" s="109">
        <f>REKAP!BQ24</f>
        <v>81.25</v>
      </c>
      <c r="BK23" s="109">
        <f>REKAP!BR24</f>
        <v>81.25</v>
      </c>
      <c r="BL23" s="101"/>
      <c r="BM23" s="108">
        <f t="shared" si="7"/>
        <v>81.25</v>
      </c>
      <c r="BN23" s="106" t="str">
        <f>VLOOKUP(BM23,PREDIKAT!$B$2:$C$102,2)</f>
        <v>B</v>
      </c>
      <c r="BO23" s="107" t="str">
        <f>VLOOKUP(BN23,DESKRIPSI!$U$37:$V$49,2)</f>
        <v>Baik dalam memahami penggunaan kombinasi gerak dasar lokomotor, non-lokomotor dan manipulatif sesuai dengan irama (ketukan) tanpa/dengan musik dalam aktivitas gerak berirama.</v>
      </c>
      <c r="BP23" s="109">
        <f>REKAP1!Q23</f>
        <v>88.333333333333329</v>
      </c>
      <c r="BQ23" s="109">
        <f>REKAP1!V23</f>
        <v>80</v>
      </c>
      <c r="BR23" s="101"/>
      <c r="BS23" s="108">
        <f t="shared" si="8"/>
        <v>84.166666666666657</v>
      </c>
      <c r="BT23" s="106" t="str">
        <f>VLOOKUP(BS23,PREDIKAT!$B$2:$C$102,2)</f>
        <v>B</v>
      </c>
      <c r="BU23" s="107" t="str">
        <f>VLOOKUP(BT23,[1]DESKRIPSI!$U$54:$V$66,2)</f>
        <v>Baik memahami cerita tradisi setempat dengan ragam bahasa tertentu</v>
      </c>
      <c r="BV23" s="101" t="s">
        <v>64</v>
      </c>
      <c r="BW23" s="101" t="s">
        <v>65</v>
      </c>
      <c r="BX23" s="101" t="s">
        <v>66</v>
      </c>
      <c r="BY23" s="108" t="e">
        <f t="shared" si="9"/>
        <v>#DIV/0!</v>
      </c>
      <c r="BZ23" s="106" t="e">
        <f>VLOOKUP(BY23,[1]PREDIKAT!$B$2:$C$102,2)</f>
        <v>#DIV/0!</v>
      </c>
      <c r="CA23" s="106" t="e">
        <f>VLOOKUP(BZ23,[1]DESKRIPSI!$U$71:$V$83,2)</f>
        <v>#DIV/0!</v>
      </c>
      <c r="CB23" s="109" t="s">
        <v>100</v>
      </c>
      <c r="CC23" s="109"/>
      <c r="CD23" s="110" t="s">
        <v>130</v>
      </c>
      <c r="CE23" s="109">
        <v>129</v>
      </c>
      <c r="CF23" s="109">
        <v>26</v>
      </c>
      <c r="CG23" s="109" t="s">
        <v>103</v>
      </c>
      <c r="CH23" s="109" t="s">
        <v>103</v>
      </c>
      <c r="CI23" s="109" t="s">
        <v>103</v>
      </c>
      <c r="CJ23" s="109"/>
      <c r="CK23" s="109"/>
      <c r="CL23" s="109"/>
      <c r="CM23" s="109">
        <v>5</v>
      </c>
      <c r="CN23" s="109"/>
      <c r="CO23" s="109"/>
    </row>
    <row r="24" spans="1:93" ht="48.75" customHeight="1" thickBot="1" x14ac:dyDescent="0.35">
      <c r="A24" s="106">
        <v>18</v>
      </c>
      <c r="B24" s="111" t="str">
        <f>'DATA SISWA'!B21</f>
        <v>SASTROAMIDJOJO DIMEDJO</v>
      </c>
      <c r="C24" s="104" t="str">
        <f>'DATA SISWA'!C21</f>
        <v>000000018</v>
      </c>
      <c r="D24" s="104">
        <f>'DATA SISWA'!D21</f>
        <v>1018</v>
      </c>
      <c r="E24" s="102">
        <f>'INPUT SIKAP'!E25</f>
        <v>79</v>
      </c>
      <c r="F24" s="102">
        <f>'INPUT SIKAP'!F25</f>
        <v>79</v>
      </c>
      <c r="G24" s="102"/>
      <c r="H24" s="102">
        <f>'INPUT SIKAP'!H25</f>
        <v>79</v>
      </c>
      <c r="I24" s="102">
        <f>'INPUT SIKAP'!I25</f>
        <v>79</v>
      </c>
      <c r="J24" s="102"/>
      <c r="K24" s="102">
        <f>'INPUT SIKAP'!K25</f>
        <v>79</v>
      </c>
      <c r="L24" s="102">
        <f>'INPUT SIKAP'!L25</f>
        <v>79</v>
      </c>
      <c r="M24" s="102"/>
      <c r="N24" s="105">
        <f t="shared" ref="N24:N46" si="10">AVERAGE(E24:M24)</f>
        <v>79</v>
      </c>
      <c r="O24" s="106" t="str">
        <f>VLOOKUP(N24,[1]PREDIKAT!$B$2:$C$102,2)</f>
        <v>B</v>
      </c>
      <c r="P24" s="107" t="str">
        <f>VLOOKUP(O24,[1]DESKRIPSI!$A$20:$B$32,2)</f>
        <v>Terbiasa dalam ketaatan beribadah,melakukan doa sebelum dan sesudah kegiatan, perlu bimbingan berprilaku syukur</v>
      </c>
      <c r="Q24" s="102">
        <f>'INPUT SIKAP'!N25</f>
        <v>78</v>
      </c>
      <c r="R24" s="102">
        <f>'INPUT SIKAP'!O25</f>
        <v>78</v>
      </c>
      <c r="S24" s="102"/>
      <c r="T24" s="102">
        <f>'INPUT SIKAP'!Q25</f>
        <v>78</v>
      </c>
      <c r="U24" s="102">
        <f>'INPUT SIKAP'!R25</f>
        <v>78</v>
      </c>
      <c r="V24" s="102"/>
      <c r="W24" s="102">
        <f>'INPUT SIKAP'!T25</f>
        <v>78</v>
      </c>
      <c r="X24" s="102">
        <f>'INPUT SIKAP'!U25</f>
        <v>78</v>
      </c>
      <c r="Y24" s="102"/>
      <c r="Z24" s="108">
        <f t="shared" ref="Z24:Z46" si="11">AVERAGE(Q24:Y24)</f>
        <v>78</v>
      </c>
      <c r="AA24" s="106" t="str">
        <f>VLOOKUP(Z24,[1]PREDIKAT!$B$2:$C$102,2)</f>
        <v>B</v>
      </c>
      <c r="AB24" s="107" t="str">
        <f>VLOOKUP(AA24,[1]DESKRIPSI!$A$37:$B$49,2)</f>
        <v>Memiliki sikap disiplin dan jujur, santun, tanggung jawab Baik, dalam percaya diri perlu bimbingan lebih lanjut</v>
      </c>
      <c r="AC24" s="109">
        <f>REKAP1!G24</f>
        <v>78.333333333333329</v>
      </c>
      <c r="AD24" s="109">
        <f>REKAP1!L24</f>
        <v>77.333333333333329</v>
      </c>
      <c r="AE24" s="109"/>
      <c r="AF24" s="108">
        <f t="shared" ref="AF24:AF46" si="12">AVERAGE(AD24:AD24)</f>
        <v>77.333333333333329</v>
      </c>
      <c r="AG24" s="106" t="str">
        <f>VLOOKUP(AF24,PREDIKAT!$B$2:$C$102,2)</f>
        <v>C</v>
      </c>
      <c r="AH24" s="107" t="str">
        <f>VLOOKUP(AG24,DESKRIPSI!$K$20:$L$32,2)</f>
        <v>Cukup Baik dalam membaca kalimat-kalimat dalam Al-Qur’an dengan benar dan menulis huruf hijaiyyah dalam Al-Qur’an dengan benar.</v>
      </c>
      <c r="AI24" s="109">
        <f>REKAP!M25</f>
        <v>79.166666666666657</v>
      </c>
      <c r="AJ24" s="109">
        <f>REKAP!N25</f>
        <v>79.166666666666657</v>
      </c>
      <c r="AK24" s="109">
        <f>REKAP!O25</f>
        <v>79.166666666666657</v>
      </c>
      <c r="AL24" s="108">
        <f t="shared" si="3"/>
        <v>79.166666666666657</v>
      </c>
      <c r="AM24" s="106" t="str">
        <f>VLOOKUP(AL24,PREDIKAT!$B$2:$C$102,2)</f>
        <v>B</v>
      </c>
      <c r="AN24" s="107" t="str">
        <f>VLOOKUP(AM24,[1]DESKRIPSI!$K$37:$L$49,2)</f>
        <v>Baik dalam memahami manfaat keberagaman karakteristik individu dalam kehidupan sehari - hari</v>
      </c>
      <c r="AO24" s="109">
        <f>REKAP!AA25</f>
        <v>79.166666666666657</v>
      </c>
      <c r="AP24" s="109">
        <f>REKAP!AB25</f>
        <v>79.166666666666657</v>
      </c>
      <c r="AQ24" s="100"/>
      <c r="AR24" s="100"/>
      <c r="AS24" s="108">
        <f t="shared" ref="AS24:AS46" si="13">AVERAGE(AO24:AP24)</f>
        <v>79.166666666666657</v>
      </c>
      <c r="AT24" s="106" t="str">
        <f>VLOOKUP(AS24,PREDIKAT!$B$2:$C$102,2)</f>
        <v>B</v>
      </c>
      <c r="AU24" s="107" t="str">
        <f>VLOOKUP(AT24,DESKRIPSI!$K$54:$L$66,2)</f>
        <v xml:space="preserve">Baik dalam menggali informasi tentang perubahan cuaca dan pengaruhnya terhadap kehidupan manusia yang disajkan dalam bentuk lisan, tulis, visual dan/atau eksplorasi.
</v>
      </c>
      <c r="AV24" s="109">
        <f>REKAP!AO25</f>
        <v>75</v>
      </c>
      <c r="AW24" s="109">
        <f>REKAP!AP25</f>
        <v>75</v>
      </c>
      <c r="AX24" s="109"/>
      <c r="AY24" s="109"/>
      <c r="AZ24" s="108">
        <f t="shared" si="5"/>
        <v>75</v>
      </c>
      <c r="BA24" s="106" t="str">
        <f>VLOOKUP(AZ24,PREDIKAT!$B$2:$C$102,2)</f>
        <v>C</v>
      </c>
      <c r="BB24" s="107" t="str">
        <f>VLOOKUP(BA24,DESKRIPSI!$K$71:$L$83,2)</f>
        <v>Cukup dalam menjelaskan masalah penjumlahan dan pengurangan pecahan berpenyebut sama dan menjelaskan dan menentukan lama waktu suatu kejadian berlangsung..</v>
      </c>
      <c r="BC24" s="109">
        <f>REKAP!BC25</f>
        <v>83.333333333333343</v>
      </c>
      <c r="BD24" s="109">
        <f>REKAP!BD25</f>
        <v>83.333333333333343</v>
      </c>
      <c r="BE24" s="109">
        <f>REKAP!BE25</f>
        <v>83.333333333333343</v>
      </c>
      <c r="BF24" s="109">
        <f>REKAP!BF25</f>
        <v>83.333333333333343</v>
      </c>
      <c r="BG24" s="108">
        <f t="shared" si="6"/>
        <v>83.333333333333343</v>
      </c>
      <c r="BH24" s="106" t="str">
        <f>VLOOKUP(BG24,PREDIKAT!$B$2:$C$102,2)</f>
        <v>B</v>
      </c>
      <c r="BI24" s="107" t="str">
        <f>VLOOKUP(BH24,DESKRIPSI!$U$20:$V$32,2)</f>
        <v>Baik dalam mengetahui teknik potong, lipat dan sambung..</v>
      </c>
      <c r="BJ24" s="109">
        <f>REKAP!BQ25</f>
        <v>75</v>
      </c>
      <c r="BK24" s="109">
        <f>REKAP!BR25</f>
        <v>75</v>
      </c>
      <c r="BL24" s="101"/>
      <c r="BM24" s="108">
        <f t="shared" ref="BM24:BM46" si="14">AVERAGE(BJ24:BK24)</f>
        <v>75</v>
      </c>
      <c r="BN24" s="106" t="str">
        <f>VLOOKUP(BM24,PREDIKAT!$B$2:$C$102,2)</f>
        <v>C</v>
      </c>
      <c r="BO24" s="107" t="str">
        <f>VLOOKUP(BN24,DESKRIPSI!$U$37:$V$49,2)</f>
        <v>Cukup dalam memahami penggunaan kombinasi gerak dasar lokomotor, non-lokomotor dan manipulatif sesuai dengan irama (ketukan) tanpa/dengan musik dalam aktivitas gerak berirama.</v>
      </c>
      <c r="BP24" s="109">
        <f>REKAP1!Q24</f>
        <v>78.333333333333329</v>
      </c>
      <c r="BQ24" s="109">
        <f>REKAP1!V24</f>
        <v>80</v>
      </c>
      <c r="BR24" s="101"/>
      <c r="BS24" s="108">
        <f t="shared" ref="BS24:BS46" si="15">AVERAGE(BP24:BQ24)</f>
        <v>79.166666666666657</v>
      </c>
      <c r="BT24" s="106" t="str">
        <f>VLOOKUP(BS24,PREDIKAT!$B$2:$C$102,2)</f>
        <v>B</v>
      </c>
      <c r="BU24" s="107" t="str">
        <f>VLOOKUP(BT24,[1]DESKRIPSI!$U$54:$V$66,2)</f>
        <v>Baik memahami cerita tradisi setempat dengan ragam bahasa tertentu</v>
      </c>
      <c r="BV24" s="101" t="s">
        <v>64</v>
      </c>
      <c r="BW24" s="101" t="s">
        <v>65</v>
      </c>
      <c r="BX24" s="101" t="s">
        <v>66</v>
      </c>
      <c r="BY24" s="108" t="e">
        <f t="shared" ref="BY24:BY46" si="16">AVERAGE(BV24:BX24)</f>
        <v>#DIV/0!</v>
      </c>
      <c r="BZ24" s="106" t="e">
        <f>VLOOKUP(BY24,[1]PREDIKAT!$B$2:$C$102,2)</f>
        <v>#DIV/0!</v>
      </c>
      <c r="CA24" s="106" t="e">
        <f>VLOOKUP(BZ24,[1]DESKRIPSI!$U$71:$V$83,2)</f>
        <v>#DIV/0!</v>
      </c>
      <c r="CB24" s="109" t="s">
        <v>100</v>
      </c>
      <c r="CC24" s="109"/>
      <c r="CD24" s="110" t="s">
        <v>130</v>
      </c>
      <c r="CE24" s="109">
        <v>123</v>
      </c>
      <c r="CF24" s="109">
        <v>21</v>
      </c>
      <c r="CG24" s="109" t="s">
        <v>103</v>
      </c>
      <c r="CH24" s="109" t="s">
        <v>103</v>
      </c>
      <c r="CI24" s="109" t="s">
        <v>103</v>
      </c>
      <c r="CJ24" s="109"/>
      <c r="CK24" s="109"/>
      <c r="CL24" s="109"/>
      <c r="CM24" s="109">
        <v>1</v>
      </c>
      <c r="CN24" s="109"/>
      <c r="CO24" s="109"/>
    </row>
    <row r="25" spans="1:93" ht="43.8" thickBot="1" x14ac:dyDescent="0.35">
      <c r="A25" s="103">
        <v>19</v>
      </c>
      <c r="B25" s="111" t="str">
        <f>'DATA SISWA'!B22</f>
        <v>VICTORIA ANUGRAH LESTARI</v>
      </c>
      <c r="C25" s="104" t="str">
        <f>'DATA SISWA'!C22</f>
        <v>000000019</v>
      </c>
      <c r="D25" s="104">
        <f>'DATA SISWA'!D22</f>
        <v>1019</v>
      </c>
      <c r="E25" s="102">
        <f>'INPUT SIKAP'!E26</f>
        <v>79</v>
      </c>
      <c r="F25" s="102">
        <f>'INPUT SIKAP'!F26</f>
        <v>79</v>
      </c>
      <c r="G25" s="102"/>
      <c r="H25" s="102">
        <f>'INPUT SIKAP'!H26</f>
        <v>79</v>
      </c>
      <c r="I25" s="102">
        <f>'INPUT SIKAP'!I26</f>
        <v>79</v>
      </c>
      <c r="J25" s="102"/>
      <c r="K25" s="102">
        <f>'INPUT SIKAP'!K26</f>
        <v>79</v>
      </c>
      <c r="L25" s="102">
        <f>'INPUT SIKAP'!L26</f>
        <v>79</v>
      </c>
      <c r="M25" s="102"/>
      <c r="N25" s="105">
        <f t="shared" si="10"/>
        <v>79</v>
      </c>
      <c r="O25" s="106" t="str">
        <f>VLOOKUP(N25,[1]PREDIKAT!$B$2:$C$102,2)</f>
        <v>B</v>
      </c>
      <c r="P25" s="107" t="str">
        <f>VLOOKUP(O25,[1]DESKRIPSI!$A$20:$B$32,2)</f>
        <v>Terbiasa dalam ketaatan beribadah,melakukan doa sebelum dan sesudah kegiatan, perlu bimbingan berprilaku syukur</v>
      </c>
      <c r="Q25" s="102">
        <f>'INPUT SIKAP'!N26</f>
        <v>78</v>
      </c>
      <c r="R25" s="102">
        <f>'INPUT SIKAP'!O26</f>
        <v>78</v>
      </c>
      <c r="S25" s="102"/>
      <c r="T25" s="102">
        <f>'INPUT SIKAP'!Q26</f>
        <v>78</v>
      </c>
      <c r="U25" s="102">
        <f>'INPUT SIKAP'!R26</f>
        <v>78</v>
      </c>
      <c r="V25" s="102"/>
      <c r="W25" s="102">
        <f>'INPUT SIKAP'!T26</f>
        <v>78</v>
      </c>
      <c r="X25" s="102">
        <f>'INPUT SIKAP'!U26</f>
        <v>78</v>
      </c>
      <c r="Y25" s="102"/>
      <c r="Z25" s="108">
        <f t="shared" si="11"/>
        <v>78</v>
      </c>
      <c r="AA25" s="106" t="str">
        <f>VLOOKUP(Z25,[1]PREDIKAT!$B$2:$C$102,2)</f>
        <v>B</v>
      </c>
      <c r="AB25" s="107" t="str">
        <f>VLOOKUP(AA25,[1]DESKRIPSI!$A$37:$B$49,2)</f>
        <v>Memiliki sikap disiplin dan jujur, santun, tanggung jawab Baik, dalam percaya diri perlu bimbingan lebih lanjut</v>
      </c>
      <c r="AC25" s="109">
        <f>REKAP1!G25</f>
        <v>78.333333333333329</v>
      </c>
      <c r="AD25" s="109">
        <f>REKAP1!L25</f>
        <v>78.333333333333329</v>
      </c>
      <c r="AE25" s="109"/>
      <c r="AF25" s="108">
        <f t="shared" si="12"/>
        <v>78.333333333333329</v>
      </c>
      <c r="AG25" s="106" t="str">
        <f>VLOOKUP(AF25,PREDIKAT!$B$2:$C$102,2)</f>
        <v>C</v>
      </c>
      <c r="AH25" s="107" t="str">
        <f>VLOOKUP(AG25,DESKRIPSI!$K$20:$L$32,2)</f>
        <v>Cukup Baik dalam membaca kalimat-kalimat dalam Al-Qur’an dengan benar dan menulis huruf hijaiyyah dalam Al-Qur’an dengan benar.</v>
      </c>
      <c r="AI25" s="109">
        <f>REKAP!M26</f>
        <v>83.333333333333343</v>
      </c>
      <c r="AJ25" s="109">
        <f>REKAP!N26</f>
        <v>83.333333333333343</v>
      </c>
      <c r="AK25" s="109">
        <f>REKAP!O26</f>
        <v>83.333333333333343</v>
      </c>
      <c r="AL25" s="108">
        <f t="shared" si="3"/>
        <v>83.333333333333343</v>
      </c>
      <c r="AM25" s="106" t="str">
        <f>VLOOKUP(AL25,PREDIKAT!$B$2:$C$102,2)</f>
        <v>B</v>
      </c>
      <c r="AN25" s="107" t="str">
        <f>VLOOKUP(AM25,[1]DESKRIPSI!$K$37:$L$49,2)</f>
        <v>Baik dalam memahami manfaat keberagaman karakteristik individu dalam kehidupan sehari - hari</v>
      </c>
      <c r="AO25" s="109">
        <f>REKAP!AA26</f>
        <v>83.333333333333343</v>
      </c>
      <c r="AP25" s="109">
        <f>REKAP!AB26</f>
        <v>83.333333333333343</v>
      </c>
      <c r="AQ25" s="100"/>
      <c r="AR25" s="100"/>
      <c r="AS25" s="108">
        <f t="shared" si="13"/>
        <v>83.333333333333343</v>
      </c>
      <c r="AT25" s="106" t="str">
        <f>VLOOKUP(AS25,PREDIKAT!$B$2:$C$102,2)</f>
        <v>B</v>
      </c>
      <c r="AU25" s="107" t="str">
        <f>VLOOKUP(AT25,DESKRIPSI!$K$54:$L$66,2)</f>
        <v xml:space="preserve">Baik dalam menggali informasi tentang perubahan cuaca dan pengaruhnya terhadap kehidupan manusia yang disajkan dalam bentuk lisan, tulis, visual dan/atau eksplorasi.
</v>
      </c>
      <c r="AV25" s="109">
        <f>REKAP!AO26</f>
        <v>79.166666666666643</v>
      </c>
      <c r="AW25" s="109">
        <f>REKAP!AP26</f>
        <v>79.166666666666657</v>
      </c>
      <c r="AX25" s="109"/>
      <c r="AY25" s="109"/>
      <c r="AZ25" s="108">
        <f t="shared" si="5"/>
        <v>79.166666666666657</v>
      </c>
      <c r="BA25" s="106" t="str">
        <f>VLOOKUP(AZ25,PREDIKAT!$B$2:$C$102,2)</f>
        <v>B</v>
      </c>
      <c r="BB25" s="107" t="str">
        <f>VLOOKUP(BA25,DESKRIPSI!$K$71:$L$83,2)</f>
        <v>Baik dalam menjelaskan masalah penjumlahan dan pengurangan pecahan berpenyebut sama dan menjelaskan dan menentukan lama waktu suatu kejadian berlangsung..</v>
      </c>
      <c r="BC25" s="109">
        <f>REKAP!BC26</f>
        <v>79.166666666666657</v>
      </c>
      <c r="BD25" s="109">
        <f>REKAP!BD26</f>
        <v>79.166666666666657</v>
      </c>
      <c r="BE25" s="109">
        <f>REKAP!BE26</f>
        <v>79.166666666666657</v>
      </c>
      <c r="BF25" s="109">
        <f>REKAP!BF26</f>
        <v>79.166666666666657</v>
      </c>
      <c r="BG25" s="108">
        <f t="shared" si="6"/>
        <v>79.166666666666657</v>
      </c>
      <c r="BH25" s="106" t="str">
        <f>VLOOKUP(BG25,PREDIKAT!$B$2:$C$102,2)</f>
        <v>B</v>
      </c>
      <c r="BI25" s="107" t="str">
        <f>VLOOKUP(BH25,DESKRIPSI!$U$20:$V$32,2)</f>
        <v>Baik dalam mengetahui teknik potong, lipat dan sambung..</v>
      </c>
      <c r="BJ25" s="109">
        <f>REKAP!BQ26</f>
        <v>75</v>
      </c>
      <c r="BK25" s="109">
        <f>REKAP!BR26</f>
        <v>75</v>
      </c>
      <c r="BL25" s="101"/>
      <c r="BM25" s="108">
        <f t="shared" si="14"/>
        <v>75</v>
      </c>
      <c r="BN25" s="106" t="str">
        <f>VLOOKUP(BM25,PREDIKAT!$B$2:$C$102,2)</f>
        <v>C</v>
      </c>
      <c r="BO25" s="107" t="str">
        <f>VLOOKUP(BN25,DESKRIPSI!$U$37:$V$49,2)</f>
        <v>Cukup dalam memahami penggunaan kombinasi gerak dasar lokomotor, non-lokomotor dan manipulatif sesuai dengan irama (ketukan) tanpa/dengan musik dalam aktivitas gerak berirama.</v>
      </c>
      <c r="BP25" s="109">
        <f>REKAP1!Q25</f>
        <v>80</v>
      </c>
      <c r="BQ25" s="109">
        <f>REKAP1!V25</f>
        <v>77.333333333333329</v>
      </c>
      <c r="BR25" s="101"/>
      <c r="BS25" s="108">
        <f t="shared" si="15"/>
        <v>78.666666666666657</v>
      </c>
      <c r="BT25" s="106" t="str">
        <f>VLOOKUP(BS25,PREDIKAT!$B$2:$C$102,2)</f>
        <v>C</v>
      </c>
      <c r="BU25" s="107" t="str">
        <f>VLOOKUP(BT25,[1]DESKRIPSI!$U$54:$V$66,2)</f>
        <v>Cukup Baik memahami cerita tradisi setempat dengan ragam bahasa tertentu</v>
      </c>
      <c r="BV25" s="101" t="s">
        <v>64</v>
      </c>
      <c r="BW25" s="101" t="s">
        <v>65</v>
      </c>
      <c r="BX25" s="101" t="s">
        <v>66</v>
      </c>
      <c r="BY25" s="108" t="e">
        <f t="shared" si="16"/>
        <v>#DIV/0!</v>
      </c>
      <c r="BZ25" s="106" t="e">
        <f>VLOOKUP(BY25,[1]PREDIKAT!$B$2:$C$102,2)</f>
        <v>#DIV/0!</v>
      </c>
      <c r="CA25" s="106" t="e">
        <f>VLOOKUP(BZ25,[1]DESKRIPSI!$U$71:$V$83,2)</f>
        <v>#DIV/0!</v>
      </c>
      <c r="CB25" s="109" t="s">
        <v>100</v>
      </c>
      <c r="CC25" s="109"/>
      <c r="CD25" s="110" t="s">
        <v>130</v>
      </c>
      <c r="CE25" s="109">
        <v>116</v>
      </c>
      <c r="CF25" s="109">
        <v>20</v>
      </c>
      <c r="CG25" s="109" t="s">
        <v>103</v>
      </c>
      <c r="CH25" s="109" t="s">
        <v>103</v>
      </c>
      <c r="CI25" s="109" t="s">
        <v>103</v>
      </c>
      <c r="CJ25" s="109"/>
      <c r="CK25" s="109"/>
      <c r="CL25" s="109"/>
      <c r="CM25" s="109"/>
      <c r="CN25" s="109"/>
      <c r="CO25" s="109"/>
    </row>
    <row r="26" spans="1:93" ht="43.8" thickBot="1" x14ac:dyDescent="0.35">
      <c r="A26" s="106">
        <v>20</v>
      </c>
      <c r="B26" s="111" t="str">
        <f>'DATA SISWA'!B23</f>
        <v>WULAN SASI AL QOMARI</v>
      </c>
      <c r="C26" s="104" t="str">
        <f>'DATA SISWA'!C23</f>
        <v>000000020</v>
      </c>
      <c r="D26" s="104">
        <f>'DATA SISWA'!D23</f>
        <v>1020</v>
      </c>
      <c r="E26" s="102">
        <f>'INPUT SIKAP'!E27</f>
        <v>79</v>
      </c>
      <c r="F26" s="102">
        <f>'INPUT SIKAP'!F27</f>
        <v>79</v>
      </c>
      <c r="G26" s="102"/>
      <c r="H26" s="102">
        <f>'INPUT SIKAP'!H27</f>
        <v>79</v>
      </c>
      <c r="I26" s="102">
        <f>'INPUT SIKAP'!I27</f>
        <v>79</v>
      </c>
      <c r="J26" s="102"/>
      <c r="K26" s="102">
        <f>'INPUT SIKAP'!K27</f>
        <v>79</v>
      </c>
      <c r="L26" s="102">
        <f>'INPUT SIKAP'!L27</f>
        <v>79</v>
      </c>
      <c r="M26" s="102"/>
      <c r="N26" s="105">
        <f t="shared" si="10"/>
        <v>79</v>
      </c>
      <c r="O26" s="106" t="str">
        <f>VLOOKUP(N26,[1]PREDIKAT!$B$2:$C$102,2)</f>
        <v>B</v>
      </c>
      <c r="P26" s="107" t="str">
        <f>VLOOKUP(O26,[1]DESKRIPSI!$A$20:$B$32,2)</f>
        <v>Terbiasa dalam ketaatan beribadah,melakukan doa sebelum dan sesudah kegiatan, perlu bimbingan berprilaku syukur</v>
      </c>
      <c r="Q26" s="102">
        <f>'INPUT SIKAP'!N27</f>
        <v>78</v>
      </c>
      <c r="R26" s="102">
        <f>'INPUT SIKAP'!O27</f>
        <v>78</v>
      </c>
      <c r="S26" s="102"/>
      <c r="T26" s="102">
        <f>'INPUT SIKAP'!Q27</f>
        <v>78</v>
      </c>
      <c r="U26" s="102">
        <f>'INPUT SIKAP'!R27</f>
        <v>78</v>
      </c>
      <c r="V26" s="102"/>
      <c r="W26" s="102">
        <f>'INPUT SIKAP'!T27</f>
        <v>78</v>
      </c>
      <c r="X26" s="102">
        <f>'INPUT SIKAP'!U27</f>
        <v>78</v>
      </c>
      <c r="Y26" s="102"/>
      <c r="Z26" s="108">
        <f t="shared" si="11"/>
        <v>78</v>
      </c>
      <c r="AA26" s="106" t="str">
        <f>VLOOKUP(Z26,[1]PREDIKAT!$B$2:$C$102,2)</f>
        <v>B</v>
      </c>
      <c r="AB26" s="107" t="str">
        <f>VLOOKUP(AA26,[1]DESKRIPSI!$A$37:$B$49,2)</f>
        <v>Memiliki sikap disiplin dan jujur, santun, tanggung jawab Baik, dalam percaya diri perlu bimbingan lebih lanjut</v>
      </c>
      <c r="AC26" s="109">
        <f>REKAP1!G26</f>
        <v>78.333333333333329</v>
      </c>
      <c r="AD26" s="109">
        <f>REKAP1!L26</f>
        <v>80</v>
      </c>
      <c r="AE26" s="109"/>
      <c r="AF26" s="108">
        <f t="shared" si="12"/>
        <v>80</v>
      </c>
      <c r="AG26" s="106" t="str">
        <f>VLOOKUP(AF26,PREDIKAT!$B$2:$C$102,2)</f>
        <v>B</v>
      </c>
      <c r="AH26" s="107" t="str">
        <f>VLOOKUP(AG26,DESKRIPSI!$K$20:$L$32,2)</f>
        <v>Baik dalam membaca kalimat-kalimat dalam Al-Qur’an dengan benar dan menulis huruf hijaiyyah dalam Al-Qur’an dengan benar.</v>
      </c>
      <c r="AI26" s="109">
        <f>REKAP!M27</f>
        <v>83.333333333333343</v>
      </c>
      <c r="AJ26" s="109">
        <f>REKAP!N27</f>
        <v>83.333333333333343</v>
      </c>
      <c r="AK26" s="109">
        <f>REKAP!O27</f>
        <v>83.333333333333343</v>
      </c>
      <c r="AL26" s="108">
        <f t="shared" si="3"/>
        <v>83.333333333333343</v>
      </c>
      <c r="AM26" s="106" t="str">
        <f>VLOOKUP(AL26,PREDIKAT!$B$2:$C$102,2)</f>
        <v>B</v>
      </c>
      <c r="AN26" s="107" t="str">
        <f>VLOOKUP(AM26,[1]DESKRIPSI!$K$37:$L$49,2)</f>
        <v>Baik dalam memahami manfaat keberagaman karakteristik individu dalam kehidupan sehari - hari</v>
      </c>
      <c r="AO26" s="109">
        <f>REKAP!AA27</f>
        <v>83.333333333333343</v>
      </c>
      <c r="AP26" s="109">
        <f>REKAP!AB27</f>
        <v>83.333333333333343</v>
      </c>
      <c r="AQ26" s="100"/>
      <c r="AR26" s="100"/>
      <c r="AS26" s="108">
        <f t="shared" si="13"/>
        <v>83.333333333333343</v>
      </c>
      <c r="AT26" s="106" t="str">
        <f>VLOOKUP(AS26,PREDIKAT!$B$2:$C$102,2)</f>
        <v>B</v>
      </c>
      <c r="AU26" s="107" t="str">
        <f>VLOOKUP(AT26,DESKRIPSI!$K$54:$L$66,2)</f>
        <v xml:space="preserve">Baik dalam menggali informasi tentang perubahan cuaca dan pengaruhnya terhadap kehidupan manusia yang disajkan dalam bentuk lisan, tulis, visual dan/atau eksplorasi.
</v>
      </c>
      <c r="AV26" s="109">
        <f>REKAP!AO27</f>
        <v>83.333333333333357</v>
      </c>
      <c r="AW26" s="109">
        <f>REKAP!AP27</f>
        <v>83.333333333333343</v>
      </c>
      <c r="AX26" s="109"/>
      <c r="AY26" s="109"/>
      <c r="AZ26" s="108">
        <f t="shared" si="5"/>
        <v>83.333333333333343</v>
      </c>
      <c r="BA26" s="106" t="str">
        <f>VLOOKUP(AZ26,PREDIKAT!$B$2:$C$102,2)</f>
        <v>B</v>
      </c>
      <c r="BB26" s="107" t="str">
        <f>VLOOKUP(BA26,DESKRIPSI!$K$71:$L$83,2)</f>
        <v>Baik dalam menjelaskan masalah penjumlahan dan pengurangan pecahan berpenyebut sama dan menjelaskan dan menentukan lama waktu suatu kejadian berlangsung..</v>
      </c>
      <c r="BC26" s="109">
        <f>REKAP!BC27</f>
        <v>79.166666666666657</v>
      </c>
      <c r="BD26" s="109">
        <f>REKAP!BD27</f>
        <v>79.166666666666657</v>
      </c>
      <c r="BE26" s="109">
        <f>REKAP!BE27</f>
        <v>79.166666666666657</v>
      </c>
      <c r="BF26" s="109">
        <f>REKAP!BF27</f>
        <v>79.166666666666657</v>
      </c>
      <c r="BG26" s="108">
        <f t="shared" si="6"/>
        <v>79.166666666666657</v>
      </c>
      <c r="BH26" s="106" t="str">
        <f>VLOOKUP(BG26,PREDIKAT!$B$2:$C$102,2)</f>
        <v>B</v>
      </c>
      <c r="BI26" s="107" t="str">
        <f>VLOOKUP(BH26,DESKRIPSI!$U$20:$V$32,2)</f>
        <v>Baik dalam mengetahui teknik potong, lipat dan sambung..</v>
      </c>
      <c r="BJ26" s="109">
        <f>REKAP!BQ27</f>
        <v>79.166666666666657</v>
      </c>
      <c r="BK26" s="109">
        <f>REKAP!BR27</f>
        <v>79.166666666666657</v>
      </c>
      <c r="BL26" s="101"/>
      <c r="BM26" s="108">
        <f t="shared" si="14"/>
        <v>79.166666666666657</v>
      </c>
      <c r="BN26" s="106" t="str">
        <f>VLOOKUP(BM26,PREDIKAT!$B$2:$C$102,2)</f>
        <v>B</v>
      </c>
      <c r="BO26" s="107" t="str">
        <f>VLOOKUP(BN26,DESKRIPSI!$U$37:$V$49,2)</f>
        <v>Baik dalam memahami penggunaan kombinasi gerak dasar lokomotor, non-lokomotor dan manipulatif sesuai dengan irama (ketukan) tanpa/dengan musik dalam aktivitas gerak berirama.</v>
      </c>
      <c r="BP26" s="109">
        <f>REKAP1!Q26</f>
        <v>80</v>
      </c>
      <c r="BQ26" s="109">
        <f>REKAP1!V26</f>
        <v>78.333333333333329</v>
      </c>
      <c r="BR26" s="101"/>
      <c r="BS26" s="108">
        <f t="shared" si="15"/>
        <v>79.166666666666657</v>
      </c>
      <c r="BT26" s="106" t="str">
        <f>VLOOKUP(BS26,PREDIKAT!$B$2:$C$102,2)</f>
        <v>B</v>
      </c>
      <c r="BU26" s="107" t="str">
        <f>VLOOKUP(BT26,[1]DESKRIPSI!$U$54:$V$66,2)</f>
        <v>Baik memahami cerita tradisi setempat dengan ragam bahasa tertentu</v>
      </c>
      <c r="BV26" s="101" t="s">
        <v>64</v>
      </c>
      <c r="BW26" s="101" t="s">
        <v>65</v>
      </c>
      <c r="BX26" s="101" t="s">
        <v>66</v>
      </c>
      <c r="BY26" s="108" t="e">
        <f t="shared" si="16"/>
        <v>#DIV/0!</v>
      </c>
      <c r="BZ26" s="106" t="e">
        <f>VLOOKUP(BY26,[1]PREDIKAT!$B$2:$C$102,2)</f>
        <v>#DIV/0!</v>
      </c>
      <c r="CA26" s="106" t="e">
        <f>VLOOKUP(BZ26,[1]DESKRIPSI!$U$71:$V$83,2)</f>
        <v>#DIV/0!</v>
      </c>
      <c r="CB26" s="109" t="s">
        <v>100</v>
      </c>
      <c r="CC26" s="109"/>
      <c r="CD26" s="110" t="s">
        <v>130</v>
      </c>
      <c r="CE26" s="109">
        <v>114</v>
      </c>
      <c r="CF26" s="109">
        <v>18</v>
      </c>
      <c r="CG26" s="109" t="s">
        <v>103</v>
      </c>
      <c r="CH26" s="109" t="s">
        <v>103</v>
      </c>
      <c r="CI26" s="109" t="s">
        <v>103</v>
      </c>
      <c r="CJ26" s="109"/>
      <c r="CK26" s="109"/>
      <c r="CL26" s="109"/>
      <c r="CM26" s="109">
        <v>3</v>
      </c>
      <c r="CN26" s="109"/>
      <c r="CO26" s="109"/>
    </row>
    <row r="27" spans="1:93" ht="58.2" thickBot="1" x14ac:dyDescent="0.35">
      <c r="A27" s="103">
        <v>21</v>
      </c>
      <c r="B27" s="111" t="str">
        <f>'DATA SISWA'!B24</f>
        <v>ZECHARIAS ALBURQUEQUE</v>
      </c>
      <c r="C27" s="104" t="str">
        <f>'DATA SISWA'!C24</f>
        <v>000000021</v>
      </c>
      <c r="D27" s="104">
        <f>'DATA SISWA'!D24</f>
        <v>1021</v>
      </c>
      <c r="E27" s="102">
        <f>'INPUT SIKAP'!E28</f>
        <v>76</v>
      </c>
      <c r="F27" s="102">
        <f>'INPUT SIKAP'!F28</f>
        <v>76</v>
      </c>
      <c r="G27" s="102"/>
      <c r="H27" s="102">
        <f>'INPUT SIKAP'!H28</f>
        <v>76</v>
      </c>
      <c r="I27" s="102">
        <f>'INPUT SIKAP'!I28</f>
        <v>76</v>
      </c>
      <c r="J27" s="102"/>
      <c r="K27" s="102">
        <f>'INPUT SIKAP'!K28</f>
        <v>76</v>
      </c>
      <c r="L27" s="102">
        <f>'INPUT SIKAP'!L28</f>
        <v>76</v>
      </c>
      <c r="M27" s="102"/>
      <c r="N27" s="105">
        <f t="shared" si="10"/>
        <v>76</v>
      </c>
      <c r="O27" s="106" t="str">
        <f>VLOOKUP(N27,[1]PREDIKAT!$B$2:$C$102,2)</f>
        <v>B</v>
      </c>
      <c r="P27" s="107" t="str">
        <f>VLOOKUP(O27,[1]DESKRIPSI!$A$20:$B$32,2)</f>
        <v>Terbiasa dalam ketaatan beribadah,melakukan doa sebelum dan sesudah kegiatan, perlu bimbingan berprilaku syukur</v>
      </c>
      <c r="Q27" s="102">
        <f>'INPUT SIKAP'!N28</f>
        <v>76</v>
      </c>
      <c r="R27" s="102">
        <f>'INPUT SIKAP'!O28</f>
        <v>76</v>
      </c>
      <c r="S27" s="102"/>
      <c r="T27" s="102">
        <f>'INPUT SIKAP'!Q28</f>
        <v>76</v>
      </c>
      <c r="U27" s="102">
        <f>'INPUT SIKAP'!R28</f>
        <v>76</v>
      </c>
      <c r="V27" s="102"/>
      <c r="W27" s="102">
        <f>'INPUT SIKAP'!T28</f>
        <v>76</v>
      </c>
      <c r="X27" s="102">
        <f>'INPUT SIKAP'!U28</f>
        <v>76</v>
      </c>
      <c r="Y27" s="102"/>
      <c r="Z27" s="108">
        <f t="shared" si="11"/>
        <v>76</v>
      </c>
      <c r="AA27" s="106" t="str">
        <f>VLOOKUP(Z27,[1]PREDIKAT!$B$2:$C$102,2)</f>
        <v>B</v>
      </c>
      <c r="AB27" s="107" t="str">
        <f>VLOOKUP(AA27,[1]DESKRIPSI!$A$37:$B$49,2)</f>
        <v>Memiliki sikap disiplin dan jujur, santun, tanggung jawab Baik, dalam percaya diri perlu bimbingan lebih lanjut</v>
      </c>
      <c r="AC27" s="109">
        <f>REKAP1!G27</f>
        <v>73.333333333333329</v>
      </c>
      <c r="AD27" s="109">
        <f>REKAP1!L27</f>
        <v>75</v>
      </c>
      <c r="AE27" s="109"/>
      <c r="AF27" s="108">
        <f t="shared" si="12"/>
        <v>75</v>
      </c>
      <c r="AG27" s="106" t="str">
        <f>VLOOKUP(AF27,PREDIKAT!$B$2:$C$102,2)</f>
        <v>C</v>
      </c>
      <c r="AH27" s="107" t="str">
        <f>VLOOKUP(AG27,DESKRIPSI!$K$20:$L$32,2)</f>
        <v>Cukup Baik dalam membaca kalimat-kalimat dalam Al-Qur’an dengan benar dan menulis huruf hijaiyyah dalam Al-Qur’an dengan benar.</v>
      </c>
      <c r="AI27" s="109">
        <f>REKAP!M28</f>
        <v>75</v>
      </c>
      <c r="AJ27" s="109">
        <f>REKAP!N28</f>
        <v>75</v>
      </c>
      <c r="AK27" s="109">
        <f>REKAP!O28</f>
        <v>75</v>
      </c>
      <c r="AL27" s="108">
        <f t="shared" si="3"/>
        <v>75</v>
      </c>
      <c r="AM27" s="106" t="str">
        <f>VLOOKUP(AL27,PREDIKAT!$B$2:$C$102,2)</f>
        <v>C</v>
      </c>
      <c r="AN27" s="107" t="str">
        <f>VLOOKUP(AM27,[1]DESKRIPSI!$K$37:$L$49,2)</f>
        <v>Cukup dalam memahami manfaat keberagaman karakteristik individu dalam kehidupan sehari - hari</v>
      </c>
      <c r="AO27" s="109">
        <f>REKAP!AA28</f>
        <v>62.5</v>
      </c>
      <c r="AP27" s="109">
        <f>REKAP!AB28</f>
        <v>62.5</v>
      </c>
      <c r="AQ27" s="100"/>
      <c r="AR27" s="100"/>
      <c r="AS27" s="108">
        <f t="shared" si="13"/>
        <v>62.5</v>
      </c>
      <c r="AT27" s="106" t="str">
        <f>VLOOKUP(AS27,PREDIKAT!$B$2:$C$102,2)</f>
        <v>D</v>
      </c>
      <c r="AU27" s="107" t="str">
        <f>VLOOKUP(AT27,DESKRIPSI!$K$54:$L$66,2)</f>
        <v xml:space="preserve">Perlu bimbingan dalam menggali informasi tentang perubahan cuaca dan pengaruhnya terhadap kehidupan manusia yang disajkan dalam bentuk lisan, tulis, visual dan/atau eksplorasi.
</v>
      </c>
      <c r="AV27" s="109">
        <f>REKAP!AO28</f>
        <v>62.5</v>
      </c>
      <c r="AW27" s="109">
        <f>REKAP!AP28</f>
        <v>62.5</v>
      </c>
      <c r="AX27" s="109"/>
      <c r="AY27" s="109"/>
      <c r="AZ27" s="108">
        <f t="shared" si="5"/>
        <v>62.5</v>
      </c>
      <c r="BA27" s="106" t="str">
        <f>VLOOKUP(AZ27,PREDIKAT!$B$2:$C$102,2)</f>
        <v>D</v>
      </c>
      <c r="BB27" s="107" t="str">
        <f>VLOOKUP(BA27,DESKRIPSI!$K$71:$L$83,2)</f>
        <v>Perlu bimbingan dalam menjelaskan masalah penjumlahan dan pengurangan pecahan berpenyebut sama dan menjelaskan dan menentukan lama waktu suatu kejadian berlangsung..</v>
      </c>
      <c r="BC27" s="109">
        <f>REKAP!BC28</f>
        <v>75</v>
      </c>
      <c r="BD27" s="109">
        <f>REKAP!BD28</f>
        <v>75</v>
      </c>
      <c r="BE27" s="109">
        <f>REKAP!BE28</f>
        <v>75</v>
      </c>
      <c r="BF27" s="109">
        <f>REKAP!BF28</f>
        <v>75</v>
      </c>
      <c r="BG27" s="108">
        <f t="shared" si="6"/>
        <v>75</v>
      </c>
      <c r="BH27" s="106" t="str">
        <f>VLOOKUP(BG27,PREDIKAT!$B$2:$C$102,2)</f>
        <v>C</v>
      </c>
      <c r="BI27" s="107" t="str">
        <f>VLOOKUP(BH27,DESKRIPSI!$U$20:$V$32,2)</f>
        <v>Cukup dalam mengetahui teknik potong, lipat dan sambung.</v>
      </c>
      <c r="BJ27" s="109">
        <f>REKAP!BQ28</f>
        <v>75</v>
      </c>
      <c r="BK27" s="109">
        <f>REKAP!BR28</f>
        <v>75</v>
      </c>
      <c r="BL27" s="101"/>
      <c r="BM27" s="108">
        <f t="shared" si="14"/>
        <v>75</v>
      </c>
      <c r="BN27" s="106" t="str">
        <f>VLOOKUP(BM27,PREDIKAT!$B$2:$C$102,2)</f>
        <v>C</v>
      </c>
      <c r="BO27" s="107" t="str">
        <f>VLOOKUP(BN27,DESKRIPSI!$U$37:$V$49,2)</f>
        <v>Cukup dalam memahami penggunaan kombinasi gerak dasar lokomotor, non-lokomotor dan manipulatif sesuai dengan irama (ketukan) tanpa/dengan musik dalam aktivitas gerak berirama.</v>
      </c>
      <c r="BP27" s="109">
        <f>REKAP1!Q27</f>
        <v>76.666666666666671</v>
      </c>
      <c r="BQ27" s="109">
        <f>REKAP1!V27</f>
        <v>76.666666666666671</v>
      </c>
      <c r="BR27" s="101"/>
      <c r="BS27" s="108">
        <f t="shared" si="15"/>
        <v>76.666666666666671</v>
      </c>
      <c r="BT27" s="106" t="str">
        <f>VLOOKUP(BS27,PREDIKAT!$B$2:$C$102,2)</f>
        <v>C</v>
      </c>
      <c r="BU27" s="107" t="str">
        <f>VLOOKUP(BT27,[1]DESKRIPSI!$U$54:$V$66,2)</f>
        <v>Cukup Baik memahami cerita tradisi setempat dengan ragam bahasa tertentu</v>
      </c>
      <c r="BV27" s="101" t="s">
        <v>64</v>
      </c>
      <c r="BW27" s="101" t="s">
        <v>65</v>
      </c>
      <c r="BX27" s="101" t="s">
        <v>66</v>
      </c>
      <c r="BY27" s="108" t="e">
        <f t="shared" si="16"/>
        <v>#DIV/0!</v>
      </c>
      <c r="BZ27" s="106" t="e">
        <f>VLOOKUP(BY27,[1]PREDIKAT!$B$2:$C$102,2)</f>
        <v>#DIV/0!</v>
      </c>
      <c r="CA27" s="106" t="e">
        <f>VLOOKUP(BZ27,[1]DESKRIPSI!$U$71:$V$83,2)</f>
        <v>#DIV/0!</v>
      </c>
      <c r="CB27" s="109" t="s">
        <v>99</v>
      </c>
      <c r="CC27" s="109"/>
      <c r="CD27" s="110" t="s">
        <v>130</v>
      </c>
      <c r="CE27" s="109">
        <v>130</v>
      </c>
      <c r="CF27" s="109">
        <v>30</v>
      </c>
      <c r="CG27" s="109" t="s">
        <v>103</v>
      </c>
      <c r="CH27" s="109" t="s">
        <v>103</v>
      </c>
      <c r="CI27" s="109" t="s">
        <v>103</v>
      </c>
      <c r="CJ27" s="109"/>
      <c r="CK27" s="109"/>
      <c r="CL27" s="109"/>
      <c r="CM27" s="109"/>
      <c r="CN27" s="109"/>
      <c r="CO27" s="109"/>
    </row>
    <row r="28" spans="1:93" ht="15" thickBot="1" x14ac:dyDescent="0.35">
      <c r="A28" s="51">
        <v>22</v>
      </c>
      <c r="B28" s="30">
        <f>'DATA SISWA'!B25</f>
        <v>0</v>
      </c>
      <c r="C28" s="80">
        <f>'DATA SISWA'!C25</f>
        <v>0</v>
      </c>
      <c r="D28" s="80">
        <f>'DATA SISWA'!D25</f>
        <v>0</v>
      </c>
      <c r="E28" s="82">
        <f>'INPUT SIKAP'!E29</f>
        <v>0</v>
      </c>
      <c r="F28" s="82">
        <f>'INPUT SIKAP'!F29</f>
        <v>0</v>
      </c>
      <c r="G28" s="82">
        <f>'INPUT SIKAP'!G29</f>
        <v>0</v>
      </c>
      <c r="H28" s="82">
        <f>'INPUT SIKAP'!H29</f>
        <v>0</v>
      </c>
      <c r="I28" s="82">
        <f>'INPUT SIKAP'!I29</f>
        <v>0</v>
      </c>
      <c r="J28" s="82">
        <f>'INPUT SIKAP'!J29</f>
        <v>0</v>
      </c>
      <c r="K28" s="82">
        <f>'INPUT SIKAP'!K29</f>
        <v>0</v>
      </c>
      <c r="L28" s="82">
        <f>'INPUT SIKAP'!L29</f>
        <v>0</v>
      </c>
      <c r="M28" s="82">
        <f>'INPUT SIKAP'!M29</f>
        <v>0</v>
      </c>
      <c r="N28" s="81">
        <f t="shared" si="10"/>
        <v>0</v>
      </c>
      <c r="O28" s="53" t="e">
        <f>VLOOKUP(N28,[1]PREDIKAT!$B$2:$C$102,2)</f>
        <v>#N/A</v>
      </c>
      <c r="P28" s="53" t="e">
        <f>VLOOKUP(O28,[1]DESKRIPSI!$A$20:$B$32,2)</f>
        <v>#N/A</v>
      </c>
      <c r="Q28" s="82">
        <f>'INPUT SIKAP'!N29</f>
        <v>0</v>
      </c>
      <c r="R28" s="82">
        <f>'INPUT SIKAP'!O29</f>
        <v>0</v>
      </c>
      <c r="S28" s="82">
        <f>'INPUT SIKAP'!P29</f>
        <v>0</v>
      </c>
      <c r="T28" s="82">
        <f>'INPUT SIKAP'!Q29</f>
        <v>0</v>
      </c>
      <c r="U28" s="82">
        <f>'INPUT SIKAP'!R29</f>
        <v>0</v>
      </c>
      <c r="V28" s="82">
        <f>'INPUT SIKAP'!S29</f>
        <v>0</v>
      </c>
      <c r="W28" s="82">
        <f>'INPUT SIKAP'!T29</f>
        <v>0</v>
      </c>
      <c r="X28" s="82">
        <f>'INPUT SIKAP'!U29</f>
        <v>0</v>
      </c>
      <c r="Y28" s="82">
        <f>'INPUT SIKAP'!V29</f>
        <v>0</v>
      </c>
      <c r="Z28" s="52">
        <f t="shared" si="11"/>
        <v>0</v>
      </c>
      <c r="AA28" s="53" t="e">
        <f>VLOOKUP(Z28,[1]PREDIKAT!$B$2:$C$102,2)</f>
        <v>#N/A</v>
      </c>
      <c r="AB28" s="53" t="e">
        <f>VLOOKUP(AA28,[1]DESKRIPSI!$A$37:$B$49,2)</f>
        <v>#N/A</v>
      </c>
      <c r="AC28" s="50">
        <f>REKAP1!G28</f>
        <v>0</v>
      </c>
      <c r="AD28" s="50">
        <f>REKAP1!L28</f>
        <v>0</v>
      </c>
      <c r="AE28" s="54"/>
      <c r="AF28" s="49">
        <f t="shared" si="12"/>
        <v>0</v>
      </c>
      <c r="AG28" s="53" t="e">
        <f>VLOOKUP(AF28,[1]PREDIKAT!$B$2:$C$102,2)</f>
        <v>#N/A</v>
      </c>
      <c r="AH28" s="49" t="e">
        <f>VLOOKUP(AG28,[2]DESKRIPSI!$K$20:$L$32,2)</f>
        <v>#N/A</v>
      </c>
      <c r="AI28" s="50">
        <f>REKAP!M29</f>
        <v>0</v>
      </c>
      <c r="AJ28" s="50">
        <f>REKAP!N29</f>
        <v>0</v>
      </c>
      <c r="AK28" s="50">
        <f>REKAP!O29</f>
        <v>0</v>
      </c>
      <c r="AL28" s="49">
        <f t="shared" si="3"/>
        <v>0</v>
      </c>
      <c r="AM28" s="53" t="e">
        <f>VLOOKUP(AL28,[1]PREDIKAT!$B$2:$C$102,2)</f>
        <v>#N/A</v>
      </c>
      <c r="AN28" s="53" t="e">
        <f>VLOOKUP(AM28,[1]DESKRIPSI!$K$37:$L$49,2)</f>
        <v>#N/A</v>
      </c>
      <c r="AO28" s="50">
        <f>REKAP!AA29</f>
        <v>0</v>
      </c>
      <c r="AP28" s="50">
        <f>REKAP!AB29</f>
        <v>0</v>
      </c>
      <c r="AQ28" s="95"/>
      <c r="AR28" s="95"/>
      <c r="AS28" s="48">
        <f t="shared" si="13"/>
        <v>0</v>
      </c>
      <c r="AT28" s="53" t="e">
        <f>VLOOKUP(AS28,[1]PREDIKAT!$B$2:$C$102,2)</f>
        <v>#N/A</v>
      </c>
      <c r="AU28" s="49" t="e">
        <f>VLOOKUP(AT28,DESKRIPSI!$K$54:$L$66,2)</f>
        <v>#N/A</v>
      </c>
      <c r="AV28" s="50">
        <f>REKAP!AO29</f>
        <v>0</v>
      </c>
      <c r="AW28" s="50">
        <f>REKAP!AP29</f>
        <v>0</v>
      </c>
      <c r="AX28" s="54"/>
      <c r="AY28" s="54">
        <v>0</v>
      </c>
      <c r="AZ28" s="49">
        <f t="shared" ref="AZ28:AZ32" si="17">AVERAGE(AV28:AY28)</f>
        <v>0</v>
      </c>
      <c r="BA28" s="53" t="e">
        <f>VLOOKUP(AZ28,[1]PREDIKAT!$B$2:$C$102,2)</f>
        <v>#N/A</v>
      </c>
      <c r="BB28" s="49" t="e">
        <f>VLOOKUP(BA28,DESKRIPSI!$K$71:$L$83,2)</f>
        <v>#N/A</v>
      </c>
      <c r="BC28" s="50">
        <f>REKAP!BC29</f>
        <v>0</v>
      </c>
      <c r="BD28" s="50">
        <f>REKAP!BD29</f>
        <v>0</v>
      </c>
      <c r="BE28" s="50">
        <f>REKAP!BE29</f>
        <v>0</v>
      </c>
      <c r="BF28" s="50">
        <f>REKAP!BF29</f>
        <v>0</v>
      </c>
      <c r="BG28" s="48">
        <f>AVERAGE(BC28:BF28)</f>
        <v>0</v>
      </c>
      <c r="BH28" s="53" t="e">
        <f>VLOOKUP(BG28,[1]PREDIKAT!$B$2:$C$102,2)</f>
        <v>#N/A</v>
      </c>
      <c r="BI28" s="49" t="e">
        <f>VLOOKUP(BH28,DESKRIPSI!$U$20:$V$32,2)</f>
        <v>#N/A</v>
      </c>
      <c r="BJ28" s="50">
        <f>REKAP!BQ29</f>
        <v>0</v>
      </c>
      <c r="BK28" s="50">
        <f>REKAP!BR29</f>
        <v>0</v>
      </c>
      <c r="BL28" s="96"/>
      <c r="BM28" s="48">
        <f t="shared" si="14"/>
        <v>0</v>
      </c>
      <c r="BN28" s="53" t="e">
        <f>VLOOKUP(BM28,[1]PREDIKAT!$B$2:$C$102,2)</f>
        <v>#N/A</v>
      </c>
      <c r="BO28" s="49" t="e">
        <f>VLOOKUP(BN28,DESKRIPSI!$U$37:$V$49,2)</f>
        <v>#N/A</v>
      </c>
      <c r="BP28" s="50">
        <f>REKAP1!Q28</f>
        <v>0</v>
      </c>
      <c r="BQ28" s="50">
        <f>REKAP1!V28</f>
        <v>0</v>
      </c>
      <c r="BR28" s="96"/>
      <c r="BS28" s="48">
        <f t="shared" si="15"/>
        <v>0</v>
      </c>
      <c r="BT28" s="53" t="e">
        <f>VLOOKUP(BS28,[1]PREDIKAT!$B$2:$C$102,2)</f>
        <v>#N/A</v>
      </c>
      <c r="BU28" s="53" t="e">
        <f>VLOOKUP(BT28,[1]DESKRIPSI!$U$54:$V$66,2)</f>
        <v>#N/A</v>
      </c>
      <c r="BV28" s="96" t="s">
        <v>64</v>
      </c>
      <c r="BW28" s="96" t="s">
        <v>65</v>
      </c>
      <c r="BX28" s="96" t="s">
        <v>66</v>
      </c>
      <c r="BY28" s="52" t="e">
        <f t="shared" si="16"/>
        <v>#DIV/0!</v>
      </c>
      <c r="BZ28" s="53" t="e">
        <f>VLOOKUP(BY28,[1]PREDIKAT!$B$2:$C$102,2)</f>
        <v>#DIV/0!</v>
      </c>
      <c r="CA28" s="53" t="e">
        <f>VLOOKUP(BZ28,[1]DESKRIPSI!$U$71:$V$83,2)</f>
        <v>#DIV/0!</v>
      </c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</row>
    <row r="29" spans="1:93" ht="15" thickBot="1" x14ac:dyDescent="0.35">
      <c r="A29" s="73">
        <v>23</v>
      </c>
      <c r="B29" s="30">
        <f>'DATA SISWA'!B26</f>
        <v>0</v>
      </c>
      <c r="C29" s="80">
        <f>'DATA SISWA'!C26</f>
        <v>0</v>
      </c>
      <c r="D29" s="80">
        <f>'DATA SISWA'!D26</f>
        <v>0</v>
      </c>
      <c r="E29" s="82">
        <f>'INPUT SIKAP'!E30</f>
        <v>0</v>
      </c>
      <c r="F29" s="82">
        <f>'INPUT SIKAP'!F30</f>
        <v>0</v>
      </c>
      <c r="G29" s="82">
        <f>'INPUT SIKAP'!G30</f>
        <v>0</v>
      </c>
      <c r="H29" s="82">
        <f>'INPUT SIKAP'!H30</f>
        <v>0</v>
      </c>
      <c r="I29" s="82">
        <f>'INPUT SIKAP'!I30</f>
        <v>0</v>
      </c>
      <c r="J29" s="82">
        <f>'INPUT SIKAP'!J30</f>
        <v>0</v>
      </c>
      <c r="K29" s="82">
        <f>'INPUT SIKAP'!K30</f>
        <v>0</v>
      </c>
      <c r="L29" s="82">
        <f>'INPUT SIKAP'!L30</f>
        <v>0</v>
      </c>
      <c r="M29" s="82">
        <f>'INPUT SIKAP'!M30</f>
        <v>0</v>
      </c>
      <c r="N29" s="81">
        <f t="shared" si="10"/>
        <v>0</v>
      </c>
      <c r="O29" s="53" t="e">
        <f>VLOOKUP(N29,[1]PREDIKAT!$B$2:$C$102,2)</f>
        <v>#N/A</v>
      </c>
      <c r="P29" s="53" t="e">
        <f>VLOOKUP(O29,[1]DESKRIPSI!$A$20:$B$32,2)</f>
        <v>#N/A</v>
      </c>
      <c r="Q29" s="82">
        <f>'INPUT SIKAP'!N30</f>
        <v>0</v>
      </c>
      <c r="R29" s="82">
        <f>'INPUT SIKAP'!O30</f>
        <v>0</v>
      </c>
      <c r="S29" s="82">
        <f>'INPUT SIKAP'!P30</f>
        <v>0</v>
      </c>
      <c r="T29" s="82">
        <f>'INPUT SIKAP'!Q30</f>
        <v>0</v>
      </c>
      <c r="U29" s="82">
        <f>'INPUT SIKAP'!R30</f>
        <v>0</v>
      </c>
      <c r="V29" s="82">
        <f>'INPUT SIKAP'!S30</f>
        <v>0</v>
      </c>
      <c r="W29" s="82">
        <f>'INPUT SIKAP'!T30</f>
        <v>0</v>
      </c>
      <c r="X29" s="82">
        <f>'INPUT SIKAP'!U30</f>
        <v>0</v>
      </c>
      <c r="Y29" s="82">
        <f>'INPUT SIKAP'!V30</f>
        <v>0</v>
      </c>
      <c r="Z29" s="52">
        <f t="shared" si="11"/>
        <v>0</v>
      </c>
      <c r="AA29" s="53" t="e">
        <f>VLOOKUP(Z29,[1]PREDIKAT!$B$2:$C$102,2)</f>
        <v>#N/A</v>
      </c>
      <c r="AB29" s="53" t="e">
        <f>VLOOKUP(AA29,[1]DESKRIPSI!$A$37:$B$49,2)</f>
        <v>#N/A</v>
      </c>
      <c r="AC29" s="50">
        <f>REKAP1!G29</f>
        <v>0</v>
      </c>
      <c r="AD29" s="50">
        <f>REKAP1!L29</f>
        <v>0</v>
      </c>
      <c r="AE29" s="54"/>
      <c r="AF29" s="49">
        <f t="shared" si="12"/>
        <v>0</v>
      </c>
      <c r="AG29" s="53" t="e">
        <f>VLOOKUP(AF29,[1]PREDIKAT!$B$2:$C$102,2)</f>
        <v>#N/A</v>
      </c>
      <c r="AH29" s="49" t="e">
        <f>VLOOKUP(AG29,[2]DESKRIPSI!$K$20:$L$32,2)</f>
        <v>#N/A</v>
      </c>
      <c r="AI29" s="50">
        <f>REKAP!M30</f>
        <v>0</v>
      </c>
      <c r="AJ29" s="50">
        <f>REKAP!N30</f>
        <v>0</v>
      </c>
      <c r="AK29" s="50">
        <f>REKAP!O30</f>
        <v>0</v>
      </c>
      <c r="AL29" s="49">
        <f t="shared" si="3"/>
        <v>0</v>
      </c>
      <c r="AM29" s="53" t="e">
        <f>VLOOKUP(AL29,[1]PREDIKAT!$B$2:$C$102,2)</f>
        <v>#N/A</v>
      </c>
      <c r="AN29" s="53" t="e">
        <f>VLOOKUP(AM29,[1]DESKRIPSI!$K$37:$L$49,2)</f>
        <v>#N/A</v>
      </c>
      <c r="AO29" s="50">
        <f>REKAP!AA30</f>
        <v>0</v>
      </c>
      <c r="AP29" s="50">
        <f>REKAP!AB30</f>
        <v>0</v>
      </c>
      <c r="AQ29" s="95"/>
      <c r="AR29" s="95"/>
      <c r="AS29" s="48">
        <f t="shared" si="13"/>
        <v>0</v>
      </c>
      <c r="AT29" s="53" t="e">
        <f>VLOOKUP(AS29,[1]PREDIKAT!$B$2:$C$102,2)</f>
        <v>#N/A</v>
      </c>
      <c r="AU29" s="49" t="e">
        <f>VLOOKUP(AT29,DESKRIPSI!$K$54:$L$66,2)</f>
        <v>#N/A</v>
      </c>
      <c r="AV29" s="50">
        <f>REKAP!AO30</f>
        <v>0</v>
      </c>
      <c r="AW29" s="50">
        <f>REKAP!AP30</f>
        <v>0</v>
      </c>
      <c r="AX29" s="54"/>
      <c r="AY29" s="54">
        <v>0</v>
      </c>
      <c r="AZ29" s="49">
        <f t="shared" si="17"/>
        <v>0</v>
      </c>
      <c r="BA29" s="53" t="e">
        <f>VLOOKUP(AZ29,[1]PREDIKAT!$B$2:$C$102,2)</f>
        <v>#N/A</v>
      </c>
      <c r="BB29" s="49" t="e">
        <f>VLOOKUP(BA29,DESKRIPSI!$K$71:$L$83,2)</f>
        <v>#N/A</v>
      </c>
      <c r="BC29" s="50">
        <f>REKAP!BC30</f>
        <v>0</v>
      </c>
      <c r="BD29" s="50">
        <f>REKAP!BD30</f>
        <v>0</v>
      </c>
      <c r="BE29" s="50">
        <f>REKAP!BE30</f>
        <v>0</v>
      </c>
      <c r="BF29" s="50">
        <f>REKAP!BF30</f>
        <v>0</v>
      </c>
      <c r="BG29" s="48">
        <f t="shared" si="6"/>
        <v>0</v>
      </c>
      <c r="BH29" s="53" t="e">
        <f>VLOOKUP(BG29,[1]PREDIKAT!$B$2:$C$102,2)</f>
        <v>#N/A</v>
      </c>
      <c r="BI29" s="49" t="e">
        <f>VLOOKUP(BH29,DESKRIPSI!$U$20:$V$32,2)</f>
        <v>#N/A</v>
      </c>
      <c r="BJ29" s="50">
        <f>REKAP!BQ30</f>
        <v>0</v>
      </c>
      <c r="BK29" s="50">
        <f>REKAP!BR30</f>
        <v>0</v>
      </c>
      <c r="BL29" s="96"/>
      <c r="BM29" s="48">
        <f t="shared" si="14"/>
        <v>0</v>
      </c>
      <c r="BN29" s="53" t="e">
        <f>VLOOKUP(BM29,[1]PREDIKAT!$B$2:$C$102,2)</f>
        <v>#N/A</v>
      </c>
      <c r="BO29" s="49" t="e">
        <f>VLOOKUP(BN29,DESKRIPSI!$U$37:$V$49,2)</f>
        <v>#N/A</v>
      </c>
      <c r="BP29" s="50">
        <f>REKAP1!Q29</f>
        <v>0</v>
      </c>
      <c r="BQ29" s="50">
        <f>REKAP1!V29</f>
        <v>0</v>
      </c>
      <c r="BR29" s="96"/>
      <c r="BS29" s="48">
        <f t="shared" si="15"/>
        <v>0</v>
      </c>
      <c r="BT29" s="53" t="e">
        <f>VLOOKUP(BS29,[1]PREDIKAT!$B$2:$C$102,2)</f>
        <v>#N/A</v>
      </c>
      <c r="BU29" s="53" t="e">
        <f>VLOOKUP(BT29,[1]DESKRIPSI!$U$54:$V$66,2)</f>
        <v>#N/A</v>
      </c>
      <c r="BV29" s="96" t="s">
        <v>64</v>
      </c>
      <c r="BW29" s="96" t="s">
        <v>65</v>
      </c>
      <c r="BX29" s="96" t="s">
        <v>66</v>
      </c>
      <c r="BY29" s="52" t="e">
        <f t="shared" si="16"/>
        <v>#DIV/0!</v>
      </c>
      <c r="BZ29" s="53" t="e">
        <f>VLOOKUP(BY29,[1]PREDIKAT!$B$2:$C$102,2)</f>
        <v>#DIV/0!</v>
      </c>
      <c r="CA29" s="53" t="e">
        <f>VLOOKUP(BZ29,[1]DESKRIPSI!$U$71:$V$83,2)</f>
        <v>#DIV/0!</v>
      </c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</row>
    <row r="30" spans="1:93" ht="15" thickBot="1" x14ac:dyDescent="0.35">
      <c r="A30" s="51">
        <v>24</v>
      </c>
      <c r="B30" s="30">
        <f>'DATA SISWA'!B27</f>
        <v>0</v>
      </c>
      <c r="C30" s="80">
        <f>'DATA SISWA'!C27</f>
        <v>0</v>
      </c>
      <c r="D30" s="80">
        <f>'DATA SISWA'!D27</f>
        <v>0</v>
      </c>
      <c r="E30" s="82">
        <f>'INPUT SIKAP'!E31</f>
        <v>0</v>
      </c>
      <c r="F30" s="82">
        <f>'INPUT SIKAP'!F31</f>
        <v>0</v>
      </c>
      <c r="G30" s="82">
        <f>'INPUT SIKAP'!G31</f>
        <v>0</v>
      </c>
      <c r="H30" s="82">
        <f>'INPUT SIKAP'!H31</f>
        <v>0</v>
      </c>
      <c r="I30" s="82">
        <f>'INPUT SIKAP'!I31</f>
        <v>0</v>
      </c>
      <c r="J30" s="82">
        <f>'INPUT SIKAP'!J31</f>
        <v>0</v>
      </c>
      <c r="K30" s="82">
        <f>'INPUT SIKAP'!K31</f>
        <v>0</v>
      </c>
      <c r="L30" s="82">
        <f>'INPUT SIKAP'!L31</f>
        <v>0</v>
      </c>
      <c r="M30" s="82">
        <f>'INPUT SIKAP'!M31</f>
        <v>0</v>
      </c>
      <c r="N30" s="81">
        <f t="shared" si="10"/>
        <v>0</v>
      </c>
      <c r="O30" s="53" t="e">
        <f>VLOOKUP(N30,[1]PREDIKAT!$B$2:$C$102,2)</f>
        <v>#N/A</v>
      </c>
      <c r="P30" s="53" t="e">
        <f>VLOOKUP(O30,[1]DESKRIPSI!$A$20:$B$32,2)</f>
        <v>#N/A</v>
      </c>
      <c r="Q30" s="82">
        <f>'INPUT SIKAP'!N31</f>
        <v>0</v>
      </c>
      <c r="R30" s="82">
        <f>'INPUT SIKAP'!O31</f>
        <v>0</v>
      </c>
      <c r="S30" s="82">
        <f>'INPUT SIKAP'!P31</f>
        <v>0</v>
      </c>
      <c r="T30" s="82">
        <f>'INPUT SIKAP'!Q31</f>
        <v>0</v>
      </c>
      <c r="U30" s="82">
        <f>'INPUT SIKAP'!R31</f>
        <v>0</v>
      </c>
      <c r="V30" s="82">
        <f>'INPUT SIKAP'!S31</f>
        <v>0</v>
      </c>
      <c r="W30" s="82">
        <f>'INPUT SIKAP'!T31</f>
        <v>0</v>
      </c>
      <c r="X30" s="82">
        <f>'INPUT SIKAP'!U31</f>
        <v>0</v>
      </c>
      <c r="Y30" s="82">
        <f>'INPUT SIKAP'!V31</f>
        <v>0</v>
      </c>
      <c r="Z30" s="52">
        <f t="shared" si="11"/>
        <v>0</v>
      </c>
      <c r="AA30" s="53" t="e">
        <f>VLOOKUP(Z30,[1]PREDIKAT!$B$2:$C$102,2)</f>
        <v>#N/A</v>
      </c>
      <c r="AB30" s="53" t="e">
        <f>VLOOKUP(AA30,[1]DESKRIPSI!$A$37:$B$49,2)</f>
        <v>#N/A</v>
      </c>
      <c r="AC30" s="50">
        <f>REKAP1!G30</f>
        <v>0</v>
      </c>
      <c r="AD30" s="50">
        <f>REKAP1!L30</f>
        <v>0</v>
      </c>
      <c r="AE30" s="54"/>
      <c r="AF30" s="49">
        <f t="shared" si="12"/>
        <v>0</v>
      </c>
      <c r="AG30" s="53" t="e">
        <f>VLOOKUP(AF30,[1]PREDIKAT!$B$2:$C$102,2)</f>
        <v>#N/A</v>
      </c>
      <c r="AH30" s="49" t="e">
        <f>VLOOKUP(AG30,[2]DESKRIPSI!$K$20:$L$32,2)</f>
        <v>#N/A</v>
      </c>
      <c r="AI30" s="50">
        <f>REKAP!M31</f>
        <v>0</v>
      </c>
      <c r="AJ30" s="50">
        <f>REKAP!N31</f>
        <v>0</v>
      </c>
      <c r="AK30" s="50">
        <f>REKAP!O31</f>
        <v>0</v>
      </c>
      <c r="AL30" s="49">
        <f t="shared" si="3"/>
        <v>0</v>
      </c>
      <c r="AM30" s="53" t="e">
        <f>VLOOKUP(AL30,[1]PREDIKAT!$B$2:$C$102,2)</f>
        <v>#N/A</v>
      </c>
      <c r="AN30" s="53" t="e">
        <f>VLOOKUP(AM30,[1]DESKRIPSI!$K$37:$L$49,2)</f>
        <v>#N/A</v>
      </c>
      <c r="AO30" s="50">
        <f>REKAP!AA31</f>
        <v>0</v>
      </c>
      <c r="AP30" s="50">
        <f>REKAP!AB31</f>
        <v>0</v>
      </c>
      <c r="AQ30" s="95"/>
      <c r="AR30" s="95"/>
      <c r="AS30" s="48">
        <f t="shared" si="13"/>
        <v>0</v>
      </c>
      <c r="AT30" s="53" t="e">
        <f>VLOOKUP(AS30,[1]PREDIKAT!$B$2:$C$102,2)</f>
        <v>#N/A</v>
      </c>
      <c r="AU30" s="49" t="e">
        <f>VLOOKUP(AT30,DESKRIPSI!$K$54:$L$66,2)</f>
        <v>#N/A</v>
      </c>
      <c r="AV30" s="50">
        <f>REKAP!AO31</f>
        <v>0</v>
      </c>
      <c r="AW30" s="50">
        <f>REKAP!AP31</f>
        <v>0</v>
      </c>
      <c r="AX30" s="54">
        <v>0</v>
      </c>
      <c r="AY30" s="54">
        <v>0</v>
      </c>
      <c r="AZ30" s="49">
        <f t="shared" si="17"/>
        <v>0</v>
      </c>
      <c r="BA30" s="53" t="e">
        <f>VLOOKUP(AZ30,[1]PREDIKAT!$B$2:$C$102,2)</f>
        <v>#N/A</v>
      </c>
      <c r="BB30" s="49" t="e">
        <f>VLOOKUP(BA30,DESKRIPSI!$K$71:$L$83,2)</f>
        <v>#N/A</v>
      </c>
      <c r="BC30" s="50">
        <f>REKAP!BC31</f>
        <v>0</v>
      </c>
      <c r="BD30" s="50">
        <f>REKAP!BD31</f>
        <v>0</v>
      </c>
      <c r="BE30" s="50">
        <f>REKAP!BE31</f>
        <v>0</v>
      </c>
      <c r="BF30" s="50">
        <f>REKAP!BF31</f>
        <v>0</v>
      </c>
      <c r="BG30" s="48">
        <f t="shared" si="6"/>
        <v>0</v>
      </c>
      <c r="BH30" s="53" t="e">
        <f>VLOOKUP(BG30,[1]PREDIKAT!$B$2:$C$102,2)</f>
        <v>#N/A</v>
      </c>
      <c r="BI30" s="49" t="e">
        <f>VLOOKUP(BH30,DESKRIPSI!$U$20:$V$32,2)</f>
        <v>#N/A</v>
      </c>
      <c r="BJ30" s="50">
        <f>REKAP!BQ31</f>
        <v>0</v>
      </c>
      <c r="BK30" s="50">
        <f>REKAP!BR31</f>
        <v>0</v>
      </c>
      <c r="BL30" s="96"/>
      <c r="BM30" s="48">
        <f t="shared" si="14"/>
        <v>0</v>
      </c>
      <c r="BN30" s="53" t="e">
        <f>VLOOKUP(BM30,[1]PREDIKAT!$B$2:$C$102,2)</f>
        <v>#N/A</v>
      </c>
      <c r="BO30" s="49" t="e">
        <f>VLOOKUP(BN30,DESKRIPSI!$U$37:$V$49,2)</f>
        <v>#N/A</v>
      </c>
      <c r="BP30" s="50">
        <f>REKAP1!Q30</f>
        <v>0</v>
      </c>
      <c r="BQ30" s="50">
        <f>REKAP1!V30</f>
        <v>0</v>
      </c>
      <c r="BR30" s="96"/>
      <c r="BS30" s="48">
        <f t="shared" si="15"/>
        <v>0</v>
      </c>
      <c r="BT30" s="53" t="e">
        <f>VLOOKUP(BS30,[1]PREDIKAT!$B$2:$C$102,2)</f>
        <v>#N/A</v>
      </c>
      <c r="BU30" s="53" t="e">
        <f>VLOOKUP(BT30,[1]DESKRIPSI!$U$54:$V$66,2)</f>
        <v>#N/A</v>
      </c>
      <c r="BV30" s="96" t="s">
        <v>64</v>
      </c>
      <c r="BW30" s="96" t="s">
        <v>65</v>
      </c>
      <c r="BX30" s="96" t="s">
        <v>66</v>
      </c>
      <c r="BY30" s="52" t="e">
        <f t="shared" si="16"/>
        <v>#DIV/0!</v>
      </c>
      <c r="BZ30" s="53" t="e">
        <f>VLOOKUP(BY30,[1]PREDIKAT!$B$2:$C$102,2)</f>
        <v>#DIV/0!</v>
      </c>
      <c r="CA30" s="53" t="e">
        <f>VLOOKUP(BZ30,[1]DESKRIPSI!$U$71:$V$83,2)</f>
        <v>#DIV/0!</v>
      </c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</row>
    <row r="31" spans="1:93" ht="15" thickBot="1" x14ac:dyDescent="0.35">
      <c r="A31" s="73">
        <v>25</v>
      </c>
      <c r="B31" s="30">
        <f>'DATA SISWA'!B28</f>
        <v>0</v>
      </c>
      <c r="C31" s="80">
        <f>'DATA SISWA'!C28</f>
        <v>0</v>
      </c>
      <c r="D31" s="80">
        <f>'DATA SISWA'!D28</f>
        <v>0</v>
      </c>
      <c r="E31" s="82">
        <f>'INPUT SIKAP'!E32</f>
        <v>0</v>
      </c>
      <c r="F31" s="82">
        <f>'INPUT SIKAP'!F32</f>
        <v>0</v>
      </c>
      <c r="G31" s="82">
        <f>'INPUT SIKAP'!G32</f>
        <v>0</v>
      </c>
      <c r="H31" s="82">
        <f>'INPUT SIKAP'!H32</f>
        <v>0</v>
      </c>
      <c r="I31" s="82">
        <f>'INPUT SIKAP'!I32</f>
        <v>0</v>
      </c>
      <c r="J31" s="82">
        <f>'INPUT SIKAP'!J32</f>
        <v>0</v>
      </c>
      <c r="K31" s="82">
        <f>'INPUT SIKAP'!K32</f>
        <v>0</v>
      </c>
      <c r="L31" s="82">
        <f>'INPUT SIKAP'!L32</f>
        <v>0</v>
      </c>
      <c r="M31" s="82">
        <f>'INPUT SIKAP'!M32</f>
        <v>0</v>
      </c>
      <c r="N31" s="81">
        <f t="shared" si="10"/>
        <v>0</v>
      </c>
      <c r="O31" s="53" t="e">
        <f>VLOOKUP(N31,[1]PREDIKAT!$B$2:$C$102,2)</f>
        <v>#N/A</v>
      </c>
      <c r="P31" s="53" t="e">
        <f>VLOOKUP(O31,[1]DESKRIPSI!$A$20:$B$32,2)</f>
        <v>#N/A</v>
      </c>
      <c r="Q31" s="82">
        <f>'INPUT SIKAP'!N32</f>
        <v>0</v>
      </c>
      <c r="R31" s="82">
        <f>'INPUT SIKAP'!O32</f>
        <v>0</v>
      </c>
      <c r="S31" s="82">
        <f>'INPUT SIKAP'!P32</f>
        <v>0</v>
      </c>
      <c r="T31" s="82">
        <f>'INPUT SIKAP'!Q32</f>
        <v>0</v>
      </c>
      <c r="U31" s="82">
        <f>'INPUT SIKAP'!R32</f>
        <v>0</v>
      </c>
      <c r="V31" s="82">
        <f>'INPUT SIKAP'!S32</f>
        <v>0</v>
      </c>
      <c r="W31" s="82">
        <f>'INPUT SIKAP'!T32</f>
        <v>0</v>
      </c>
      <c r="X31" s="82">
        <f>'INPUT SIKAP'!U32</f>
        <v>0</v>
      </c>
      <c r="Y31" s="82">
        <f>'INPUT SIKAP'!V32</f>
        <v>0</v>
      </c>
      <c r="Z31" s="52">
        <f t="shared" si="11"/>
        <v>0</v>
      </c>
      <c r="AA31" s="53" t="e">
        <f>VLOOKUP(Z31,[1]PREDIKAT!$B$2:$C$102,2)</f>
        <v>#N/A</v>
      </c>
      <c r="AB31" s="53" t="e">
        <f>VLOOKUP(AA31,[1]DESKRIPSI!$A$37:$B$49,2)</f>
        <v>#N/A</v>
      </c>
      <c r="AC31" s="50">
        <f>REKAP1!G31</f>
        <v>0</v>
      </c>
      <c r="AD31" s="50">
        <f>REKAP1!L31</f>
        <v>0</v>
      </c>
      <c r="AE31" s="54">
        <v>8</v>
      </c>
      <c r="AF31" s="49">
        <f t="shared" si="12"/>
        <v>0</v>
      </c>
      <c r="AG31" s="53" t="e">
        <f>VLOOKUP(AF31,[1]PREDIKAT!$B$2:$C$102,2)</f>
        <v>#N/A</v>
      </c>
      <c r="AH31" s="49" t="e">
        <f>VLOOKUP(AG31,[2]DESKRIPSI!$K$20:$L$32,2)</f>
        <v>#N/A</v>
      </c>
      <c r="AI31" s="50">
        <f>REKAP!M32</f>
        <v>0</v>
      </c>
      <c r="AJ31" s="50">
        <f>REKAP!N32</f>
        <v>0</v>
      </c>
      <c r="AK31" s="50">
        <f>REKAP!O32</f>
        <v>0</v>
      </c>
      <c r="AL31" s="49">
        <f t="shared" si="3"/>
        <v>0</v>
      </c>
      <c r="AM31" s="53" t="e">
        <f>VLOOKUP(AL31,[1]PREDIKAT!$B$2:$C$102,2)</f>
        <v>#N/A</v>
      </c>
      <c r="AN31" s="53" t="e">
        <f>VLOOKUP(AM31,[1]DESKRIPSI!$K$37:$L$49,2)</f>
        <v>#N/A</v>
      </c>
      <c r="AO31" s="50">
        <f>REKAP!AA32</f>
        <v>0</v>
      </c>
      <c r="AP31" s="50">
        <f>REKAP!AB32</f>
        <v>0</v>
      </c>
      <c r="AQ31" s="95"/>
      <c r="AR31" s="95"/>
      <c r="AS31" s="48">
        <f t="shared" si="13"/>
        <v>0</v>
      </c>
      <c r="AT31" s="53" t="e">
        <f>VLOOKUP(AS31,[1]PREDIKAT!$B$2:$C$102,2)</f>
        <v>#N/A</v>
      </c>
      <c r="AU31" s="49" t="e">
        <f>VLOOKUP(AT31,DESKRIPSI!$K$54:$L$66,2)</f>
        <v>#N/A</v>
      </c>
      <c r="AV31" s="50">
        <f>REKAP!AO32</f>
        <v>0</v>
      </c>
      <c r="AW31" s="50">
        <f>REKAP!AP32</f>
        <v>0</v>
      </c>
      <c r="AX31" s="54">
        <v>0</v>
      </c>
      <c r="AY31" s="54">
        <v>0</v>
      </c>
      <c r="AZ31" s="49">
        <f t="shared" si="17"/>
        <v>0</v>
      </c>
      <c r="BA31" s="53" t="e">
        <f>VLOOKUP(AZ31,[1]PREDIKAT!$B$2:$C$102,2)</f>
        <v>#N/A</v>
      </c>
      <c r="BB31" s="49" t="e">
        <f>VLOOKUP(BA31,DESKRIPSI!$K$71:$L$83,2)</f>
        <v>#N/A</v>
      </c>
      <c r="BC31" s="50">
        <f>REKAP!BC32</f>
        <v>0</v>
      </c>
      <c r="BD31" s="50">
        <f>REKAP!BD32</f>
        <v>0</v>
      </c>
      <c r="BE31" s="50">
        <f>REKAP!BE32</f>
        <v>0</v>
      </c>
      <c r="BF31" s="50">
        <f>REKAP!BF32</f>
        <v>0</v>
      </c>
      <c r="BG31" s="48">
        <f t="shared" si="6"/>
        <v>0</v>
      </c>
      <c r="BH31" s="53" t="e">
        <f>VLOOKUP(BG31,[1]PREDIKAT!$B$2:$C$102,2)</f>
        <v>#N/A</v>
      </c>
      <c r="BI31" s="49" t="e">
        <f>VLOOKUP(BH31,DESKRIPSI!$U$20:$V$32,2)</f>
        <v>#N/A</v>
      </c>
      <c r="BJ31" s="50">
        <f>REKAP!BQ32</f>
        <v>0</v>
      </c>
      <c r="BK31" s="50">
        <f>REKAP!BR32</f>
        <v>0</v>
      </c>
      <c r="BL31" s="96"/>
      <c r="BM31" s="48">
        <f t="shared" si="14"/>
        <v>0</v>
      </c>
      <c r="BN31" s="53" t="e">
        <f>VLOOKUP(BM31,[1]PREDIKAT!$B$2:$C$102,2)</f>
        <v>#N/A</v>
      </c>
      <c r="BO31" s="49" t="e">
        <f>VLOOKUP(BN31,DESKRIPSI!$U$37:$V$49,2)</f>
        <v>#N/A</v>
      </c>
      <c r="BP31" s="50">
        <f>REKAP1!Q31</f>
        <v>0</v>
      </c>
      <c r="BQ31" s="50">
        <f>REKAP1!V31</f>
        <v>0</v>
      </c>
      <c r="BR31" s="96"/>
      <c r="BS31" s="48">
        <f t="shared" si="15"/>
        <v>0</v>
      </c>
      <c r="BT31" s="53" t="e">
        <f>VLOOKUP(BS31,[1]PREDIKAT!$B$2:$C$102,2)</f>
        <v>#N/A</v>
      </c>
      <c r="BU31" s="53" t="e">
        <f>VLOOKUP(BT31,[1]DESKRIPSI!$U$54:$V$66,2)</f>
        <v>#N/A</v>
      </c>
      <c r="BV31" s="96" t="s">
        <v>64</v>
      </c>
      <c r="BW31" s="96" t="s">
        <v>65</v>
      </c>
      <c r="BX31" s="96" t="s">
        <v>66</v>
      </c>
      <c r="BY31" s="52" t="e">
        <f t="shared" si="16"/>
        <v>#DIV/0!</v>
      </c>
      <c r="BZ31" s="53" t="e">
        <f>VLOOKUP(BY31,[1]PREDIKAT!$B$2:$C$102,2)</f>
        <v>#DIV/0!</v>
      </c>
      <c r="CA31" s="53" t="e">
        <f>VLOOKUP(BZ31,[1]DESKRIPSI!$U$71:$V$83,2)</f>
        <v>#DIV/0!</v>
      </c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</row>
    <row r="32" spans="1:93" ht="15" thickBot="1" x14ac:dyDescent="0.35">
      <c r="A32" s="51">
        <v>26</v>
      </c>
      <c r="B32" s="30">
        <f>'DATA SISWA'!B29</f>
        <v>0</v>
      </c>
      <c r="C32" s="80">
        <f>'DATA SISWA'!C29</f>
        <v>0</v>
      </c>
      <c r="D32" s="80">
        <f>'DATA SISWA'!D29</f>
        <v>0</v>
      </c>
      <c r="E32" s="82">
        <f>'INPUT SIKAP'!E33</f>
        <v>0</v>
      </c>
      <c r="F32" s="82">
        <f>'INPUT SIKAP'!F33</f>
        <v>0</v>
      </c>
      <c r="G32" s="82">
        <f>'INPUT SIKAP'!G33</f>
        <v>0</v>
      </c>
      <c r="H32" s="82">
        <f>'INPUT SIKAP'!H33</f>
        <v>0</v>
      </c>
      <c r="I32" s="82">
        <f>'INPUT SIKAP'!I33</f>
        <v>0</v>
      </c>
      <c r="J32" s="82">
        <f>'INPUT SIKAP'!J33</f>
        <v>0</v>
      </c>
      <c r="K32" s="82">
        <f>'INPUT SIKAP'!K33</f>
        <v>0</v>
      </c>
      <c r="L32" s="82">
        <f>'INPUT SIKAP'!L33</f>
        <v>0</v>
      </c>
      <c r="M32" s="82">
        <f>'INPUT SIKAP'!M33</f>
        <v>0</v>
      </c>
      <c r="N32" s="81">
        <f t="shared" si="10"/>
        <v>0</v>
      </c>
      <c r="O32" s="53" t="e">
        <f>VLOOKUP(N32,[1]PREDIKAT!$B$2:$C$102,2)</f>
        <v>#N/A</v>
      </c>
      <c r="P32" s="53" t="e">
        <f>VLOOKUP(O32,[1]DESKRIPSI!$A$20:$B$32,2)</f>
        <v>#N/A</v>
      </c>
      <c r="Q32" s="82">
        <f>'INPUT SIKAP'!N33</f>
        <v>0</v>
      </c>
      <c r="R32" s="82">
        <f>'INPUT SIKAP'!O33</f>
        <v>0</v>
      </c>
      <c r="S32" s="82">
        <f>'INPUT SIKAP'!P33</f>
        <v>0</v>
      </c>
      <c r="T32" s="82">
        <f>'INPUT SIKAP'!Q33</f>
        <v>0</v>
      </c>
      <c r="U32" s="82">
        <f>'INPUT SIKAP'!R33</f>
        <v>0</v>
      </c>
      <c r="V32" s="82">
        <f>'INPUT SIKAP'!S33</f>
        <v>0</v>
      </c>
      <c r="W32" s="82">
        <f>'INPUT SIKAP'!T33</f>
        <v>0</v>
      </c>
      <c r="X32" s="82">
        <f>'INPUT SIKAP'!U33</f>
        <v>0</v>
      </c>
      <c r="Y32" s="82">
        <f>'INPUT SIKAP'!V33</f>
        <v>0</v>
      </c>
      <c r="Z32" s="52">
        <f t="shared" si="11"/>
        <v>0</v>
      </c>
      <c r="AA32" s="53" t="e">
        <f>VLOOKUP(Z32,[1]PREDIKAT!$B$2:$C$102,2)</f>
        <v>#N/A</v>
      </c>
      <c r="AB32" s="53" t="e">
        <f>VLOOKUP(AA32,[1]DESKRIPSI!$A$37:$B$49,2)</f>
        <v>#N/A</v>
      </c>
      <c r="AC32" s="50">
        <f>REKAP1!G32</f>
        <v>0</v>
      </c>
      <c r="AD32" s="50">
        <f>REKAP1!L32</f>
        <v>0</v>
      </c>
      <c r="AE32" s="54">
        <v>9</v>
      </c>
      <c r="AF32" s="49">
        <f t="shared" si="12"/>
        <v>0</v>
      </c>
      <c r="AG32" s="53" t="e">
        <f>VLOOKUP(AF32,[1]PREDIKAT!$B$2:$C$102,2)</f>
        <v>#N/A</v>
      </c>
      <c r="AH32" s="49" t="e">
        <f>VLOOKUP(AG32,[2]DESKRIPSI!$K$20:$L$32,2)</f>
        <v>#N/A</v>
      </c>
      <c r="AI32" s="50">
        <f>REKAP!M33</f>
        <v>0</v>
      </c>
      <c r="AJ32" s="50">
        <f>REKAP!N33</f>
        <v>0</v>
      </c>
      <c r="AK32" s="50">
        <f>REKAP!O33</f>
        <v>0</v>
      </c>
      <c r="AL32" s="49">
        <f t="shared" si="3"/>
        <v>0</v>
      </c>
      <c r="AM32" s="53" t="e">
        <f>VLOOKUP(AL32,[1]PREDIKAT!$B$2:$C$102,2)</f>
        <v>#N/A</v>
      </c>
      <c r="AN32" s="53" t="e">
        <f>VLOOKUP(AM32,[1]DESKRIPSI!$K$37:$L$49,2)</f>
        <v>#N/A</v>
      </c>
      <c r="AO32" s="50">
        <f>REKAP!AA33</f>
        <v>0</v>
      </c>
      <c r="AP32" s="50">
        <f>REKAP!AB33</f>
        <v>0</v>
      </c>
      <c r="AQ32" s="95"/>
      <c r="AR32" s="95"/>
      <c r="AS32" s="48">
        <f t="shared" si="13"/>
        <v>0</v>
      </c>
      <c r="AT32" s="53" t="e">
        <f>VLOOKUP(AS32,[1]PREDIKAT!$B$2:$C$102,2)</f>
        <v>#N/A</v>
      </c>
      <c r="AU32" s="49" t="e">
        <f>VLOOKUP(AT32,DESKRIPSI!$K$54:$L$66,2)</f>
        <v>#N/A</v>
      </c>
      <c r="AV32" s="50">
        <f>REKAP!AO33</f>
        <v>0</v>
      </c>
      <c r="AW32" s="50">
        <f>REKAP!AP33</f>
        <v>0</v>
      </c>
      <c r="AX32" s="54">
        <v>0</v>
      </c>
      <c r="AY32" s="54">
        <v>0</v>
      </c>
      <c r="AZ32" s="49">
        <f t="shared" si="17"/>
        <v>0</v>
      </c>
      <c r="BA32" s="53" t="e">
        <f>VLOOKUP(AZ32,[1]PREDIKAT!$B$2:$C$102,2)</f>
        <v>#N/A</v>
      </c>
      <c r="BB32" s="49" t="e">
        <f>VLOOKUP(BA32,DESKRIPSI!$K$71:$L$83,2)</f>
        <v>#N/A</v>
      </c>
      <c r="BC32" s="50">
        <f>REKAP!BC33</f>
        <v>0</v>
      </c>
      <c r="BD32" s="50">
        <f>REKAP!BD33</f>
        <v>0</v>
      </c>
      <c r="BE32" s="50">
        <f>REKAP!BE33</f>
        <v>0</v>
      </c>
      <c r="BF32" s="50">
        <f>REKAP!BF33</f>
        <v>0</v>
      </c>
      <c r="BG32" s="48">
        <f t="shared" si="6"/>
        <v>0</v>
      </c>
      <c r="BH32" s="53" t="e">
        <f>VLOOKUP(BG32,[1]PREDIKAT!$B$2:$C$102,2)</f>
        <v>#N/A</v>
      </c>
      <c r="BI32" s="49" t="e">
        <f>VLOOKUP(BH32,DESKRIPSI!$U$20:$V$32,2)</f>
        <v>#N/A</v>
      </c>
      <c r="BJ32" s="50">
        <f>REKAP!BQ33</f>
        <v>0</v>
      </c>
      <c r="BK32" s="50">
        <f>REKAP!BR33</f>
        <v>0</v>
      </c>
      <c r="BL32" s="96"/>
      <c r="BM32" s="48">
        <f t="shared" si="14"/>
        <v>0</v>
      </c>
      <c r="BN32" s="53" t="e">
        <f>VLOOKUP(BM32,[1]PREDIKAT!$B$2:$C$102,2)</f>
        <v>#N/A</v>
      </c>
      <c r="BO32" s="49" t="e">
        <f>VLOOKUP(BN32,DESKRIPSI!$U$37:$V$49,2)</f>
        <v>#N/A</v>
      </c>
      <c r="BP32" s="50">
        <f>REKAP1!Q32</f>
        <v>0</v>
      </c>
      <c r="BQ32" s="50">
        <f>REKAP1!V32</f>
        <v>0</v>
      </c>
      <c r="BR32" s="96"/>
      <c r="BS32" s="48">
        <f t="shared" si="15"/>
        <v>0</v>
      </c>
      <c r="BT32" s="53" t="e">
        <f>VLOOKUP(BS32,[1]PREDIKAT!$B$2:$C$102,2)</f>
        <v>#N/A</v>
      </c>
      <c r="BU32" s="53" t="e">
        <f>VLOOKUP(BT32,[1]DESKRIPSI!$U$54:$V$66,2)</f>
        <v>#N/A</v>
      </c>
      <c r="BV32" s="96" t="s">
        <v>64</v>
      </c>
      <c r="BW32" s="96" t="s">
        <v>65</v>
      </c>
      <c r="BX32" s="96" t="s">
        <v>66</v>
      </c>
      <c r="BY32" s="52" t="e">
        <f t="shared" si="16"/>
        <v>#DIV/0!</v>
      </c>
      <c r="BZ32" s="53" t="e">
        <f>VLOOKUP(BY32,[1]PREDIKAT!$B$2:$C$102,2)</f>
        <v>#DIV/0!</v>
      </c>
      <c r="CA32" s="53" t="e">
        <f>VLOOKUP(BZ32,[1]DESKRIPSI!$U$71:$V$83,2)</f>
        <v>#DIV/0!</v>
      </c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</row>
    <row r="33" spans="1:93" ht="15" thickBot="1" x14ac:dyDescent="0.35">
      <c r="A33" s="73">
        <v>27</v>
      </c>
      <c r="B33" s="30">
        <f>'DATA SISWA'!B30</f>
        <v>0</v>
      </c>
      <c r="C33" s="80">
        <f>'DATA SISWA'!C30</f>
        <v>0</v>
      </c>
      <c r="D33" s="80">
        <f>'DATA SISWA'!D30</f>
        <v>0</v>
      </c>
      <c r="E33" s="82">
        <f>'INPUT SIKAP'!E34</f>
        <v>0</v>
      </c>
      <c r="F33" s="82">
        <f>'INPUT SIKAP'!F34</f>
        <v>0</v>
      </c>
      <c r="G33" s="82">
        <f>'INPUT SIKAP'!G34</f>
        <v>0</v>
      </c>
      <c r="H33" s="82">
        <f>'INPUT SIKAP'!H34</f>
        <v>0</v>
      </c>
      <c r="I33" s="82">
        <f>'INPUT SIKAP'!I34</f>
        <v>0</v>
      </c>
      <c r="J33" s="82">
        <f>'INPUT SIKAP'!J34</f>
        <v>0</v>
      </c>
      <c r="K33" s="82">
        <f>'INPUT SIKAP'!K34</f>
        <v>0</v>
      </c>
      <c r="L33" s="82">
        <f>'INPUT SIKAP'!L34</f>
        <v>0</v>
      </c>
      <c r="M33" s="82">
        <f>'INPUT SIKAP'!M34</f>
        <v>0</v>
      </c>
      <c r="N33" s="81">
        <f t="shared" si="10"/>
        <v>0</v>
      </c>
      <c r="O33" s="53" t="e">
        <f>VLOOKUP(N33,[1]PREDIKAT!$B$2:$C$102,2)</f>
        <v>#N/A</v>
      </c>
      <c r="P33" s="53" t="e">
        <f>VLOOKUP(O33,[1]DESKRIPSI!$A$20:$B$32,2)</f>
        <v>#N/A</v>
      </c>
      <c r="Q33" s="82">
        <f>'INPUT SIKAP'!N34</f>
        <v>0</v>
      </c>
      <c r="R33" s="82">
        <f>'INPUT SIKAP'!O34</f>
        <v>0</v>
      </c>
      <c r="S33" s="82">
        <f>'INPUT SIKAP'!P34</f>
        <v>0</v>
      </c>
      <c r="T33" s="82">
        <f>'INPUT SIKAP'!Q34</f>
        <v>0</v>
      </c>
      <c r="U33" s="82">
        <f>'INPUT SIKAP'!R34</f>
        <v>0</v>
      </c>
      <c r="V33" s="82">
        <f>'INPUT SIKAP'!S34</f>
        <v>0</v>
      </c>
      <c r="W33" s="82">
        <f>'INPUT SIKAP'!T34</f>
        <v>0</v>
      </c>
      <c r="X33" s="82">
        <f>'INPUT SIKAP'!U34</f>
        <v>0</v>
      </c>
      <c r="Y33" s="82">
        <f>'INPUT SIKAP'!V34</f>
        <v>0</v>
      </c>
      <c r="Z33" s="52">
        <f t="shared" si="11"/>
        <v>0</v>
      </c>
      <c r="AA33" s="53" t="e">
        <f>VLOOKUP(Z33,[1]PREDIKAT!$B$2:$C$102,2)</f>
        <v>#N/A</v>
      </c>
      <c r="AB33" s="53" t="e">
        <f>VLOOKUP(AA33,[1]DESKRIPSI!$A$37:$B$49,2)</f>
        <v>#N/A</v>
      </c>
      <c r="AC33" s="50">
        <f>REKAP1!G33</f>
        <v>0</v>
      </c>
      <c r="AD33" s="50">
        <f>REKAP1!L33</f>
        <v>0</v>
      </c>
      <c r="AE33" s="54">
        <v>10</v>
      </c>
      <c r="AF33" s="49">
        <f t="shared" si="12"/>
        <v>0</v>
      </c>
      <c r="AG33" s="53" t="e">
        <f>VLOOKUP(AF33,[1]PREDIKAT!$B$2:$C$102,2)</f>
        <v>#N/A</v>
      </c>
      <c r="AH33" s="49" t="e">
        <f>VLOOKUP(AG33,[2]DESKRIPSI!$K$20:$L$32,2)</f>
        <v>#N/A</v>
      </c>
      <c r="AI33" s="50">
        <f>REKAP!M34</f>
        <v>0</v>
      </c>
      <c r="AJ33" s="50">
        <f>REKAP!N34</f>
        <v>0</v>
      </c>
      <c r="AK33" s="50">
        <f>REKAP!O34</f>
        <v>0</v>
      </c>
      <c r="AL33" s="49">
        <f t="shared" ref="AL33:AL46" si="18">AVERAGE(AI33:AJ33)</f>
        <v>0</v>
      </c>
      <c r="AM33" s="53" t="e">
        <f>VLOOKUP(AL33,[1]PREDIKAT!$B$2:$C$102,2)</f>
        <v>#N/A</v>
      </c>
      <c r="AN33" s="53" t="e">
        <f>VLOOKUP(AM33,[1]DESKRIPSI!$K$37:$L$49,2)</f>
        <v>#N/A</v>
      </c>
      <c r="AO33" s="50">
        <f>REKAP!AA34</f>
        <v>0</v>
      </c>
      <c r="AP33" s="50">
        <f>REKAP!AB34</f>
        <v>0</v>
      </c>
      <c r="AQ33" s="95"/>
      <c r="AR33" s="95"/>
      <c r="AS33" s="48">
        <f t="shared" si="13"/>
        <v>0</v>
      </c>
      <c r="AT33" s="53" t="e">
        <f>VLOOKUP(AS33,[1]PREDIKAT!$B$2:$C$102,2)</f>
        <v>#N/A</v>
      </c>
      <c r="AU33" s="49" t="e">
        <f>VLOOKUP(AT33,DESKRIPSI!$K$54:$L$66,2)</f>
        <v>#N/A</v>
      </c>
      <c r="AV33" s="50">
        <f>REKAP!AO34</f>
        <v>0</v>
      </c>
      <c r="AW33" s="50">
        <f>REKAP!AP34</f>
        <v>0</v>
      </c>
      <c r="AX33" s="54">
        <v>0</v>
      </c>
      <c r="AY33" s="54">
        <v>0</v>
      </c>
      <c r="AZ33" s="49">
        <f t="shared" ref="AZ33:AZ46" si="19">AVERAGE(AV33:AW33)</f>
        <v>0</v>
      </c>
      <c r="BA33" s="53" t="e">
        <f>VLOOKUP(AZ33,[1]PREDIKAT!$B$2:$C$102,2)</f>
        <v>#N/A</v>
      </c>
      <c r="BB33" s="49" t="e">
        <f>VLOOKUP(BA33,DESKRIPSI!$K$71:$L$83,2)</f>
        <v>#N/A</v>
      </c>
      <c r="BC33" s="50">
        <f>REKAP!BC34</f>
        <v>0</v>
      </c>
      <c r="BD33" s="50">
        <f>REKAP!BD34</f>
        <v>0</v>
      </c>
      <c r="BE33" s="50">
        <f>REKAP!BE34</f>
        <v>0</v>
      </c>
      <c r="BF33" s="50">
        <f>REKAP!BF34</f>
        <v>0</v>
      </c>
      <c r="BG33" s="48">
        <f t="shared" si="6"/>
        <v>0</v>
      </c>
      <c r="BH33" s="53" t="e">
        <f>VLOOKUP(BG33,[1]PREDIKAT!$B$2:$C$102,2)</f>
        <v>#N/A</v>
      </c>
      <c r="BI33" s="49" t="e">
        <f>VLOOKUP(BH33,DESKRIPSI!$U$20:$V$32,2)</f>
        <v>#N/A</v>
      </c>
      <c r="BJ33" s="50">
        <f>REKAP!BQ34</f>
        <v>0</v>
      </c>
      <c r="BK33" s="50">
        <f>REKAP!BR34</f>
        <v>0</v>
      </c>
      <c r="BL33" s="96"/>
      <c r="BM33" s="48">
        <f t="shared" si="14"/>
        <v>0</v>
      </c>
      <c r="BN33" s="53" t="e">
        <f>VLOOKUP(BM33,[1]PREDIKAT!$B$2:$C$102,2)</f>
        <v>#N/A</v>
      </c>
      <c r="BO33" s="49" t="e">
        <f>VLOOKUP(BN33,DESKRIPSI!$U$37:$V$49,2)</f>
        <v>#N/A</v>
      </c>
      <c r="BP33" s="50">
        <f>REKAP1!Q33</f>
        <v>0</v>
      </c>
      <c r="BQ33" s="50">
        <f>REKAP1!V33</f>
        <v>0</v>
      </c>
      <c r="BR33" s="96"/>
      <c r="BS33" s="48">
        <f t="shared" si="15"/>
        <v>0</v>
      </c>
      <c r="BT33" s="53" t="e">
        <f>VLOOKUP(BS33,[1]PREDIKAT!$B$2:$C$102,2)</f>
        <v>#N/A</v>
      </c>
      <c r="BU33" s="53" t="e">
        <f>VLOOKUP(BT33,[1]DESKRIPSI!$U$54:$V$66,2)</f>
        <v>#N/A</v>
      </c>
      <c r="BV33" s="96" t="s">
        <v>64</v>
      </c>
      <c r="BW33" s="96" t="s">
        <v>65</v>
      </c>
      <c r="BX33" s="96" t="s">
        <v>66</v>
      </c>
      <c r="BY33" s="52" t="e">
        <f t="shared" si="16"/>
        <v>#DIV/0!</v>
      </c>
      <c r="BZ33" s="53" t="e">
        <f>VLOOKUP(BY33,[1]PREDIKAT!$B$2:$C$102,2)</f>
        <v>#DIV/0!</v>
      </c>
      <c r="CA33" s="53" t="e">
        <f>VLOOKUP(BZ33,[1]DESKRIPSI!$U$71:$V$83,2)</f>
        <v>#DIV/0!</v>
      </c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</row>
    <row r="34" spans="1:93" ht="15" thickBot="1" x14ac:dyDescent="0.35">
      <c r="A34" s="51">
        <v>28</v>
      </c>
      <c r="B34" s="30">
        <f>'DATA SISWA'!B31</f>
        <v>0</v>
      </c>
      <c r="C34" s="80">
        <f>'DATA SISWA'!C31</f>
        <v>0</v>
      </c>
      <c r="D34" s="80">
        <f>'DATA SISWA'!D31</f>
        <v>0</v>
      </c>
      <c r="E34" s="82">
        <f>'INPUT SIKAP'!E35</f>
        <v>0</v>
      </c>
      <c r="F34" s="82">
        <f>'INPUT SIKAP'!F35</f>
        <v>0</v>
      </c>
      <c r="G34" s="82">
        <f>'INPUT SIKAP'!G35</f>
        <v>0</v>
      </c>
      <c r="H34" s="82">
        <f>'INPUT SIKAP'!H35</f>
        <v>0</v>
      </c>
      <c r="I34" s="82">
        <f>'INPUT SIKAP'!I35</f>
        <v>0</v>
      </c>
      <c r="J34" s="82">
        <f>'INPUT SIKAP'!J35</f>
        <v>0</v>
      </c>
      <c r="K34" s="82">
        <f>'INPUT SIKAP'!K35</f>
        <v>0</v>
      </c>
      <c r="L34" s="82">
        <f>'INPUT SIKAP'!L35</f>
        <v>0</v>
      </c>
      <c r="M34" s="82">
        <f>'INPUT SIKAP'!M35</f>
        <v>0</v>
      </c>
      <c r="N34" s="81">
        <f t="shared" si="10"/>
        <v>0</v>
      </c>
      <c r="O34" s="53" t="e">
        <f>VLOOKUP(N34,[1]PREDIKAT!$B$2:$C$102,2)</f>
        <v>#N/A</v>
      </c>
      <c r="P34" s="53" t="e">
        <f>VLOOKUP(O34,[1]DESKRIPSI!$A$20:$B$32,2)</f>
        <v>#N/A</v>
      </c>
      <c r="Q34" s="82">
        <f>'INPUT SIKAP'!N35</f>
        <v>0</v>
      </c>
      <c r="R34" s="82">
        <f>'INPUT SIKAP'!O35</f>
        <v>0</v>
      </c>
      <c r="S34" s="82">
        <f>'INPUT SIKAP'!P35</f>
        <v>0</v>
      </c>
      <c r="T34" s="82">
        <f>'INPUT SIKAP'!Q35</f>
        <v>0</v>
      </c>
      <c r="U34" s="82">
        <f>'INPUT SIKAP'!R35</f>
        <v>0</v>
      </c>
      <c r="V34" s="82">
        <f>'INPUT SIKAP'!S35</f>
        <v>0</v>
      </c>
      <c r="W34" s="82">
        <f>'INPUT SIKAP'!T35</f>
        <v>0</v>
      </c>
      <c r="X34" s="82">
        <f>'INPUT SIKAP'!U35</f>
        <v>0</v>
      </c>
      <c r="Y34" s="82">
        <f>'INPUT SIKAP'!V35</f>
        <v>0</v>
      </c>
      <c r="Z34" s="52">
        <f t="shared" si="11"/>
        <v>0</v>
      </c>
      <c r="AA34" s="53" t="e">
        <f>VLOOKUP(Z34,[1]PREDIKAT!$B$2:$C$102,2)</f>
        <v>#N/A</v>
      </c>
      <c r="AB34" s="53" t="e">
        <f>VLOOKUP(AA34,[1]DESKRIPSI!$A$37:$B$49,2)</f>
        <v>#N/A</v>
      </c>
      <c r="AC34" s="50">
        <f>REKAP1!G34</f>
        <v>0</v>
      </c>
      <c r="AD34" s="50">
        <f>REKAP1!L34</f>
        <v>0</v>
      </c>
      <c r="AE34" s="54">
        <v>11</v>
      </c>
      <c r="AF34" s="49">
        <f t="shared" si="12"/>
        <v>0</v>
      </c>
      <c r="AG34" s="53" t="e">
        <f>VLOOKUP(AF34,[1]PREDIKAT!$B$2:$C$102,2)</f>
        <v>#N/A</v>
      </c>
      <c r="AH34" s="49" t="e">
        <f>VLOOKUP(AG34,[2]DESKRIPSI!$K$20:$L$32,2)</f>
        <v>#N/A</v>
      </c>
      <c r="AI34" s="50">
        <f>REKAP!M35</f>
        <v>0</v>
      </c>
      <c r="AJ34" s="50">
        <f>REKAP!N35</f>
        <v>0</v>
      </c>
      <c r="AK34" s="50">
        <f>REKAP!O35</f>
        <v>0</v>
      </c>
      <c r="AL34" s="49">
        <f t="shared" si="18"/>
        <v>0</v>
      </c>
      <c r="AM34" s="53" t="e">
        <f>VLOOKUP(AL34,[1]PREDIKAT!$B$2:$C$102,2)</f>
        <v>#N/A</v>
      </c>
      <c r="AN34" s="53" t="e">
        <f>VLOOKUP(AM34,[1]DESKRIPSI!$K$37:$L$49,2)</f>
        <v>#N/A</v>
      </c>
      <c r="AO34" s="50">
        <f>REKAP!AA35</f>
        <v>0</v>
      </c>
      <c r="AP34" s="50">
        <f>REKAP!AB35</f>
        <v>0</v>
      </c>
      <c r="AQ34" s="95"/>
      <c r="AR34" s="95"/>
      <c r="AS34" s="48">
        <f t="shared" si="13"/>
        <v>0</v>
      </c>
      <c r="AT34" s="53" t="e">
        <f>VLOOKUP(AS34,[1]PREDIKAT!$B$2:$C$102,2)</f>
        <v>#N/A</v>
      </c>
      <c r="AU34" s="49" t="e">
        <f>VLOOKUP(AT34,DESKRIPSI!$K$54:$L$66,2)</f>
        <v>#N/A</v>
      </c>
      <c r="AV34" s="50">
        <f>REKAP!AO35</f>
        <v>0</v>
      </c>
      <c r="AW34" s="50">
        <f>REKAP!AP35</f>
        <v>0</v>
      </c>
      <c r="AX34" s="54">
        <v>0</v>
      </c>
      <c r="AY34" s="54">
        <v>0</v>
      </c>
      <c r="AZ34" s="49">
        <f t="shared" si="19"/>
        <v>0</v>
      </c>
      <c r="BA34" s="53" t="e">
        <f>VLOOKUP(AZ34,[1]PREDIKAT!$B$2:$C$102,2)</f>
        <v>#N/A</v>
      </c>
      <c r="BB34" s="49" t="e">
        <f>VLOOKUP(BA34,DESKRIPSI!$K$71:$L$83,2)</f>
        <v>#N/A</v>
      </c>
      <c r="BC34" s="50">
        <f>REKAP!BC35</f>
        <v>0</v>
      </c>
      <c r="BD34" s="50">
        <f>REKAP!BD35</f>
        <v>0</v>
      </c>
      <c r="BE34" s="50">
        <f>REKAP!BE35</f>
        <v>0</v>
      </c>
      <c r="BF34" s="50">
        <f>REKAP!BF35</f>
        <v>0</v>
      </c>
      <c r="BG34" s="48">
        <f t="shared" ref="BG34:BG46" si="20">AVERAGE(BC34:BD34)</f>
        <v>0</v>
      </c>
      <c r="BH34" s="53" t="e">
        <f>VLOOKUP(BG34,[1]PREDIKAT!$B$2:$C$102,2)</f>
        <v>#N/A</v>
      </c>
      <c r="BI34" s="49" t="e">
        <f>VLOOKUP(BH34,DESKRIPSI!$U$20:$V$32,2)</f>
        <v>#N/A</v>
      </c>
      <c r="BJ34" s="50">
        <f>REKAP!BQ35</f>
        <v>0</v>
      </c>
      <c r="BK34" s="50">
        <f>REKAP!BR35</f>
        <v>0</v>
      </c>
      <c r="BL34" s="96"/>
      <c r="BM34" s="48">
        <f t="shared" si="14"/>
        <v>0</v>
      </c>
      <c r="BN34" s="53" t="e">
        <f>VLOOKUP(BM34,[1]PREDIKAT!$B$2:$C$102,2)</f>
        <v>#N/A</v>
      </c>
      <c r="BO34" s="49" t="e">
        <f>VLOOKUP(BN34,DESKRIPSI!$U$37:$V$49,2)</f>
        <v>#N/A</v>
      </c>
      <c r="BP34" s="50">
        <f>REKAP1!Q34</f>
        <v>0</v>
      </c>
      <c r="BQ34" s="50">
        <f>REKAP1!V34</f>
        <v>0</v>
      </c>
      <c r="BR34" s="96"/>
      <c r="BS34" s="48">
        <f t="shared" si="15"/>
        <v>0</v>
      </c>
      <c r="BT34" s="53" t="e">
        <f>VLOOKUP(BS34,[1]PREDIKAT!$B$2:$C$102,2)</f>
        <v>#N/A</v>
      </c>
      <c r="BU34" s="53" t="e">
        <f>VLOOKUP(BT34,[1]DESKRIPSI!$U$54:$V$66,2)</f>
        <v>#N/A</v>
      </c>
      <c r="BV34" s="96" t="s">
        <v>64</v>
      </c>
      <c r="BW34" s="96" t="s">
        <v>65</v>
      </c>
      <c r="BX34" s="96" t="s">
        <v>66</v>
      </c>
      <c r="BY34" s="52" t="e">
        <f t="shared" si="16"/>
        <v>#DIV/0!</v>
      </c>
      <c r="BZ34" s="53" t="e">
        <f>VLOOKUP(BY34,[1]PREDIKAT!$B$2:$C$102,2)</f>
        <v>#DIV/0!</v>
      </c>
      <c r="CA34" s="53" t="e">
        <f>VLOOKUP(BZ34,[1]DESKRIPSI!$U$71:$V$83,2)</f>
        <v>#DIV/0!</v>
      </c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</row>
    <row r="35" spans="1:93" ht="15" thickBot="1" x14ac:dyDescent="0.35">
      <c r="A35" s="73">
        <v>29</v>
      </c>
      <c r="B35" s="30">
        <f>'DATA SISWA'!B32</f>
        <v>0</v>
      </c>
      <c r="C35" s="80">
        <f>'DATA SISWA'!C32</f>
        <v>0</v>
      </c>
      <c r="D35" s="80">
        <f>'DATA SISWA'!D32</f>
        <v>0</v>
      </c>
      <c r="E35" s="82">
        <f>'INPUT SIKAP'!E36</f>
        <v>0</v>
      </c>
      <c r="F35" s="82">
        <f>'INPUT SIKAP'!F36</f>
        <v>0</v>
      </c>
      <c r="G35" s="82">
        <f>'INPUT SIKAP'!G36</f>
        <v>0</v>
      </c>
      <c r="H35" s="82">
        <f>'INPUT SIKAP'!H36</f>
        <v>0</v>
      </c>
      <c r="I35" s="82">
        <f>'INPUT SIKAP'!I36</f>
        <v>0</v>
      </c>
      <c r="J35" s="82">
        <f>'INPUT SIKAP'!J36</f>
        <v>0</v>
      </c>
      <c r="K35" s="82">
        <f>'INPUT SIKAP'!K36</f>
        <v>0</v>
      </c>
      <c r="L35" s="82">
        <f>'INPUT SIKAP'!L36</f>
        <v>0</v>
      </c>
      <c r="M35" s="82">
        <f>'INPUT SIKAP'!M36</f>
        <v>0</v>
      </c>
      <c r="N35" s="81">
        <f t="shared" si="10"/>
        <v>0</v>
      </c>
      <c r="O35" s="53" t="e">
        <f>VLOOKUP(N35,[1]PREDIKAT!$B$2:$C$102,2)</f>
        <v>#N/A</v>
      </c>
      <c r="P35" s="53" t="e">
        <f>VLOOKUP(O35,[1]DESKRIPSI!$A$20:$B$32,2)</f>
        <v>#N/A</v>
      </c>
      <c r="Q35" s="82">
        <f>'INPUT SIKAP'!N36</f>
        <v>0</v>
      </c>
      <c r="R35" s="82">
        <f>'INPUT SIKAP'!O36</f>
        <v>0</v>
      </c>
      <c r="S35" s="82">
        <f>'INPUT SIKAP'!P36</f>
        <v>0</v>
      </c>
      <c r="T35" s="82">
        <f>'INPUT SIKAP'!Q36</f>
        <v>0</v>
      </c>
      <c r="U35" s="82">
        <f>'INPUT SIKAP'!R36</f>
        <v>0</v>
      </c>
      <c r="V35" s="82">
        <f>'INPUT SIKAP'!S36</f>
        <v>0</v>
      </c>
      <c r="W35" s="82">
        <f>'INPUT SIKAP'!T36</f>
        <v>0</v>
      </c>
      <c r="X35" s="82">
        <f>'INPUT SIKAP'!U36</f>
        <v>0</v>
      </c>
      <c r="Y35" s="82">
        <f>'INPUT SIKAP'!V36</f>
        <v>0</v>
      </c>
      <c r="Z35" s="52">
        <f t="shared" si="11"/>
        <v>0</v>
      </c>
      <c r="AA35" s="53" t="e">
        <f>VLOOKUP(Z35,[1]PREDIKAT!$B$2:$C$102,2)</f>
        <v>#N/A</v>
      </c>
      <c r="AB35" s="53" t="e">
        <f>VLOOKUP(AA35,[1]DESKRIPSI!$A$37:$B$49,2)</f>
        <v>#N/A</v>
      </c>
      <c r="AC35" s="50">
        <f>REKAP1!G35</f>
        <v>0</v>
      </c>
      <c r="AD35" s="50">
        <f>REKAP1!L35</f>
        <v>0</v>
      </c>
      <c r="AE35" s="54">
        <v>12</v>
      </c>
      <c r="AF35" s="49">
        <f t="shared" si="12"/>
        <v>0</v>
      </c>
      <c r="AG35" s="53" t="e">
        <f>VLOOKUP(AF35,[1]PREDIKAT!$B$2:$C$102,2)</f>
        <v>#N/A</v>
      </c>
      <c r="AH35" s="49" t="e">
        <f>VLOOKUP(AG35,[2]DESKRIPSI!$K$20:$L$32,2)</f>
        <v>#N/A</v>
      </c>
      <c r="AI35" s="50">
        <f>REKAP!M36</f>
        <v>0</v>
      </c>
      <c r="AJ35" s="50">
        <f>REKAP!N36</f>
        <v>0</v>
      </c>
      <c r="AK35" s="50">
        <f>REKAP!O36</f>
        <v>0</v>
      </c>
      <c r="AL35" s="49">
        <f t="shared" si="18"/>
        <v>0</v>
      </c>
      <c r="AM35" s="53" t="e">
        <f>VLOOKUP(AL35,[1]PREDIKAT!$B$2:$C$102,2)</f>
        <v>#N/A</v>
      </c>
      <c r="AN35" s="53" t="e">
        <f>VLOOKUP(AM35,[1]DESKRIPSI!$K$37:$L$49,2)</f>
        <v>#N/A</v>
      </c>
      <c r="AO35" s="50">
        <f>REKAP!AA36</f>
        <v>0</v>
      </c>
      <c r="AP35" s="50">
        <f>REKAP!AB36</f>
        <v>0</v>
      </c>
      <c r="AQ35" s="95"/>
      <c r="AR35" s="95"/>
      <c r="AS35" s="48">
        <f t="shared" si="13"/>
        <v>0</v>
      </c>
      <c r="AT35" s="53" t="e">
        <f>VLOOKUP(AS35,[1]PREDIKAT!$B$2:$C$102,2)</f>
        <v>#N/A</v>
      </c>
      <c r="AU35" s="49" t="e">
        <f>VLOOKUP(AT35,DESKRIPSI!$K$54:$L$66,2)</f>
        <v>#N/A</v>
      </c>
      <c r="AV35" s="50">
        <f>REKAP!AO36</f>
        <v>0</v>
      </c>
      <c r="AW35" s="50">
        <f>REKAP!AP36</f>
        <v>0</v>
      </c>
      <c r="AX35" s="54">
        <v>0</v>
      </c>
      <c r="AY35" s="54">
        <v>0</v>
      </c>
      <c r="AZ35" s="49">
        <f t="shared" si="19"/>
        <v>0</v>
      </c>
      <c r="BA35" s="53" t="e">
        <f>VLOOKUP(AZ35,[1]PREDIKAT!$B$2:$C$102,2)</f>
        <v>#N/A</v>
      </c>
      <c r="BB35" s="49" t="e">
        <f>VLOOKUP(BA35,DESKRIPSI!$K$71:$L$83,2)</f>
        <v>#N/A</v>
      </c>
      <c r="BC35" s="50">
        <f>REKAP!BC36</f>
        <v>0</v>
      </c>
      <c r="BD35" s="50">
        <f>REKAP!BD36</f>
        <v>0</v>
      </c>
      <c r="BE35" s="50">
        <f>REKAP!BE36</f>
        <v>0</v>
      </c>
      <c r="BF35" s="50">
        <f>REKAP!BF36</f>
        <v>0</v>
      </c>
      <c r="BG35" s="48">
        <f t="shared" si="20"/>
        <v>0</v>
      </c>
      <c r="BH35" s="53" t="e">
        <f>VLOOKUP(BG35,[1]PREDIKAT!$B$2:$C$102,2)</f>
        <v>#N/A</v>
      </c>
      <c r="BI35" s="49" t="e">
        <f>VLOOKUP(BH35,DESKRIPSI!$U$20:$V$32,2)</f>
        <v>#N/A</v>
      </c>
      <c r="BJ35" s="50">
        <f>REKAP!BQ36</f>
        <v>0</v>
      </c>
      <c r="BK35" s="50">
        <f>REKAP!BR36</f>
        <v>0</v>
      </c>
      <c r="BL35" s="96"/>
      <c r="BM35" s="48">
        <f t="shared" si="14"/>
        <v>0</v>
      </c>
      <c r="BN35" s="53" t="e">
        <f>VLOOKUP(BM35,[1]PREDIKAT!$B$2:$C$102,2)</f>
        <v>#N/A</v>
      </c>
      <c r="BO35" s="49" t="e">
        <f>VLOOKUP(BN35,DESKRIPSI!$U$37:$V$49,2)</f>
        <v>#N/A</v>
      </c>
      <c r="BP35" s="50">
        <f>REKAP1!Q35</f>
        <v>0</v>
      </c>
      <c r="BQ35" s="50">
        <f>REKAP1!V35</f>
        <v>0</v>
      </c>
      <c r="BR35" s="96"/>
      <c r="BS35" s="48">
        <f t="shared" si="15"/>
        <v>0</v>
      </c>
      <c r="BT35" s="53" t="e">
        <f>VLOOKUP(BS35,[1]PREDIKAT!$B$2:$C$102,2)</f>
        <v>#N/A</v>
      </c>
      <c r="BU35" s="53" t="e">
        <f>VLOOKUP(BT35,[1]DESKRIPSI!$U$54:$V$66,2)</f>
        <v>#N/A</v>
      </c>
      <c r="BV35" s="96" t="s">
        <v>64</v>
      </c>
      <c r="BW35" s="96" t="s">
        <v>65</v>
      </c>
      <c r="BX35" s="96" t="s">
        <v>66</v>
      </c>
      <c r="BY35" s="52" t="e">
        <f t="shared" si="16"/>
        <v>#DIV/0!</v>
      </c>
      <c r="BZ35" s="53" t="e">
        <f>VLOOKUP(BY35,[1]PREDIKAT!$B$2:$C$102,2)</f>
        <v>#DIV/0!</v>
      </c>
      <c r="CA35" s="53" t="e">
        <f>VLOOKUP(BZ35,[1]DESKRIPSI!$U$71:$V$83,2)</f>
        <v>#DIV/0!</v>
      </c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</row>
    <row r="36" spans="1:93" ht="15" thickBot="1" x14ac:dyDescent="0.35">
      <c r="A36" s="51">
        <v>30</v>
      </c>
      <c r="B36" s="30">
        <f>'DATA SISWA'!B33</f>
        <v>0</v>
      </c>
      <c r="C36" s="80">
        <f>'DATA SISWA'!C33</f>
        <v>0</v>
      </c>
      <c r="D36" s="80">
        <f>'DATA SISWA'!D33</f>
        <v>0</v>
      </c>
      <c r="E36" s="82">
        <f>'INPUT SIKAP'!E37</f>
        <v>0</v>
      </c>
      <c r="F36" s="82">
        <f>'INPUT SIKAP'!F37</f>
        <v>0</v>
      </c>
      <c r="G36" s="82">
        <f>'INPUT SIKAP'!G37</f>
        <v>0</v>
      </c>
      <c r="H36" s="82">
        <f>'INPUT SIKAP'!H37</f>
        <v>0</v>
      </c>
      <c r="I36" s="82">
        <f>'INPUT SIKAP'!I37</f>
        <v>0</v>
      </c>
      <c r="J36" s="82">
        <f>'INPUT SIKAP'!J37</f>
        <v>0</v>
      </c>
      <c r="K36" s="82">
        <f>'INPUT SIKAP'!K37</f>
        <v>0</v>
      </c>
      <c r="L36" s="82">
        <f>'INPUT SIKAP'!L37</f>
        <v>0</v>
      </c>
      <c r="M36" s="82">
        <f>'INPUT SIKAP'!M37</f>
        <v>0</v>
      </c>
      <c r="N36" s="81">
        <f t="shared" si="10"/>
        <v>0</v>
      </c>
      <c r="O36" s="53" t="e">
        <f>VLOOKUP(N36,[1]PREDIKAT!$B$2:$C$102,2)</f>
        <v>#N/A</v>
      </c>
      <c r="P36" s="53" t="e">
        <f>VLOOKUP(O36,[1]DESKRIPSI!$A$20:$B$32,2)</f>
        <v>#N/A</v>
      </c>
      <c r="Q36" s="82">
        <f>'INPUT SIKAP'!N37</f>
        <v>0</v>
      </c>
      <c r="R36" s="82">
        <f>'INPUT SIKAP'!O37</f>
        <v>0</v>
      </c>
      <c r="S36" s="82">
        <f>'INPUT SIKAP'!P37</f>
        <v>0</v>
      </c>
      <c r="T36" s="82">
        <f>'INPUT SIKAP'!Q37</f>
        <v>0</v>
      </c>
      <c r="U36" s="82">
        <f>'INPUT SIKAP'!R37</f>
        <v>0</v>
      </c>
      <c r="V36" s="82">
        <f>'INPUT SIKAP'!S37</f>
        <v>0</v>
      </c>
      <c r="W36" s="82">
        <f>'INPUT SIKAP'!T37</f>
        <v>0</v>
      </c>
      <c r="X36" s="82">
        <f>'INPUT SIKAP'!U37</f>
        <v>0</v>
      </c>
      <c r="Y36" s="82">
        <f>'INPUT SIKAP'!V37</f>
        <v>0</v>
      </c>
      <c r="Z36" s="52">
        <f t="shared" si="11"/>
        <v>0</v>
      </c>
      <c r="AA36" s="53" t="e">
        <f>VLOOKUP(Z36,[1]PREDIKAT!$B$2:$C$102,2)</f>
        <v>#N/A</v>
      </c>
      <c r="AB36" s="53" t="e">
        <f>VLOOKUP(AA36,[1]DESKRIPSI!$A$37:$B$49,2)</f>
        <v>#N/A</v>
      </c>
      <c r="AC36" s="50">
        <f>REKAP1!G36</f>
        <v>0</v>
      </c>
      <c r="AD36" s="50">
        <f>REKAP1!L36</f>
        <v>0</v>
      </c>
      <c r="AE36" s="54">
        <v>13</v>
      </c>
      <c r="AF36" s="49">
        <f t="shared" si="12"/>
        <v>0</v>
      </c>
      <c r="AG36" s="53" t="e">
        <f>VLOOKUP(AF36,[1]PREDIKAT!$B$2:$C$102,2)</f>
        <v>#N/A</v>
      </c>
      <c r="AH36" s="49" t="e">
        <f>VLOOKUP(AG36,[2]DESKRIPSI!$K$20:$L$32,2)</f>
        <v>#N/A</v>
      </c>
      <c r="AI36" s="50">
        <f>REKAP!M37</f>
        <v>0</v>
      </c>
      <c r="AJ36" s="50">
        <f>REKAP!N37</f>
        <v>0</v>
      </c>
      <c r="AK36" s="50">
        <f>REKAP!O37</f>
        <v>0</v>
      </c>
      <c r="AL36" s="49">
        <f t="shared" si="18"/>
        <v>0</v>
      </c>
      <c r="AM36" s="53" t="e">
        <f>VLOOKUP(AL36,[1]PREDIKAT!$B$2:$C$102,2)</f>
        <v>#N/A</v>
      </c>
      <c r="AN36" s="53" t="e">
        <f>VLOOKUP(AM36,[1]DESKRIPSI!$K$37:$L$49,2)</f>
        <v>#N/A</v>
      </c>
      <c r="AO36" s="50">
        <f>REKAP!AA37</f>
        <v>0</v>
      </c>
      <c r="AP36" s="50">
        <f>REKAP!AB37</f>
        <v>0</v>
      </c>
      <c r="AQ36" s="95"/>
      <c r="AR36" s="95"/>
      <c r="AS36" s="48">
        <f t="shared" si="13"/>
        <v>0</v>
      </c>
      <c r="AT36" s="53" t="e">
        <f>VLOOKUP(AS36,[1]PREDIKAT!$B$2:$C$102,2)</f>
        <v>#N/A</v>
      </c>
      <c r="AU36" s="49" t="e">
        <f>VLOOKUP(AT36,DESKRIPSI!$K$54:$L$66,2)</f>
        <v>#N/A</v>
      </c>
      <c r="AV36" s="50">
        <f>REKAP!AO37</f>
        <v>0</v>
      </c>
      <c r="AW36" s="50">
        <f>REKAP!AP37</f>
        <v>0</v>
      </c>
      <c r="AX36" s="54">
        <v>0</v>
      </c>
      <c r="AY36" s="54">
        <v>0</v>
      </c>
      <c r="AZ36" s="49">
        <f t="shared" si="19"/>
        <v>0</v>
      </c>
      <c r="BA36" s="53" t="e">
        <f>VLOOKUP(AZ36,[1]PREDIKAT!$B$2:$C$102,2)</f>
        <v>#N/A</v>
      </c>
      <c r="BB36" s="49" t="e">
        <f>VLOOKUP(BA36,DESKRIPSI!$K$71:$L$83,2)</f>
        <v>#N/A</v>
      </c>
      <c r="BC36" s="50">
        <f>REKAP!BC37</f>
        <v>0</v>
      </c>
      <c r="BD36" s="50">
        <f>REKAP!BD37</f>
        <v>0</v>
      </c>
      <c r="BE36" s="50">
        <f>REKAP!BE37</f>
        <v>0</v>
      </c>
      <c r="BF36" s="50">
        <f>REKAP!BF37</f>
        <v>0</v>
      </c>
      <c r="BG36" s="48">
        <f t="shared" si="20"/>
        <v>0</v>
      </c>
      <c r="BH36" s="53" t="e">
        <f>VLOOKUP(BG36,[1]PREDIKAT!$B$2:$C$102,2)</f>
        <v>#N/A</v>
      </c>
      <c r="BI36" s="49" t="e">
        <f>VLOOKUP(BH36,DESKRIPSI!$U$20:$V$32,2)</f>
        <v>#N/A</v>
      </c>
      <c r="BJ36" s="50">
        <f>REKAP!BQ37</f>
        <v>0</v>
      </c>
      <c r="BK36" s="50">
        <f>REKAP!BR37</f>
        <v>0</v>
      </c>
      <c r="BL36" s="96"/>
      <c r="BM36" s="48">
        <f t="shared" si="14"/>
        <v>0</v>
      </c>
      <c r="BN36" s="53" t="e">
        <f>VLOOKUP(BM36,[1]PREDIKAT!$B$2:$C$102,2)</f>
        <v>#N/A</v>
      </c>
      <c r="BO36" s="49" t="e">
        <f>VLOOKUP(BN36,DESKRIPSI!$U$37:$V$49,2)</f>
        <v>#N/A</v>
      </c>
      <c r="BP36" s="50">
        <f>REKAP1!Q36</f>
        <v>0</v>
      </c>
      <c r="BQ36" s="50">
        <f>REKAP1!V36</f>
        <v>0</v>
      </c>
      <c r="BR36" s="96"/>
      <c r="BS36" s="48">
        <f t="shared" si="15"/>
        <v>0</v>
      </c>
      <c r="BT36" s="53" t="e">
        <f>VLOOKUP(BS36,[1]PREDIKAT!$B$2:$C$102,2)</f>
        <v>#N/A</v>
      </c>
      <c r="BU36" s="53" t="e">
        <f>VLOOKUP(BT36,[1]DESKRIPSI!$U$54:$V$66,2)</f>
        <v>#N/A</v>
      </c>
      <c r="BV36" s="96" t="s">
        <v>64</v>
      </c>
      <c r="BW36" s="96" t="s">
        <v>65</v>
      </c>
      <c r="BX36" s="96" t="s">
        <v>66</v>
      </c>
      <c r="BY36" s="52" t="e">
        <f t="shared" si="16"/>
        <v>#DIV/0!</v>
      </c>
      <c r="BZ36" s="53" t="e">
        <f>VLOOKUP(BY36,[1]PREDIKAT!$B$2:$C$102,2)</f>
        <v>#DIV/0!</v>
      </c>
      <c r="CA36" s="53" t="e">
        <f>VLOOKUP(BZ36,[1]DESKRIPSI!$U$71:$V$83,2)</f>
        <v>#DIV/0!</v>
      </c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</row>
    <row r="37" spans="1:93" ht="15" thickBot="1" x14ac:dyDescent="0.35">
      <c r="A37" s="73">
        <v>31</v>
      </c>
      <c r="B37" s="30">
        <f>'DATA SISWA'!B34</f>
        <v>0</v>
      </c>
      <c r="C37" s="80">
        <f>'DATA SISWA'!C34</f>
        <v>0</v>
      </c>
      <c r="D37" s="80">
        <f>'DATA SISWA'!D34</f>
        <v>0</v>
      </c>
      <c r="E37" s="82">
        <f>'INPUT SIKAP'!E38</f>
        <v>0</v>
      </c>
      <c r="F37" s="82">
        <f>'INPUT SIKAP'!F38</f>
        <v>0</v>
      </c>
      <c r="G37" s="82">
        <f>'INPUT SIKAP'!G38</f>
        <v>0</v>
      </c>
      <c r="H37" s="82">
        <f>'INPUT SIKAP'!H38</f>
        <v>0</v>
      </c>
      <c r="I37" s="82">
        <f>'INPUT SIKAP'!I38</f>
        <v>0</v>
      </c>
      <c r="J37" s="82">
        <f>'INPUT SIKAP'!J38</f>
        <v>0</v>
      </c>
      <c r="K37" s="82">
        <f>'INPUT SIKAP'!K38</f>
        <v>0</v>
      </c>
      <c r="L37" s="82">
        <f>'INPUT SIKAP'!L38</f>
        <v>0</v>
      </c>
      <c r="M37" s="82">
        <f>'INPUT SIKAP'!M38</f>
        <v>0</v>
      </c>
      <c r="N37" s="81">
        <f t="shared" si="10"/>
        <v>0</v>
      </c>
      <c r="O37" s="53" t="e">
        <f>VLOOKUP(N37,[1]PREDIKAT!$B$2:$C$102,2)</f>
        <v>#N/A</v>
      </c>
      <c r="P37" s="53" t="e">
        <f>VLOOKUP(O37,[1]DESKRIPSI!$A$20:$B$32,2)</f>
        <v>#N/A</v>
      </c>
      <c r="Q37" s="82">
        <f>'INPUT SIKAP'!N38</f>
        <v>0</v>
      </c>
      <c r="R37" s="82">
        <f>'INPUT SIKAP'!O38</f>
        <v>0</v>
      </c>
      <c r="S37" s="82">
        <f>'INPUT SIKAP'!P38</f>
        <v>0</v>
      </c>
      <c r="T37" s="82">
        <f>'INPUT SIKAP'!Q38</f>
        <v>0</v>
      </c>
      <c r="U37" s="82">
        <f>'INPUT SIKAP'!R38</f>
        <v>0</v>
      </c>
      <c r="V37" s="82">
        <f>'INPUT SIKAP'!S38</f>
        <v>0</v>
      </c>
      <c r="W37" s="82">
        <f>'INPUT SIKAP'!T38</f>
        <v>0</v>
      </c>
      <c r="X37" s="82">
        <f>'INPUT SIKAP'!U38</f>
        <v>0</v>
      </c>
      <c r="Y37" s="82">
        <f>'INPUT SIKAP'!V38</f>
        <v>0</v>
      </c>
      <c r="Z37" s="52">
        <f t="shared" si="11"/>
        <v>0</v>
      </c>
      <c r="AA37" s="53" t="e">
        <f>VLOOKUP(Z37,[1]PREDIKAT!$B$2:$C$102,2)</f>
        <v>#N/A</v>
      </c>
      <c r="AB37" s="53" t="e">
        <f>VLOOKUP(AA37,[1]DESKRIPSI!$A$37:$B$49,2)</f>
        <v>#N/A</v>
      </c>
      <c r="AC37" s="50">
        <f>REKAP1!G37</f>
        <v>0</v>
      </c>
      <c r="AD37" s="50">
        <f>REKAP1!L37</f>
        <v>0</v>
      </c>
      <c r="AE37" s="54">
        <v>14</v>
      </c>
      <c r="AF37" s="49">
        <f t="shared" si="12"/>
        <v>0</v>
      </c>
      <c r="AG37" s="53" t="e">
        <f>VLOOKUP(AF37,[1]PREDIKAT!$B$2:$C$102,2)</f>
        <v>#N/A</v>
      </c>
      <c r="AH37" s="49" t="e">
        <f>VLOOKUP(AG37,[2]DESKRIPSI!$K$20:$L$32,2)</f>
        <v>#N/A</v>
      </c>
      <c r="AI37" s="50">
        <f>REKAP!M38</f>
        <v>0</v>
      </c>
      <c r="AJ37" s="50">
        <f>REKAP!N38</f>
        <v>0</v>
      </c>
      <c r="AK37" s="50">
        <f>REKAP!O38</f>
        <v>0</v>
      </c>
      <c r="AL37" s="49">
        <f t="shared" si="18"/>
        <v>0</v>
      </c>
      <c r="AM37" s="53" t="e">
        <f>VLOOKUP(AL37,[1]PREDIKAT!$B$2:$C$102,2)</f>
        <v>#N/A</v>
      </c>
      <c r="AN37" s="53" t="e">
        <f>VLOOKUP(AM37,[1]DESKRIPSI!$K$37:$L$49,2)</f>
        <v>#N/A</v>
      </c>
      <c r="AO37" s="50">
        <f>REKAP!AA38</f>
        <v>0</v>
      </c>
      <c r="AP37" s="50">
        <f>REKAP!AB38</f>
        <v>0</v>
      </c>
      <c r="AQ37" s="95"/>
      <c r="AR37" s="95"/>
      <c r="AS37" s="48">
        <f t="shared" si="13"/>
        <v>0</v>
      </c>
      <c r="AT37" s="53" t="e">
        <f>VLOOKUP(AS37,[1]PREDIKAT!$B$2:$C$102,2)</f>
        <v>#N/A</v>
      </c>
      <c r="AU37" s="49" t="e">
        <f>VLOOKUP(AT37,DESKRIPSI!$K$54:$L$66,2)</f>
        <v>#N/A</v>
      </c>
      <c r="AV37" s="50">
        <f>REKAP!AO38</f>
        <v>0</v>
      </c>
      <c r="AW37" s="50">
        <f>REKAP!AP38</f>
        <v>0</v>
      </c>
      <c r="AX37" s="54">
        <v>0</v>
      </c>
      <c r="AY37" s="54">
        <v>0</v>
      </c>
      <c r="AZ37" s="49">
        <f t="shared" si="19"/>
        <v>0</v>
      </c>
      <c r="BA37" s="53" t="e">
        <f>VLOOKUP(AZ37,[1]PREDIKAT!$B$2:$C$102,2)</f>
        <v>#N/A</v>
      </c>
      <c r="BB37" s="49" t="e">
        <f>VLOOKUP(BA37,DESKRIPSI!$K$71:$L$83,2)</f>
        <v>#N/A</v>
      </c>
      <c r="BC37" s="50">
        <f>REKAP!BC38</f>
        <v>0</v>
      </c>
      <c r="BD37" s="50">
        <f>REKAP!BD38</f>
        <v>0</v>
      </c>
      <c r="BE37" s="50">
        <f>REKAP!BE38</f>
        <v>0</v>
      </c>
      <c r="BF37" s="50">
        <f>REKAP!BF38</f>
        <v>0</v>
      </c>
      <c r="BG37" s="48">
        <f t="shared" si="20"/>
        <v>0</v>
      </c>
      <c r="BH37" s="53" t="e">
        <f>VLOOKUP(BG37,[1]PREDIKAT!$B$2:$C$102,2)</f>
        <v>#N/A</v>
      </c>
      <c r="BI37" s="49" t="e">
        <f>VLOOKUP(BH37,DESKRIPSI!$U$20:$V$32,2)</f>
        <v>#N/A</v>
      </c>
      <c r="BJ37" s="50">
        <f>REKAP!BQ38</f>
        <v>0</v>
      </c>
      <c r="BK37" s="50">
        <f>REKAP!BR38</f>
        <v>0</v>
      </c>
      <c r="BL37" s="96"/>
      <c r="BM37" s="48">
        <f t="shared" si="14"/>
        <v>0</v>
      </c>
      <c r="BN37" s="53" t="e">
        <f>VLOOKUP(BM37,[1]PREDIKAT!$B$2:$C$102,2)</f>
        <v>#N/A</v>
      </c>
      <c r="BO37" s="49" t="e">
        <f>VLOOKUP(BN37,DESKRIPSI!$U$37:$V$49,2)</f>
        <v>#N/A</v>
      </c>
      <c r="BP37" s="50">
        <f>REKAP1!Q37</f>
        <v>0</v>
      </c>
      <c r="BQ37" s="50">
        <f>REKAP1!V37</f>
        <v>0</v>
      </c>
      <c r="BR37" s="96"/>
      <c r="BS37" s="48">
        <f t="shared" si="15"/>
        <v>0</v>
      </c>
      <c r="BT37" s="53" t="e">
        <f>VLOOKUP(BS37,[1]PREDIKAT!$B$2:$C$102,2)</f>
        <v>#N/A</v>
      </c>
      <c r="BU37" s="53" t="e">
        <f>VLOOKUP(BT37,[1]DESKRIPSI!$U$54:$V$66,2)</f>
        <v>#N/A</v>
      </c>
      <c r="BV37" s="96" t="s">
        <v>64</v>
      </c>
      <c r="BW37" s="96" t="s">
        <v>65</v>
      </c>
      <c r="BX37" s="96" t="s">
        <v>66</v>
      </c>
      <c r="BY37" s="52" t="e">
        <f t="shared" si="16"/>
        <v>#DIV/0!</v>
      </c>
      <c r="BZ37" s="53" t="e">
        <f>VLOOKUP(BY37,[1]PREDIKAT!$B$2:$C$102,2)</f>
        <v>#DIV/0!</v>
      </c>
      <c r="CA37" s="53" t="e">
        <f>VLOOKUP(BZ37,[1]DESKRIPSI!$U$71:$V$83,2)</f>
        <v>#DIV/0!</v>
      </c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</row>
    <row r="38" spans="1:93" ht="15" thickBot="1" x14ac:dyDescent="0.35">
      <c r="A38" s="51">
        <v>32</v>
      </c>
      <c r="B38" s="30">
        <f>'DATA SISWA'!B35</f>
        <v>0</v>
      </c>
      <c r="C38" s="80">
        <f>'DATA SISWA'!C35</f>
        <v>0</v>
      </c>
      <c r="D38" s="80">
        <f>'DATA SISWA'!D35</f>
        <v>0</v>
      </c>
      <c r="E38" s="82">
        <f>'INPUT SIKAP'!E39</f>
        <v>0</v>
      </c>
      <c r="F38" s="82">
        <f>'INPUT SIKAP'!F39</f>
        <v>0</v>
      </c>
      <c r="G38" s="82">
        <f>'INPUT SIKAP'!G39</f>
        <v>0</v>
      </c>
      <c r="H38" s="82">
        <f>'INPUT SIKAP'!H39</f>
        <v>0</v>
      </c>
      <c r="I38" s="82">
        <f>'INPUT SIKAP'!I39</f>
        <v>0</v>
      </c>
      <c r="J38" s="82">
        <f>'INPUT SIKAP'!J39</f>
        <v>0</v>
      </c>
      <c r="K38" s="82">
        <f>'INPUT SIKAP'!K39</f>
        <v>0</v>
      </c>
      <c r="L38" s="82">
        <f>'INPUT SIKAP'!L39</f>
        <v>0</v>
      </c>
      <c r="M38" s="82">
        <f>'INPUT SIKAP'!M39</f>
        <v>0</v>
      </c>
      <c r="N38" s="81">
        <f t="shared" si="10"/>
        <v>0</v>
      </c>
      <c r="O38" s="53" t="e">
        <f>VLOOKUP(N38,[1]PREDIKAT!$B$2:$C$102,2)</f>
        <v>#N/A</v>
      </c>
      <c r="P38" s="53" t="e">
        <f>VLOOKUP(O38,[1]DESKRIPSI!$A$20:$B$32,2)</f>
        <v>#N/A</v>
      </c>
      <c r="Q38" s="82">
        <f>'INPUT SIKAP'!N39</f>
        <v>0</v>
      </c>
      <c r="R38" s="82">
        <f>'INPUT SIKAP'!O39</f>
        <v>0</v>
      </c>
      <c r="S38" s="82">
        <f>'INPUT SIKAP'!P39</f>
        <v>0</v>
      </c>
      <c r="T38" s="82">
        <f>'INPUT SIKAP'!Q39</f>
        <v>0</v>
      </c>
      <c r="U38" s="82">
        <f>'INPUT SIKAP'!R39</f>
        <v>0</v>
      </c>
      <c r="V38" s="82">
        <f>'INPUT SIKAP'!S39</f>
        <v>0</v>
      </c>
      <c r="W38" s="82">
        <f>'INPUT SIKAP'!T39</f>
        <v>0</v>
      </c>
      <c r="X38" s="82">
        <f>'INPUT SIKAP'!U39</f>
        <v>0</v>
      </c>
      <c r="Y38" s="82">
        <f>'INPUT SIKAP'!V39</f>
        <v>0</v>
      </c>
      <c r="Z38" s="52">
        <f t="shared" si="11"/>
        <v>0</v>
      </c>
      <c r="AA38" s="53" t="e">
        <f>VLOOKUP(Z38,[1]PREDIKAT!$B$2:$C$102,2)</f>
        <v>#N/A</v>
      </c>
      <c r="AB38" s="53" t="e">
        <f>VLOOKUP(AA38,[1]DESKRIPSI!$A$37:$B$49,2)</f>
        <v>#N/A</v>
      </c>
      <c r="AC38" s="50">
        <f>REKAP1!G38</f>
        <v>0</v>
      </c>
      <c r="AD38" s="50">
        <f>REKAP1!L38</f>
        <v>0</v>
      </c>
      <c r="AE38" s="54">
        <v>15</v>
      </c>
      <c r="AF38" s="49">
        <f t="shared" si="12"/>
        <v>0</v>
      </c>
      <c r="AG38" s="53" t="e">
        <f>VLOOKUP(AF38,[1]PREDIKAT!$B$2:$C$102,2)</f>
        <v>#N/A</v>
      </c>
      <c r="AH38" s="49" t="e">
        <f>VLOOKUP(AG38,[2]DESKRIPSI!$K$20:$L$32,2)</f>
        <v>#N/A</v>
      </c>
      <c r="AI38" s="50">
        <f>REKAP!M39</f>
        <v>0</v>
      </c>
      <c r="AJ38" s="50">
        <f>REKAP!N39</f>
        <v>0</v>
      </c>
      <c r="AK38" s="50">
        <f>REKAP!O39</f>
        <v>0</v>
      </c>
      <c r="AL38" s="49">
        <f t="shared" si="18"/>
        <v>0</v>
      </c>
      <c r="AM38" s="53" t="e">
        <f>VLOOKUP(AL38,[1]PREDIKAT!$B$2:$C$102,2)</f>
        <v>#N/A</v>
      </c>
      <c r="AN38" s="53" t="e">
        <f>VLOOKUP(AM38,[1]DESKRIPSI!$K$37:$L$49,2)</f>
        <v>#N/A</v>
      </c>
      <c r="AO38" s="50">
        <f>REKAP!AA39</f>
        <v>0</v>
      </c>
      <c r="AP38" s="50">
        <f>REKAP!AB39</f>
        <v>0</v>
      </c>
      <c r="AQ38" s="95"/>
      <c r="AR38" s="95"/>
      <c r="AS38" s="48">
        <f t="shared" si="13"/>
        <v>0</v>
      </c>
      <c r="AT38" s="53" t="e">
        <f>VLOOKUP(AS38,[1]PREDIKAT!$B$2:$C$102,2)</f>
        <v>#N/A</v>
      </c>
      <c r="AU38" s="49" t="e">
        <f>VLOOKUP(AT38,DESKRIPSI!$K$54:$L$66,2)</f>
        <v>#N/A</v>
      </c>
      <c r="AV38" s="50">
        <f>REKAP!AO39</f>
        <v>0</v>
      </c>
      <c r="AW38" s="50">
        <f>REKAP!AP39</f>
        <v>0</v>
      </c>
      <c r="AX38" s="54">
        <v>0</v>
      </c>
      <c r="AY38" s="54">
        <v>0</v>
      </c>
      <c r="AZ38" s="49">
        <f t="shared" si="19"/>
        <v>0</v>
      </c>
      <c r="BA38" s="53" t="e">
        <f>VLOOKUP(AZ38,[1]PREDIKAT!$B$2:$C$102,2)</f>
        <v>#N/A</v>
      </c>
      <c r="BB38" s="49" t="e">
        <f>VLOOKUP(BA38,DESKRIPSI!$K$71:$L$83,2)</f>
        <v>#N/A</v>
      </c>
      <c r="BC38" s="50">
        <f>REKAP!BC39</f>
        <v>0</v>
      </c>
      <c r="BD38" s="50">
        <f>REKAP!BD39</f>
        <v>0</v>
      </c>
      <c r="BE38" s="50">
        <f>REKAP!BE39</f>
        <v>0</v>
      </c>
      <c r="BF38" s="50">
        <f>REKAP!BF39</f>
        <v>0</v>
      </c>
      <c r="BG38" s="48">
        <f t="shared" si="20"/>
        <v>0</v>
      </c>
      <c r="BH38" s="53" t="e">
        <f>VLOOKUP(BG38,[1]PREDIKAT!$B$2:$C$102,2)</f>
        <v>#N/A</v>
      </c>
      <c r="BI38" s="49" t="e">
        <f>VLOOKUP(BH38,DESKRIPSI!$U$20:$V$32,2)</f>
        <v>#N/A</v>
      </c>
      <c r="BJ38" s="50">
        <f>REKAP!BQ39</f>
        <v>0</v>
      </c>
      <c r="BK38" s="50">
        <f>REKAP!BR39</f>
        <v>0</v>
      </c>
      <c r="BL38" s="96"/>
      <c r="BM38" s="48">
        <f t="shared" si="14"/>
        <v>0</v>
      </c>
      <c r="BN38" s="53" t="e">
        <f>VLOOKUP(BM38,[1]PREDIKAT!$B$2:$C$102,2)</f>
        <v>#N/A</v>
      </c>
      <c r="BO38" s="49" t="e">
        <f>VLOOKUP(BN38,DESKRIPSI!$U$37:$V$49,2)</f>
        <v>#N/A</v>
      </c>
      <c r="BP38" s="50">
        <f>REKAP1!Q38</f>
        <v>0</v>
      </c>
      <c r="BQ38" s="50">
        <f>REKAP1!V38</f>
        <v>0</v>
      </c>
      <c r="BR38" s="96"/>
      <c r="BS38" s="48">
        <f t="shared" si="15"/>
        <v>0</v>
      </c>
      <c r="BT38" s="53" t="e">
        <f>VLOOKUP(BS38,[1]PREDIKAT!$B$2:$C$102,2)</f>
        <v>#N/A</v>
      </c>
      <c r="BU38" s="53" t="e">
        <f>VLOOKUP(BT38,[1]DESKRIPSI!$U$54:$V$66,2)</f>
        <v>#N/A</v>
      </c>
      <c r="BV38" s="96" t="s">
        <v>64</v>
      </c>
      <c r="BW38" s="96" t="s">
        <v>65</v>
      </c>
      <c r="BX38" s="96" t="s">
        <v>66</v>
      </c>
      <c r="BY38" s="52" t="e">
        <f t="shared" si="16"/>
        <v>#DIV/0!</v>
      </c>
      <c r="BZ38" s="53" t="e">
        <f>VLOOKUP(BY38,[1]PREDIKAT!$B$2:$C$102,2)</f>
        <v>#DIV/0!</v>
      </c>
      <c r="CA38" s="53" t="e">
        <f>VLOOKUP(BZ38,[1]DESKRIPSI!$U$71:$V$83,2)</f>
        <v>#DIV/0!</v>
      </c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</row>
    <row r="39" spans="1:93" ht="15" thickBot="1" x14ac:dyDescent="0.35">
      <c r="A39" s="73">
        <v>33</v>
      </c>
      <c r="B39" s="30">
        <f>'DATA SISWA'!B36</f>
        <v>0</v>
      </c>
      <c r="C39" s="80">
        <f>'DATA SISWA'!C36</f>
        <v>0</v>
      </c>
      <c r="D39" s="80">
        <f>'DATA SISWA'!D36</f>
        <v>0</v>
      </c>
      <c r="E39" s="82">
        <f>'INPUT SIKAP'!E40</f>
        <v>0</v>
      </c>
      <c r="F39" s="82">
        <f>'INPUT SIKAP'!F40</f>
        <v>0</v>
      </c>
      <c r="G39" s="82">
        <f>'INPUT SIKAP'!G40</f>
        <v>0</v>
      </c>
      <c r="H39" s="82">
        <f>'INPUT SIKAP'!H40</f>
        <v>0</v>
      </c>
      <c r="I39" s="82">
        <f>'INPUT SIKAP'!I40</f>
        <v>0</v>
      </c>
      <c r="J39" s="82">
        <f>'INPUT SIKAP'!J40</f>
        <v>0</v>
      </c>
      <c r="K39" s="82">
        <f>'INPUT SIKAP'!K40</f>
        <v>0</v>
      </c>
      <c r="L39" s="82">
        <f>'INPUT SIKAP'!L40</f>
        <v>0</v>
      </c>
      <c r="M39" s="82">
        <f>'INPUT SIKAP'!M40</f>
        <v>0</v>
      </c>
      <c r="N39" s="81">
        <f t="shared" si="10"/>
        <v>0</v>
      </c>
      <c r="O39" s="53" t="e">
        <f>VLOOKUP(N39,[1]PREDIKAT!$B$2:$C$102,2)</f>
        <v>#N/A</v>
      </c>
      <c r="P39" s="53" t="e">
        <f>VLOOKUP(O39,[1]DESKRIPSI!$A$20:$B$32,2)</f>
        <v>#N/A</v>
      </c>
      <c r="Q39" s="82">
        <f>'INPUT SIKAP'!N40</f>
        <v>0</v>
      </c>
      <c r="R39" s="82">
        <f>'INPUT SIKAP'!O40</f>
        <v>0</v>
      </c>
      <c r="S39" s="82">
        <f>'INPUT SIKAP'!P40</f>
        <v>0</v>
      </c>
      <c r="T39" s="82">
        <f>'INPUT SIKAP'!Q40</f>
        <v>0</v>
      </c>
      <c r="U39" s="82">
        <f>'INPUT SIKAP'!R40</f>
        <v>0</v>
      </c>
      <c r="V39" s="82">
        <f>'INPUT SIKAP'!S40</f>
        <v>0</v>
      </c>
      <c r="W39" s="82">
        <f>'INPUT SIKAP'!T40</f>
        <v>0</v>
      </c>
      <c r="X39" s="82">
        <f>'INPUT SIKAP'!U40</f>
        <v>0</v>
      </c>
      <c r="Y39" s="82">
        <f>'INPUT SIKAP'!V40</f>
        <v>0</v>
      </c>
      <c r="Z39" s="52">
        <f t="shared" si="11"/>
        <v>0</v>
      </c>
      <c r="AA39" s="53" t="e">
        <f>VLOOKUP(Z39,[1]PREDIKAT!$B$2:$C$102,2)</f>
        <v>#N/A</v>
      </c>
      <c r="AB39" s="53" t="e">
        <f>VLOOKUP(AA39,[1]DESKRIPSI!$A$37:$B$49,2)</f>
        <v>#N/A</v>
      </c>
      <c r="AC39" s="50">
        <f>REKAP1!G39</f>
        <v>0</v>
      </c>
      <c r="AD39" s="50">
        <f>REKAP1!L39</f>
        <v>0</v>
      </c>
      <c r="AE39" s="54">
        <v>16</v>
      </c>
      <c r="AF39" s="49">
        <f t="shared" si="12"/>
        <v>0</v>
      </c>
      <c r="AG39" s="53" t="e">
        <f>VLOOKUP(AF39,[1]PREDIKAT!$B$2:$C$102,2)</f>
        <v>#N/A</v>
      </c>
      <c r="AH39" s="49" t="e">
        <f>VLOOKUP(AG39,[2]DESKRIPSI!$K$20:$L$32,2)</f>
        <v>#N/A</v>
      </c>
      <c r="AI39" s="50">
        <f>REKAP!M40</f>
        <v>0</v>
      </c>
      <c r="AJ39" s="50">
        <f>REKAP!N40</f>
        <v>0</v>
      </c>
      <c r="AK39" s="50">
        <f>REKAP!O40</f>
        <v>0</v>
      </c>
      <c r="AL39" s="49">
        <f t="shared" si="18"/>
        <v>0</v>
      </c>
      <c r="AM39" s="53" t="e">
        <f>VLOOKUP(AL39,[1]PREDIKAT!$B$2:$C$102,2)</f>
        <v>#N/A</v>
      </c>
      <c r="AN39" s="53" t="e">
        <f>VLOOKUP(AM39,[1]DESKRIPSI!$K$37:$L$49,2)</f>
        <v>#N/A</v>
      </c>
      <c r="AO39" s="50">
        <f>REKAP!AA40</f>
        <v>0</v>
      </c>
      <c r="AP39" s="50">
        <f>REKAP!AB40</f>
        <v>0</v>
      </c>
      <c r="AQ39" s="95"/>
      <c r="AR39" s="95"/>
      <c r="AS39" s="48">
        <f t="shared" si="13"/>
        <v>0</v>
      </c>
      <c r="AT39" s="53" t="e">
        <f>VLOOKUP(AS39,[1]PREDIKAT!$B$2:$C$102,2)</f>
        <v>#N/A</v>
      </c>
      <c r="AU39" s="49" t="e">
        <f>VLOOKUP(AT39,DESKRIPSI!$K$54:$L$66,2)</f>
        <v>#N/A</v>
      </c>
      <c r="AV39" s="50">
        <f>REKAP!AO40</f>
        <v>0</v>
      </c>
      <c r="AW39" s="50">
        <f>REKAP!AP40</f>
        <v>0</v>
      </c>
      <c r="AX39" s="54">
        <v>0</v>
      </c>
      <c r="AY39" s="54">
        <v>0</v>
      </c>
      <c r="AZ39" s="49">
        <f t="shared" si="19"/>
        <v>0</v>
      </c>
      <c r="BA39" s="53" t="e">
        <f>VLOOKUP(AZ39,[1]PREDIKAT!$B$2:$C$102,2)</f>
        <v>#N/A</v>
      </c>
      <c r="BB39" s="49" t="e">
        <f>VLOOKUP(BA39,DESKRIPSI!$K$71:$L$83,2)</f>
        <v>#N/A</v>
      </c>
      <c r="BC39" s="50">
        <f>REKAP!BC40</f>
        <v>0</v>
      </c>
      <c r="BD39" s="50">
        <f>REKAP!BD40</f>
        <v>0</v>
      </c>
      <c r="BE39" s="50">
        <f>REKAP!BE40</f>
        <v>0</v>
      </c>
      <c r="BF39" s="50">
        <f>REKAP!BF40</f>
        <v>0</v>
      </c>
      <c r="BG39" s="48">
        <f t="shared" si="20"/>
        <v>0</v>
      </c>
      <c r="BH39" s="53" t="e">
        <f>VLOOKUP(BG39,[1]PREDIKAT!$B$2:$C$102,2)</f>
        <v>#N/A</v>
      </c>
      <c r="BI39" s="49" t="e">
        <f>VLOOKUP(BH39,DESKRIPSI!$U$20:$V$32,2)</f>
        <v>#N/A</v>
      </c>
      <c r="BJ39" s="50">
        <f>REKAP!BQ40</f>
        <v>0</v>
      </c>
      <c r="BK39" s="50">
        <f>REKAP!BR40</f>
        <v>0</v>
      </c>
      <c r="BL39" s="96"/>
      <c r="BM39" s="48">
        <f t="shared" si="14"/>
        <v>0</v>
      </c>
      <c r="BN39" s="53" t="e">
        <f>VLOOKUP(BM39,[1]PREDIKAT!$B$2:$C$102,2)</f>
        <v>#N/A</v>
      </c>
      <c r="BO39" s="49" t="e">
        <f>VLOOKUP(BN39,DESKRIPSI!$U$37:$V$49,2)</f>
        <v>#N/A</v>
      </c>
      <c r="BP39" s="50">
        <f>REKAP1!Q39</f>
        <v>0</v>
      </c>
      <c r="BQ39" s="50">
        <f>REKAP1!V39</f>
        <v>0</v>
      </c>
      <c r="BR39" s="96"/>
      <c r="BS39" s="48">
        <f t="shared" si="15"/>
        <v>0</v>
      </c>
      <c r="BT39" s="53" t="e">
        <f>VLOOKUP(BS39,[1]PREDIKAT!$B$2:$C$102,2)</f>
        <v>#N/A</v>
      </c>
      <c r="BU39" s="53" t="e">
        <f>VLOOKUP(BT39,[1]DESKRIPSI!$U$54:$V$66,2)</f>
        <v>#N/A</v>
      </c>
      <c r="BV39" s="96" t="s">
        <v>64</v>
      </c>
      <c r="BW39" s="96" t="s">
        <v>65</v>
      </c>
      <c r="BX39" s="96" t="s">
        <v>66</v>
      </c>
      <c r="BY39" s="52" t="e">
        <f t="shared" si="16"/>
        <v>#DIV/0!</v>
      </c>
      <c r="BZ39" s="53" t="e">
        <f>VLOOKUP(BY39,[1]PREDIKAT!$B$2:$C$102,2)</f>
        <v>#DIV/0!</v>
      </c>
      <c r="CA39" s="53" t="e">
        <f>VLOOKUP(BZ39,[1]DESKRIPSI!$U$71:$V$83,2)</f>
        <v>#DIV/0!</v>
      </c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</row>
    <row r="40" spans="1:93" ht="15" thickBot="1" x14ac:dyDescent="0.35">
      <c r="A40" s="51">
        <v>34</v>
      </c>
      <c r="B40" s="30">
        <f>'DATA SISWA'!B37</f>
        <v>0</v>
      </c>
      <c r="C40" s="80">
        <f>'DATA SISWA'!C37</f>
        <v>0</v>
      </c>
      <c r="D40" s="80">
        <f>'DATA SISWA'!D37</f>
        <v>0</v>
      </c>
      <c r="E40" s="82">
        <f>'INPUT SIKAP'!E41</f>
        <v>0</v>
      </c>
      <c r="F40" s="82">
        <f>'INPUT SIKAP'!F41</f>
        <v>0</v>
      </c>
      <c r="G40" s="82">
        <f>'INPUT SIKAP'!G41</f>
        <v>0</v>
      </c>
      <c r="H40" s="82">
        <f>'INPUT SIKAP'!H41</f>
        <v>0</v>
      </c>
      <c r="I40" s="82">
        <f>'INPUT SIKAP'!I41</f>
        <v>0</v>
      </c>
      <c r="J40" s="82">
        <f>'INPUT SIKAP'!J41</f>
        <v>0</v>
      </c>
      <c r="K40" s="82">
        <f>'INPUT SIKAP'!K41</f>
        <v>0</v>
      </c>
      <c r="L40" s="82">
        <f>'INPUT SIKAP'!L41</f>
        <v>0</v>
      </c>
      <c r="M40" s="82">
        <f>'INPUT SIKAP'!M41</f>
        <v>0</v>
      </c>
      <c r="N40" s="81">
        <f t="shared" si="10"/>
        <v>0</v>
      </c>
      <c r="O40" s="53" t="e">
        <f>VLOOKUP(N40,[1]PREDIKAT!$B$2:$C$102,2)</f>
        <v>#N/A</v>
      </c>
      <c r="P40" s="53" t="e">
        <f>VLOOKUP(O40,[1]DESKRIPSI!$A$20:$B$32,2)</f>
        <v>#N/A</v>
      </c>
      <c r="Q40" s="82">
        <f>'INPUT SIKAP'!N41</f>
        <v>0</v>
      </c>
      <c r="R40" s="82">
        <f>'INPUT SIKAP'!O41</f>
        <v>0</v>
      </c>
      <c r="S40" s="82">
        <f>'INPUT SIKAP'!P41</f>
        <v>0</v>
      </c>
      <c r="T40" s="82">
        <f>'INPUT SIKAP'!Q41</f>
        <v>0</v>
      </c>
      <c r="U40" s="82">
        <f>'INPUT SIKAP'!R41</f>
        <v>0</v>
      </c>
      <c r="V40" s="82">
        <f>'INPUT SIKAP'!S41</f>
        <v>0</v>
      </c>
      <c r="W40" s="82">
        <f>'INPUT SIKAP'!T41</f>
        <v>0</v>
      </c>
      <c r="X40" s="82">
        <f>'INPUT SIKAP'!U41</f>
        <v>0</v>
      </c>
      <c r="Y40" s="82">
        <f>'INPUT SIKAP'!V41</f>
        <v>0</v>
      </c>
      <c r="Z40" s="52">
        <f t="shared" si="11"/>
        <v>0</v>
      </c>
      <c r="AA40" s="53" t="e">
        <f>VLOOKUP(Z40,[1]PREDIKAT!$B$2:$C$102,2)</f>
        <v>#N/A</v>
      </c>
      <c r="AB40" s="53" t="e">
        <f>VLOOKUP(AA40,[1]DESKRIPSI!$A$37:$B$49,2)</f>
        <v>#N/A</v>
      </c>
      <c r="AC40" s="50">
        <f>REKAP1!G40</f>
        <v>0</v>
      </c>
      <c r="AD40" s="50">
        <f>REKAP1!L40</f>
        <v>0</v>
      </c>
      <c r="AE40" s="54">
        <v>17</v>
      </c>
      <c r="AF40" s="49">
        <f t="shared" si="12"/>
        <v>0</v>
      </c>
      <c r="AG40" s="53" t="e">
        <f>VLOOKUP(AF40,[1]PREDIKAT!$B$2:$C$102,2)</f>
        <v>#N/A</v>
      </c>
      <c r="AH40" s="49" t="e">
        <f>VLOOKUP(AG40,[2]DESKRIPSI!$K$20:$L$32,2)</f>
        <v>#N/A</v>
      </c>
      <c r="AI40" s="50">
        <f>REKAP!M41</f>
        <v>0</v>
      </c>
      <c r="AJ40" s="50">
        <f>REKAP!N41</f>
        <v>0</v>
      </c>
      <c r="AK40" s="50">
        <f>REKAP!O41</f>
        <v>0</v>
      </c>
      <c r="AL40" s="49">
        <f t="shared" si="18"/>
        <v>0</v>
      </c>
      <c r="AM40" s="53" t="e">
        <f>VLOOKUP(AL40,[1]PREDIKAT!$B$2:$C$102,2)</f>
        <v>#N/A</v>
      </c>
      <c r="AN40" s="53" t="e">
        <f>VLOOKUP(AM40,[1]DESKRIPSI!$K$37:$L$49,2)</f>
        <v>#N/A</v>
      </c>
      <c r="AO40" s="50">
        <f>REKAP!AA41</f>
        <v>0</v>
      </c>
      <c r="AP40" s="50">
        <f>REKAP!AB41</f>
        <v>0</v>
      </c>
      <c r="AQ40" s="95"/>
      <c r="AR40" s="95"/>
      <c r="AS40" s="48">
        <f t="shared" si="13"/>
        <v>0</v>
      </c>
      <c r="AT40" s="53" t="e">
        <f>VLOOKUP(AS40,[1]PREDIKAT!$B$2:$C$102,2)</f>
        <v>#N/A</v>
      </c>
      <c r="AU40" s="49" t="e">
        <f>VLOOKUP(AT40,DESKRIPSI!$K$54:$L$66,2)</f>
        <v>#N/A</v>
      </c>
      <c r="AV40" s="50">
        <f>REKAP!AO41</f>
        <v>0</v>
      </c>
      <c r="AW40" s="50">
        <f>REKAP!AP41</f>
        <v>0</v>
      </c>
      <c r="AX40" s="54">
        <v>0</v>
      </c>
      <c r="AY40" s="54">
        <v>0</v>
      </c>
      <c r="AZ40" s="49">
        <f t="shared" si="19"/>
        <v>0</v>
      </c>
      <c r="BA40" s="53" t="e">
        <f>VLOOKUP(AZ40,[1]PREDIKAT!$B$2:$C$102,2)</f>
        <v>#N/A</v>
      </c>
      <c r="BB40" s="49" t="e">
        <f>VLOOKUP(BA40,DESKRIPSI!$K$71:$L$83,2)</f>
        <v>#N/A</v>
      </c>
      <c r="BC40" s="50">
        <f>REKAP!BC41</f>
        <v>0</v>
      </c>
      <c r="BD40" s="50">
        <f>REKAP!BD41</f>
        <v>0</v>
      </c>
      <c r="BE40" s="50">
        <f>REKAP!BE41</f>
        <v>0</v>
      </c>
      <c r="BF40" s="50">
        <f>REKAP!BF41</f>
        <v>0</v>
      </c>
      <c r="BG40" s="48">
        <f t="shared" si="20"/>
        <v>0</v>
      </c>
      <c r="BH40" s="53" t="e">
        <f>VLOOKUP(BG40,[1]PREDIKAT!$B$2:$C$102,2)</f>
        <v>#N/A</v>
      </c>
      <c r="BI40" s="49" t="e">
        <f>VLOOKUP(BH40,DESKRIPSI!$U$20:$V$32,2)</f>
        <v>#N/A</v>
      </c>
      <c r="BJ40" s="50">
        <f>REKAP!BQ41</f>
        <v>0</v>
      </c>
      <c r="BK40" s="50">
        <f>REKAP!BR41</f>
        <v>0</v>
      </c>
      <c r="BL40" s="96"/>
      <c r="BM40" s="48">
        <f t="shared" si="14"/>
        <v>0</v>
      </c>
      <c r="BN40" s="53" t="e">
        <f>VLOOKUP(BM40,[1]PREDIKAT!$B$2:$C$102,2)</f>
        <v>#N/A</v>
      </c>
      <c r="BO40" s="49" t="e">
        <f>VLOOKUP(BN40,DESKRIPSI!$U$37:$V$49,2)</f>
        <v>#N/A</v>
      </c>
      <c r="BP40" s="50">
        <f>REKAP1!Q40</f>
        <v>0</v>
      </c>
      <c r="BQ40" s="50">
        <f>REKAP1!V40</f>
        <v>0</v>
      </c>
      <c r="BR40" s="96"/>
      <c r="BS40" s="48">
        <f t="shared" si="15"/>
        <v>0</v>
      </c>
      <c r="BT40" s="53" t="e">
        <f>VLOOKUP(BS40,[1]PREDIKAT!$B$2:$C$102,2)</f>
        <v>#N/A</v>
      </c>
      <c r="BU40" s="53" t="e">
        <f>VLOOKUP(BT40,[1]DESKRIPSI!$U$54:$V$66,2)</f>
        <v>#N/A</v>
      </c>
      <c r="BV40" s="96" t="s">
        <v>64</v>
      </c>
      <c r="BW40" s="96" t="s">
        <v>65</v>
      </c>
      <c r="BX40" s="96" t="s">
        <v>66</v>
      </c>
      <c r="BY40" s="52" t="e">
        <f t="shared" si="16"/>
        <v>#DIV/0!</v>
      </c>
      <c r="BZ40" s="53" t="e">
        <f>VLOOKUP(BY40,[1]PREDIKAT!$B$2:$C$102,2)</f>
        <v>#DIV/0!</v>
      </c>
      <c r="CA40" s="53" t="e">
        <f>VLOOKUP(BZ40,[1]DESKRIPSI!$U$71:$V$83,2)</f>
        <v>#DIV/0!</v>
      </c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</row>
    <row r="41" spans="1:93" ht="15" thickBot="1" x14ac:dyDescent="0.35">
      <c r="A41" s="73">
        <v>35</v>
      </c>
      <c r="B41" s="30">
        <f>'DATA SISWA'!B38</f>
        <v>0</v>
      </c>
      <c r="C41" s="80">
        <f>'DATA SISWA'!C38</f>
        <v>0</v>
      </c>
      <c r="D41" s="80">
        <f>'DATA SISWA'!D38</f>
        <v>0</v>
      </c>
      <c r="E41" s="82">
        <f>'INPUT SIKAP'!E42</f>
        <v>0</v>
      </c>
      <c r="F41" s="82">
        <f>'INPUT SIKAP'!F42</f>
        <v>0</v>
      </c>
      <c r="G41" s="82">
        <f>'INPUT SIKAP'!G42</f>
        <v>0</v>
      </c>
      <c r="H41" s="82">
        <f>'INPUT SIKAP'!H42</f>
        <v>0</v>
      </c>
      <c r="I41" s="82">
        <f>'INPUT SIKAP'!I42</f>
        <v>0</v>
      </c>
      <c r="J41" s="82">
        <f>'INPUT SIKAP'!J42</f>
        <v>0</v>
      </c>
      <c r="K41" s="82">
        <f>'INPUT SIKAP'!K42</f>
        <v>0</v>
      </c>
      <c r="L41" s="82">
        <f>'INPUT SIKAP'!L42</f>
        <v>0</v>
      </c>
      <c r="M41" s="82">
        <f>'INPUT SIKAP'!M42</f>
        <v>0</v>
      </c>
      <c r="N41" s="81">
        <f t="shared" si="10"/>
        <v>0</v>
      </c>
      <c r="O41" s="53" t="e">
        <f>VLOOKUP(N41,[1]PREDIKAT!$B$2:$C$102,2)</f>
        <v>#N/A</v>
      </c>
      <c r="P41" s="53" t="e">
        <f>VLOOKUP(O41,[1]DESKRIPSI!$A$20:$B$32,2)</f>
        <v>#N/A</v>
      </c>
      <c r="Q41" s="82">
        <f>'INPUT SIKAP'!N42</f>
        <v>0</v>
      </c>
      <c r="R41" s="82">
        <f>'INPUT SIKAP'!O42</f>
        <v>0</v>
      </c>
      <c r="S41" s="82">
        <f>'INPUT SIKAP'!P42</f>
        <v>0</v>
      </c>
      <c r="T41" s="82">
        <f>'INPUT SIKAP'!Q42</f>
        <v>0</v>
      </c>
      <c r="U41" s="82">
        <f>'INPUT SIKAP'!R42</f>
        <v>0</v>
      </c>
      <c r="V41" s="82">
        <f>'INPUT SIKAP'!S42</f>
        <v>0</v>
      </c>
      <c r="W41" s="82">
        <f>'INPUT SIKAP'!T42</f>
        <v>0</v>
      </c>
      <c r="X41" s="82">
        <f>'INPUT SIKAP'!U42</f>
        <v>0</v>
      </c>
      <c r="Y41" s="82">
        <f>'INPUT SIKAP'!V42</f>
        <v>0</v>
      </c>
      <c r="Z41" s="52">
        <f t="shared" si="11"/>
        <v>0</v>
      </c>
      <c r="AA41" s="53" t="e">
        <f>VLOOKUP(Z41,[1]PREDIKAT!$B$2:$C$102,2)</f>
        <v>#N/A</v>
      </c>
      <c r="AB41" s="53" t="e">
        <f>VLOOKUP(AA41,[1]DESKRIPSI!$A$37:$B$49,2)</f>
        <v>#N/A</v>
      </c>
      <c r="AC41" s="50">
        <f>REKAP1!G41</f>
        <v>0</v>
      </c>
      <c r="AD41" s="50">
        <f>REKAP1!L41</f>
        <v>0</v>
      </c>
      <c r="AE41" s="54">
        <v>18</v>
      </c>
      <c r="AF41" s="49">
        <f t="shared" si="12"/>
        <v>0</v>
      </c>
      <c r="AG41" s="53" t="e">
        <f>VLOOKUP(AF41,[1]PREDIKAT!$B$2:$C$102,2)</f>
        <v>#N/A</v>
      </c>
      <c r="AH41" s="49" t="e">
        <f>VLOOKUP(AG41,[2]DESKRIPSI!$K$20:$L$32,2)</f>
        <v>#N/A</v>
      </c>
      <c r="AI41" s="50">
        <f>REKAP!M42</f>
        <v>0</v>
      </c>
      <c r="AJ41" s="50">
        <f>REKAP!N42</f>
        <v>0</v>
      </c>
      <c r="AK41" s="50">
        <f>REKAP!O42</f>
        <v>0</v>
      </c>
      <c r="AL41" s="49">
        <f t="shared" si="18"/>
        <v>0</v>
      </c>
      <c r="AM41" s="53" t="e">
        <f>VLOOKUP(AL41,[1]PREDIKAT!$B$2:$C$102,2)</f>
        <v>#N/A</v>
      </c>
      <c r="AN41" s="53" t="e">
        <f>VLOOKUP(AM41,[1]DESKRIPSI!$K$37:$L$49,2)</f>
        <v>#N/A</v>
      </c>
      <c r="AO41" s="50">
        <f>REKAP!AA42</f>
        <v>0</v>
      </c>
      <c r="AP41" s="50">
        <f>REKAP!AB42</f>
        <v>0</v>
      </c>
      <c r="AQ41" s="95"/>
      <c r="AR41" s="95"/>
      <c r="AS41" s="48">
        <f t="shared" si="13"/>
        <v>0</v>
      </c>
      <c r="AT41" s="53" t="e">
        <f>VLOOKUP(AS41,[1]PREDIKAT!$B$2:$C$102,2)</f>
        <v>#N/A</v>
      </c>
      <c r="AU41" s="49" t="e">
        <f>VLOOKUP(AT41,DESKRIPSI!$K$54:$L$66,2)</f>
        <v>#N/A</v>
      </c>
      <c r="AV41" s="50">
        <f>REKAP!AO42</f>
        <v>0</v>
      </c>
      <c r="AW41" s="50">
        <f>REKAP!AP42</f>
        <v>0</v>
      </c>
      <c r="AX41" s="54">
        <v>0</v>
      </c>
      <c r="AY41" s="54">
        <v>0</v>
      </c>
      <c r="AZ41" s="49">
        <f t="shared" si="19"/>
        <v>0</v>
      </c>
      <c r="BA41" s="53" t="e">
        <f>VLOOKUP(AZ41,[1]PREDIKAT!$B$2:$C$102,2)</f>
        <v>#N/A</v>
      </c>
      <c r="BB41" s="49" t="e">
        <f>VLOOKUP(BA41,DESKRIPSI!$K$71:$L$83,2)</f>
        <v>#N/A</v>
      </c>
      <c r="BC41" s="50">
        <f>REKAP!BC42</f>
        <v>0</v>
      </c>
      <c r="BD41" s="50">
        <f>REKAP!BD42</f>
        <v>0</v>
      </c>
      <c r="BE41" s="50">
        <f>REKAP!BE42</f>
        <v>0</v>
      </c>
      <c r="BF41" s="50">
        <f>REKAP!BF42</f>
        <v>0</v>
      </c>
      <c r="BG41" s="48">
        <f t="shared" si="20"/>
        <v>0</v>
      </c>
      <c r="BH41" s="53" t="e">
        <f>VLOOKUP(BG41,[1]PREDIKAT!$B$2:$C$102,2)</f>
        <v>#N/A</v>
      </c>
      <c r="BI41" s="49" t="e">
        <f>VLOOKUP(BH41,DESKRIPSI!$U$20:$V$32,2)</f>
        <v>#N/A</v>
      </c>
      <c r="BJ41" s="50">
        <f>REKAP!BQ42</f>
        <v>0</v>
      </c>
      <c r="BK41" s="50">
        <f>REKAP!BR42</f>
        <v>0</v>
      </c>
      <c r="BL41" s="96"/>
      <c r="BM41" s="48">
        <f t="shared" si="14"/>
        <v>0</v>
      </c>
      <c r="BN41" s="53" t="e">
        <f>VLOOKUP(BM41,[1]PREDIKAT!$B$2:$C$102,2)</f>
        <v>#N/A</v>
      </c>
      <c r="BO41" s="49" t="e">
        <f>VLOOKUP(BN41,DESKRIPSI!$U$37:$V$49,2)</f>
        <v>#N/A</v>
      </c>
      <c r="BP41" s="50">
        <f>REKAP1!Q41</f>
        <v>0</v>
      </c>
      <c r="BQ41" s="50">
        <f>REKAP1!V41</f>
        <v>0</v>
      </c>
      <c r="BR41" s="96"/>
      <c r="BS41" s="48">
        <f t="shared" si="15"/>
        <v>0</v>
      </c>
      <c r="BT41" s="53" t="e">
        <f>VLOOKUP(BS41,[1]PREDIKAT!$B$2:$C$102,2)</f>
        <v>#N/A</v>
      </c>
      <c r="BU41" s="53" t="e">
        <f>VLOOKUP(BT41,[1]DESKRIPSI!$U$54:$V$66,2)</f>
        <v>#N/A</v>
      </c>
      <c r="BV41" s="96" t="s">
        <v>64</v>
      </c>
      <c r="BW41" s="96" t="s">
        <v>65</v>
      </c>
      <c r="BX41" s="96" t="s">
        <v>66</v>
      </c>
      <c r="BY41" s="52" t="e">
        <f t="shared" si="16"/>
        <v>#DIV/0!</v>
      </c>
      <c r="BZ41" s="53" t="e">
        <f>VLOOKUP(BY41,[1]PREDIKAT!$B$2:$C$102,2)</f>
        <v>#DIV/0!</v>
      </c>
      <c r="CA41" s="53" t="e">
        <f>VLOOKUP(BZ41,[1]DESKRIPSI!$U$71:$V$83,2)</f>
        <v>#DIV/0!</v>
      </c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</row>
    <row r="42" spans="1:93" ht="15" thickBot="1" x14ac:dyDescent="0.35">
      <c r="A42" s="51">
        <v>36</v>
      </c>
      <c r="B42" s="30">
        <f>'DATA SISWA'!B39</f>
        <v>0</v>
      </c>
      <c r="C42" s="80">
        <f>'DATA SISWA'!C39</f>
        <v>0</v>
      </c>
      <c r="D42" s="80">
        <f>'DATA SISWA'!D39</f>
        <v>0</v>
      </c>
      <c r="E42" s="82">
        <f>'INPUT SIKAP'!E43</f>
        <v>0</v>
      </c>
      <c r="F42" s="82">
        <f>'INPUT SIKAP'!F43</f>
        <v>0</v>
      </c>
      <c r="G42" s="82">
        <f>'INPUT SIKAP'!G43</f>
        <v>0</v>
      </c>
      <c r="H42" s="82">
        <f>'INPUT SIKAP'!H43</f>
        <v>0</v>
      </c>
      <c r="I42" s="82">
        <f>'INPUT SIKAP'!I43</f>
        <v>0</v>
      </c>
      <c r="J42" s="82">
        <f>'INPUT SIKAP'!J43</f>
        <v>0</v>
      </c>
      <c r="K42" s="82">
        <f>'INPUT SIKAP'!K43</f>
        <v>0</v>
      </c>
      <c r="L42" s="82">
        <f>'INPUT SIKAP'!L43</f>
        <v>0</v>
      </c>
      <c r="M42" s="82">
        <f>'INPUT SIKAP'!M43</f>
        <v>0</v>
      </c>
      <c r="N42" s="81">
        <f t="shared" si="10"/>
        <v>0</v>
      </c>
      <c r="O42" s="53" t="e">
        <f>VLOOKUP(N42,[1]PREDIKAT!$B$2:$C$102,2)</f>
        <v>#N/A</v>
      </c>
      <c r="P42" s="53" t="e">
        <f>VLOOKUP(O42,[1]DESKRIPSI!$A$20:$B$32,2)</f>
        <v>#N/A</v>
      </c>
      <c r="Q42" s="82">
        <f>'INPUT SIKAP'!N43</f>
        <v>0</v>
      </c>
      <c r="R42" s="82">
        <f>'INPUT SIKAP'!O43</f>
        <v>0</v>
      </c>
      <c r="S42" s="82">
        <f>'INPUT SIKAP'!P43</f>
        <v>0</v>
      </c>
      <c r="T42" s="82">
        <f>'INPUT SIKAP'!Q43</f>
        <v>0</v>
      </c>
      <c r="U42" s="82">
        <f>'INPUT SIKAP'!R43</f>
        <v>0</v>
      </c>
      <c r="V42" s="82">
        <f>'INPUT SIKAP'!S43</f>
        <v>0</v>
      </c>
      <c r="W42" s="82">
        <f>'INPUT SIKAP'!T43</f>
        <v>0</v>
      </c>
      <c r="X42" s="82">
        <f>'INPUT SIKAP'!U43</f>
        <v>0</v>
      </c>
      <c r="Y42" s="82">
        <f>'INPUT SIKAP'!V43</f>
        <v>0</v>
      </c>
      <c r="Z42" s="52">
        <f t="shared" si="11"/>
        <v>0</v>
      </c>
      <c r="AA42" s="53" t="e">
        <f>VLOOKUP(Z42,[1]PREDIKAT!$B$2:$C$102,2)</f>
        <v>#N/A</v>
      </c>
      <c r="AB42" s="53" t="e">
        <f>VLOOKUP(AA42,[1]DESKRIPSI!$A$37:$B$49,2)</f>
        <v>#N/A</v>
      </c>
      <c r="AC42" s="50">
        <f>REKAP1!G42</f>
        <v>0</v>
      </c>
      <c r="AD42" s="50">
        <f>REKAP1!L42</f>
        <v>0</v>
      </c>
      <c r="AE42" s="54">
        <v>19</v>
      </c>
      <c r="AF42" s="49">
        <f t="shared" si="12"/>
        <v>0</v>
      </c>
      <c r="AG42" s="53" t="e">
        <f>VLOOKUP(AF42,[1]PREDIKAT!$B$2:$C$102,2)</f>
        <v>#N/A</v>
      </c>
      <c r="AH42" s="49" t="e">
        <f>VLOOKUP(AG42,[2]DESKRIPSI!$K$20:$L$32,2)</f>
        <v>#N/A</v>
      </c>
      <c r="AI42" s="50">
        <f>REKAP!M43</f>
        <v>0</v>
      </c>
      <c r="AJ42" s="50">
        <f>REKAP!N43</f>
        <v>0</v>
      </c>
      <c r="AK42" s="50">
        <f>REKAP!O43</f>
        <v>0</v>
      </c>
      <c r="AL42" s="49">
        <f t="shared" si="18"/>
        <v>0</v>
      </c>
      <c r="AM42" s="53" t="e">
        <f>VLOOKUP(AL42,[1]PREDIKAT!$B$2:$C$102,2)</f>
        <v>#N/A</v>
      </c>
      <c r="AN42" s="53" t="e">
        <f>VLOOKUP(AM42,[1]DESKRIPSI!$K$37:$L$49,2)</f>
        <v>#N/A</v>
      </c>
      <c r="AO42" s="50">
        <f>REKAP!AA43</f>
        <v>0</v>
      </c>
      <c r="AP42" s="50">
        <f>REKAP!AB43</f>
        <v>0</v>
      </c>
      <c r="AQ42" s="95"/>
      <c r="AR42" s="95"/>
      <c r="AS42" s="48">
        <f t="shared" si="13"/>
        <v>0</v>
      </c>
      <c r="AT42" s="53" t="e">
        <f>VLOOKUP(AS42,[1]PREDIKAT!$B$2:$C$102,2)</f>
        <v>#N/A</v>
      </c>
      <c r="AU42" s="49" t="e">
        <f>VLOOKUP(AT42,DESKRIPSI!$K$54:$L$66,2)</f>
        <v>#N/A</v>
      </c>
      <c r="AV42" s="50">
        <f>REKAP!AO43</f>
        <v>0</v>
      </c>
      <c r="AW42" s="50">
        <f>REKAP!AP43</f>
        <v>0</v>
      </c>
      <c r="AX42" s="54">
        <v>0</v>
      </c>
      <c r="AY42" s="54">
        <v>0</v>
      </c>
      <c r="AZ42" s="49">
        <f t="shared" si="19"/>
        <v>0</v>
      </c>
      <c r="BA42" s="53" t="e">
        <f>VLOOKUP(AZ42,[1]PREDIKAT!$B$2:$C$102,2)</f>
        <v>#N/A</v>
      </c>
      <c r="BB42" s="49" t="e">
        <f>VLOOKUP(BA42,DESKRIPSI!$K$71:$L$83,2)</f>
        <v>#N/A</v>
      </c>
      <c r="BC42" s="50">
        <f>REKAP!BC43</f>
        <v>0</v>
      </c>
      <c r="BD42" s="50">
        <f>REKAP!BD43</f>
        <v>0</v>
      </c>
      <c r="BE42" s="50">
        <f>REKAP!BE43</f>
        <v>0</v>
      </c>
      <c r="BF42" s="50">
        <f>REKAP!BF43</f>
        <v>0</v>
      </c>
      <c r="BG42" s="48">
        <f t="shared" si="20"/>
        <v>0</v>
      </c>
      <c r="BH42" s="53" t="e">
        <f>VLOOKUP(BG42,[1]PREDIKAT!$B$2:$C$102,2)</f>
        <v>#N/A</v>
      </c>
      <c r="BI42" s="49" t="e">
        <f>VLOOKUP(BH42,DESKRIPSI!$U$20:$V$32,2)</f>
        <v>#N/A</v>
      </c>
      <c r="BJ42" s="50">
        <f>REKAP!BQ43</f>
        <v>0</v>
      </c>
      <c r="BK42" s="50">
        <f>REKAP!BR43</f>
        <v>0</v>
      </c>
      <c r="BL42" s="96"/>
      <c r="BM42" s="48">
        <f t="shared" si="14"/>
        <v>0</v>
      </c>
      <c r="BN42" s="53" t="e">
        <f>VLOOKUP(BM42,[1]PREDIKAT!$B$2:$C$102,2)</f>
        <v>#N/A</v>
      </c>
      <c r="BO42" s="49" t="e">
        <f>VLOOKUP(BN42,DESKRIPSI!$U$37:$V$49,2)</f>
        <v>#N/A</v>
      </c>
      <c r="BP42" s="50">
        <f>REKAP1!Q42</f>
        <v>0</v>
      </c>
      <c r="BQ42" s="50">
        <f>REKAP1!V42</f>
        <v>0</v>
      </c>
      <c r="BR42" s="96"/>
      <c r="BS42" s="48">
        <f t="shared" si="15"/>
        <v>0</v>
      </c>
      <c r="BT42" s="53" t="e">
        <f>VLOOKUP(BS42,[1]PREDIKAT!$B$2:$C$102,2)</f>
        <v>#N/A</v>
      </c>
      <c r="BU42" s="53" t="e">
        <f>VLOOKUP(BT42,[1]DESKRIPSI!$U$54:$V$66,2)</f>
        <v>#N/A</v>
      </c>
      <c r="BV42" s="96" t="s">
        <v>64</v>
      </c>
      <c r="BW42" s="96" t="s">
        <v>65</v>
      </c>
      <c r="BX42" s="96" t="s">
        <v>66</v>
      </c>
      <c r="BY42" s="52" t="e">
        <f t="shared" si="16"/>
        <v>#DIV/0!</v>
      </c>
      <c r="BZ42" s="53" t="e">
        <f>VLOOKUP(BY42,[1]PREDIKAT!$B$2:$C$102,2)</f>
        <v>#DIV/0!</v>
      </c>
      <c r="CA42" s="53" t="e">
        <f>VLOOKUP(BZ42,[1]DESKRIPSI!$U$71:$V$83,2)</f>
        <v>#DIV/0!</v>
      </c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</row>
    <row r="43" spans="1:93" ht="15" thickBot="1" x14ac:dyDescent="0.35">
      <c r="A43" s="73">
        <v>37</v>
      </c>
      <c r="B43" s="30">
        <f>'DATA SISWA'!B40</f>
        <v>0</v>
      </c>
      <c r="C43" s="80">
        <f>'DATA SISWA'!C40</f>
        <v>0</v>
      </c>
      <c r="D43" s="80">
        <f>'DATA SISWA'!D40</f>
        <v>0</v>
      </c>
      <c r="E43" s="82">
        <f>'INPUT SIKAP'!E44</f>
        <v>0</v>
      </c>
      <c r="F43" s="82">
        <f>'INPUT SIKAP'!F44</f>
        <v>0</v>
      </c>
      <c r="G43" s="82">
        <f>'INPUT SIKAP'!G44</f>
        <v>0</v>
      </c>
      <c r="H43" s="82">
        <f>'INPUT SIKAP'!H44</f>
        <v>0</v>
      </c>
      <c r="I43" s="82">
        <f>'INPUT SIKAP'!I44</f>
        <v>0</v>
      </c>
      <c r="J43" s="82">
        <f>'INPUT SIKAP'!J44</f>
        <v>0</v>
      </c>
      <c r="K43" s="82">
        <f>'INPUT SIKAP'!K44</f>
        <v>0</v>
      </c>
      <c r="L43" s="82">
        <f>'INPUT SIKAP'!L44</f>
        <v>0</v>
      </c>
      <c r="M43" s="82">
        <f>'INPUT SIKAP'!M44</f>
        <v>0</v>
      </c>
      <c r="N43" s="81">
        <f t="shared" si="10"/>
        <v>0</v>
      </c>
      <c r="O43" s="53" t="e">
        <f>VLOOKUP(N43,[1]PREDIKAT!$B$2:$C$102,2)</f>
        <v>#N/A</v>
      </c>
      <c r="P43" s="53" t="e">
        <f>VLOOKUP(O43,[1]DESKRIPSI!$A$20:$B$32,2)</f>
        <v>#N/A</v>
      </c>
      <c r="Q43" s="82">
        <f>'INPUT SIKAP'!N44</f>
        <v>0</v>
      </c>
      <c r="R43" s="82">
        <f>'INPUT SIKAP'!O44</f>
        <v>0</v>
      </c>
      <c r="S43" s="82">
        <f>'INPUT SIKAP'!P44</f>
        <v>0</v>
      </c>
      <c r="T43" s="82">
        <f>'INPUT SIKAP'!Q44</f>
        <v>0</v>
      </c>
      <c r="U43" s="82">
        <f>'INPUT SIKAP'!R44</f>
        <v>0</v>
      </c>
      <c r="V43" s="82">
        <f>'INPUT SIKAP'!S44</f>
        <v>0</v>
      </c>
      <c r="W43" s="82">
        <f>'INPUT SIKAP'!T44</f>
        <v>0</v>
      </c>
      <c r="X43" s="82">
        <f>'INPUT SIKAP'!U44</f>
        <v>0</v>
      </c>
      <c r="Y43" s="82">
        <f>'INPUT SIKAP'!V44</f>
        <v>0</v>
      </c>
      <c r="Z43" s="52">
        <f t="shared" si="11"/>
        <v>0</v>
      </c>
      <c r="AA43" s="53" t="e">
        <f>VLOOKUP(Z43,[1]PREDIKAT!$B$2:$C$102,2)</f>
        <v>#N/A</v>
      </c>
      <c r="AB43" s="53" t="e">
        <f>VLOOKUP(AA43,[1]DESKRIPSI!$A$37:$B$49,2)</f>
        <v>#N/A</v>
      </c>
      <c r="AC43" s="50">
        <f>REKAP1!G43</f>
        <v>0</v>
      </c>
      <c r="AD43" s="50">
        <f>REKAP1!L43</f>
        <v>0</v>
      </c>
      <c r="AE43" s="54">
        <v>20</v>
      </c>
      <c r="AF43" s="49">
        <f t="shared" si="12"/>
        <v>0</v>
      </c>
      <c r="AG43" s="53" t="e">
        <f>VLOOKUP(AF43,[1]PREDIKAT!$B$2:$C$102,2)</f>
        <v>#N/A</v>
      </c>
      <c r="AH43" s="49" t="e">
        <f>VLOOKUP(AG43,[2]DESKRIPSI!$K$20:$L$32,2)</f>
        <v>#N/A</v>
      </c>
      <c r="AI43" s="50">
        <f>REKAP!M44</f>
        <v>0</v>
      </c>
      <c r="AJ43" s="50">
        <f>REKAP!N44</f>
        <v>0</v>
      </c>
      <c r="AK43" s="50">
        <f>REKAP!O44</f>
        <v>0</v>
      </c>
      <c r="AL43" s="49">
        <f t="shared" si="18"/>
        <v>0</v>
      </c>
      <c r="AM43" s="53" t="e">
        <f>VLOOKUP(AL43,[1]PREDIKAT!$B$2:$C$102,2)</f>
        <v>#N/A</v>
      </c>
      <c r="AN43" s="53" t="e">
        <f>VLOOKUP(AM43,[1]DESKRIPSI!$K$37:$L$49,2)</f>
        <v>#N/A</v>
      </c>
      <c r="AO43" s="50">
        <f>REKAP!AA44</f>
        <v>0</v>
      </c>
      <c r="AP43" s="50">
        <f>REKAP!AB44</f>
        <v>0</v>
      </c>
      <c r="AQ43" s="95"/>
      <c r="AR43" s="95"/>
      <c r="AS43" s="48">
        <f t="shared" si="13"/>
        <v>0</v>
      </c>
      <c r="AT43" s="53" t="e">
        <f>VLOOKUP(AS43,[1]PREDIKAT!$B$2:$C$102,2)</f>
        <v>#N/A</v>
      </c>
      <c r="AU43" s="49" t="e">
        <f>VLOOKUP(AT43,DESKRIPSI!$K$54:$L$66,2)</f>
        <v>#N/A</v>
      </c>
      <c r="AV43" s="50">
        <f>REKAP!AO44</f>
        <v>0</v>
      </c>
      <c r="AW43" s="50">
        <f>REKAP!AP44</f>
        <v>0</v>
      </c>
      <c r="AX43" s="54">
        <v>0</v>
      </c>
      <c r="AY43" s="54">
        <v>0</v>
      </c>
      <c r="AZ43" s="49">
        <f t="shared" si="19"/>
        <v>0</v>
      </c>
      <c r="BA43" s="53" t="e">
        <f>VLOOKUP(AZ43,[1]PREDIKAT!$B$2:$C$102,2)</f>
        <v>#N/A</v>
      </c>
      <c r="BB43" s="49" t="e">
        <f>VLOOKUP(BA43,DESKRIPSI!$K$71:$L$83,2)</f>
        <v>#N/A</v>
      </c>
      <c r="BC43" s="50">
        <f>REKAP!BC44</f>
        <v>0</v>
      </c>
      <c r="BD43" s="50">
        <f>REKAP!BD44</f>
        <v>0</v>
      </c>
      <c r="BE43" s="50">
        <f>REKAP!BE44</f>
        <v>0</v>
      </c>
      <c r="BF43" s="50">
        <f>REKAP!BF44</f>
        <v>0</v>
      </c>
      <c r="BG43" s="48">
        <f t="shared" si="20"/>
        <v>0</v>
      </c>
      <c r="BH43" s="53" t="e">
        <f>VLOOKUP(BG43,[1]PREDIKAT!$B$2:$C$102,2)</f>
        <v>#N/A</v>
      </c>
      <c r="BI43" s="49" t="e">
        <f>VLOOKUP(BH43,DESKRIPSI!$U$20:$V$32,2)</f>
        <v>#N/A</v>
      </c>
      <c r="BJ43" s="50">
        <f>REKAP!BQ44</f>
        <v>0</v>
      </c>
      <c r="BK43" s="50">
        <f>REKAP!BR44</f>
        <v>0</v>
      </c>
      <c r="BL43" s="96"/>
      <c r="BM43" s="48">
        <f t="shared" si="14"/>
        <v>0</v>
      </c>
      <c r="BN43" s="53" t="e">
        <f>VLOOKUP(BM43,[1]PREDIKAT!$B$2:$C$102,2)</f>
        <v>#N/A</v>
      </c>
      <c r="BO43" s="49" t="e">
        <f>VLOOKUP(BN43,DESKRIPSI!$U$37:$V$49,2)</f>
        <v>#N/A</v>
      </c>
      <c r="BP43" s="50">
        <f>REKAP1!Q43</f>
        <v>0</v>
      </c>
      <c r="BQ43" s="50">
        <f>REKAP1!V43</f>
        <v>0</v>
      </c>
      <c r="BR43" s="96"/>
      <c r="BS43" s="48">
        <f t="shared" si="15"/>
        <v>0</v>
      </c>
      <c r="BT43" s="53" t="e">
        <f>VLOOKUP(BS43,[1]PREDIKAT!$B$2:$C$102,2)</f>
        <v>#N/A</v>
      </c>
      <c r="BU43" s="53" t="e">
        <f>VLOOKUP(BT43,[1]DESKRIPSI!$U$54:$V$66,2)</f>
        <v>#N/A</v>
      </c>
      <c r="BV43" s="96" t="s">
        <v>64</v>
      </c>
      <c r="BW43" s="96" t="s">
        <v>65</v>
      </c>
      <c r="BX43" s="96" t="s">
        <v>66</v>
      </c>
      <c r="BY43" s="52" t="e">
        <f t="shared" si="16"/>
        <v>#DIV/0!</v>
      </c>
      <c r="BZ43" s="53" t="e">
        <f>VLOOKUP(BY43,[1]PREDIKAT!$B$2:$C$102,2)</f>
        <v>#DIV/0!</v>
      </c>
      <c r="CA43" s="53" t="e">
        <f>VLOOKUP(BZ43,[1]DESKRIPSI!$U$71:$V$83,2)</f>
        <v>#DIV/0!</v>
      </c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</row>
    <row r="44" spans="1:93" ht="15" thickBot="1" x14ac:dyDescent="0.35">
      <c r="A44" s="51">
        <v>38</v>
      </c>
      <c r="B44" s="30">
        <f>'DATA SISWA'!B41</f>
        <v>0</v>
      </c>
      <c r="C44" s="80">
        <f>'DATA SISWA'!C41</f>
        <v>0</v>
      </c>
      <c r="D44" s="80">
        <f>'DATA SISWA'!D41</f>
        <v>0</v>
      </c>
      <c r="E44" s="82">
        <f>'INPUT SIKAP'!E45</f>
        <v>0</v>
      </c>
      <c r="F44" s="82">
        <f>'INPUT SIKAP'!F45</f>
        <v>0</v>
      </c>
      <c r="G44" s="82">
        <f>'INPUT SIKAP'!G45</f>
        <v>0</v>
      </c>
      <c r="H44" s="82">
        <f>'INPUT SIKAP'!H45</f>
        <v>0</v>
      </c>
      <c r="I44" s="82">
        <f>'INPUT SIKAP'!I45</f>
        <v>0</v>
      </c>
      <c r="J44" s="82">
        <f>'INPUT SIKAP'!J45</f>
        <v>0</v>
      </c>
      <c r="K44" s="82">
        <f>'INPUT SIKAP'!K45</f>
        <v>0</v>
      </c>
      <c r="L44" s="82">
        <f>'INPUT SIKAP'!L45</f>
        <v>0</v>
      </c>
      <c r="M44" s="82">
        <f>'INPUT SIKAP'!M45</f>
        <v>0</v>
      </c>
      <c r="N44" s="81">
        <f t="shared" si="10"/>
        <v>0</v>
      </c>
      <c r="O44" s="53" t="e">
        <f>VLOOKUP(N44,[1]PREDIKAT!$B$2:$C$102,2)</f>
        <v>#N/A</v>
      </c>
      <c r="P44" s="53" t="e">
        <f>VLOOKUP(O44,[1]DESKRIPSI!$A$20:$B$32,2)</f>
        <v>#N/A</v>
      </c>
      <c r="Q44" s="82">
        <f>'INPUT SIKAP'!N45</f>
        <v>0</v>
      </c>
      <c r="R44" s="82">
        <f>'INPUT SIKAP'!O45</f>
        <v>0</v>
      </c>
      <c r="S44" s="82">
        <f>'INPUT SIKAP'!P45</f>
        <v>0</v>
      </c>
      <c r="T44" s="82">
        <f>'INPUT SIKAP'!Q45</f>
        <v>0</v>
      </c>
      <c r="U44" s="82">
        <f>'INPUT SIKAP'!R45</f>
        <v>0</v>
      </c>
      <c r="V44" s="82">
        <f>'INPUT SIKAP'!S45</f>
        <v>0</v>
      </c>
      <c r="W44" s="82">
        <f>'INPUT SIKAP'!T45</f>
        <v>0</v>
      </c>
      <c r="X44" s="82">
        <f>'INPUT SIKAP'!U45</f>
        <v>0</v>
      </c>
      <c r="Y44" s="82">
        <f>'INPUT SIKAP'!V45</f>
        <v>0</v>
      </c>
      <c r="Z44" s="52">
        <f t="shared" si="11"/>
        <v>0</v>
      </c>
      <c r="AA44" s="53" t="e">
        <f>VLOOKUP(Z44,[1]PREDIKAT!$B$2:$C$102,2)</f>
        <v>#N/A</v>
      </c>
      <c r="AB44" s="53" t="e">
        <f>VLOOKUP(AA44,[1]DESKRIPSI!$A$37:$B$49,2)</f>
        <v>#N/A</v>
      </c>
      <c r="AC44" s="50">
        <f>REKAP1!G44</f>
        <v>0</v>
      </c>
      <c r="AD44" s="50">
        <f>REKAP1!L44</f>
        <v>0</v>
      </c>
      <c r="AE44" s="54">
        <v>21</v>
      </c>
      <c r="AF44" s="49">
        <f t="shared" si="12"/>
        <v>0</v>
      </c>
      <c r="AG44" s="53" t="e">
        <f>VLOOKUP(AF44,[1]PREDIKAT!$B$2:$C$102,2)</f>
        <v>#N/A</v>
      </c>
      <c r="AH44" s="49" t="e">
        <f>VLOOKUP(AG44,[2]DESKRIPSI!$K$20:$L$32,2)</f>
        <v>#N/A</v>
      </c>
      <c r="AI44" s="50">
        <f>REKAP!M45</f>
        <v>0</v>
      </c>
      <c r="AJ44" s="50">
        <f>REKAP!N45</f>
        <v>0</v>
      </c>
      <c r="AK44" s="50">
        <f>REKAP!O45</f>
        <v>0</v>
      </c>
      <c r="AL44" s="49">
        <f t="shared" si="18"/>
        <v>0</v>
      </c>
      <c r="AM44" s="53" t="e">
        <f>VLOOKUP(AL44,[1]PREDIKAT!$B$2:$C$102,2)</f>
        <v>#N/A</v>
      </c>
      <c r="AN44" s="53" t="e">
        <f>VLOOKUP(AM44,[1]DESKRIPSI!$K$37:$L$49,2)</f>
        <v>#N/A</v>
      </c>
      <c r="AO44" s="50">
        <f>REKAP!AA45</f>
        <v>0</v>
      </c>
      <c r="AP44" s="50">
        <f>REKAP!AB45</f>
        <v>0</v>
      </c>
      <c r="AQ44" s="95"/>
      <c r="AR44" s="95"/>
      <c r="AS44" s="48">
        <f t="shared" si="13"/>
        <v>0</v>
      </c>
      <c r="AT44" s="53" t="e">
        <f>VLOOKUP(AS44,[1]PREDIKAT!$B$2:$C$102,2)</f>
        <v>#N/A</v>
      </c>
      <c r="AU44" s="49" t="e">
        <f>VLOOKUP(AT44,DESKRIPSI!$K$54:$L$66,2)</f>
        <v>#N/A</v>
      </c>
      <c r="AV44" s="50">
        <f>REKAP!AO45</f>
        <v>0</v>
      </c>
      <c r="AW44" s="50">
        <f>REKAP!AP45</f>
        <v>0</v>
      </c>
      <c r="AX44" s="54">
        <v>0</v>
      </c>
      <c r="AY44" s="54">
        <v>0</v>
      </c>
      <c r="AZ44" s="49">
        <f t="shared" si="19"/>
        <v>0</v>
      </c>
      <c r="BA44" s="53" t="e">
        <f>VLOOKUP(AZ44,[1]PREDIKAT!$B$2:$C$102,2)</f>
        <v>#N/A</v>
      </c>
      <c r="BB44" s="49" t="e">
        <f>VLOOKUP(BA44,DESKRIPSI!$K$71:$L$83,2)</f>
        <v>#N/A</v>
      </c>
      <c r="BC44" s="50">
        <f>REKAP!BC45</f>
        <v>0</v>
      </c>
      <c r="BD44" s="50">
        <f>REKAP!BD45</f>
        <v>0</v>
      </c>
      <c r="BE44" s="50">
        <f>REKAP!BE45</f>
        <v>0</v>
      </c>
      <c r="BF44" s="50">
        <f>REKAP!BF45</f>
        <v>0</v>
      </c>
      <c r="BG44" s="48">
        <f t="shared" si="20"/>
        <v>0</v>
      </c>
      <c r="BH44" s="53" t="e">
        <f>VLOOKUP(BG44,[1]PREDIKAT!$B$2:$C$102,2)</f>
        <v>#N/A</v>
      </c>
      <c r="BI44" s="49" t="e">
        <f>VLOOKUP(BH44,DESKRIPSI!$U$20:$V$32,2)</f>
        <v>#N/A</v>
      </c>
      <c r="BJ44" s="50">
        <f>REKAP!BQ45</f>
        <v>0</v>
      </c>
      <c r="BK44" s="50">
        <f>REKAP!BR45</f>
        <v>0</v>
      </c>
      <c r="BL44" s="96"/>
      <c r="BM44" s="48">
        <f t="shared" si="14"/>
        <v>0</v>
      </c>
      <c r="BN44" s="53" t="e">
        <f>VLOOKUP(BM44,[1]PREDIKAT!$B$2:$C$102,2)</f>
        <v>#N/A</v>
      </c>
      <c r="BO44" s="49" t="e">
        <f>VLOOKUP(BN44,DESKRIPSI!$U$37:$V$49,2)</f>
        <v>#N/A</v>
      </c>
      <c r="BP44" s="50">
        <f>REKAP1!Q44</f>
        <v>0</v>
      </c>
      <c r="BQ44" s="50">
        <f>REKAP1!V44</f>
        <v>0</v>
      </c>
      <c r="BR44" s="96"/>
      <c r="BS44" s="48">
        <f t="shared" si="15"/>
        <v>0</v>
      </c>
      <c r="BT44" s="53" t="e">
        <f>VLOOKUP(BS44,[1]PREDIKAT!$B$2:$C$102,2)</f>
        <v>#N/A</v>
      </c>
      <c r="BU44" s="53" t="e">
        <f>VLOOKUP(BT44,[1]DESKRIPSI!$U$54:$V$66,2)</f>
        <v>#N/A</v>
      </c>
      <c r="BV44" s="96" t="s">
        <v>64</v>
      </c>
      <c r="BW44" s="96" t="s">
        <v>65</v>
      </c>
      <c r="BX44" s="96" t="s">
        <v>66</v>
      </c>
      <c r="BY44" s="52" t="e">
        <f t="shared" si="16"/>
        <v>#DIV/0!</v>
      </c>
      <c r="BZ44" s="53" t="e">
        <f>VLOOKUP(BY44,[1]PREDIKAT!$B$2:$C$102,2)</f>
        <v>#DIV/0!</v>
      </c>
      <c r="CA44" s="53" t="e">
        <f>VLOOKUP(BZ44,[1]DESKRIPSI!$U$71:$V$83,2)</f>
        <v>#DIV/0!</v>
      </c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</row>
    <row r="45" spans="1:93" ht="15" thickBot="1" x14ac:dyDescent="0.35">
      <c r="A45" s="73">
        <v>39</v>
      </c>
      <c r="B45" s="30">
        <f>'DATA SISWA'!B42</f>
        <v>0</v>
      </c>
      <c r="C45" s="80">
        <f>'DATA SISWA'!C42</f>
        <v>0</v>
      </c>
      <c r="D45" s="80">
        <f>'DATA SISWA'!D42</f>
        <v>0</v>
      </c>
      <c r="E45" s="82">
        <f>'INPUT SIKAP'!E46</f>
        <v>0</v>
      </c>
      <c r="F45" s="82">
        <f>'INPUT SIKAP'!F46</f>
        <v>0</v>
      </c>
      <c r="G45" s="82">
        <f>'INPUT SIKAP'!G46</f>
        <v>0</v>
      </c>
      <c r="H45" s="82">
        <f>'INPUT SIKAP'!H46</f>
        <v>0</v>
      </c>
      <c r="I45" s="82">
        <f>'INPUT SIKAP'!I46</f>
        <v>0</v>
      </c>
      <c r="J45" s="82">
        <f>'INPUT SIKAP'!J46</f>
        <v>0</v>
      </c>
      <c r="K45" s="82">
        <f>'INPUT SIKAP'!K46</f>
        <v>0</v>
      </c>
      <c r="L45" s="82">
        <f>'INPUT SIKAP'!L46</f>
        <v>0</v>
      </c>
      <c r="M45" s="82">
        <f>'INPUT SIKAP'!M46</f>
        <v>0</v>
      </c>
      <c r="N45" s="81">
        <f t="shared" si="10"/>
        <v>0</v>
      </c>
      <c r="O45" s="53" t="e">
        <f>VLOOKUP(N45,[1]PREDIKAT!$B$2:$C$102,2)</f>
        <v>#N/A</v>
      </c>
      <c r="P45" s="53" t="e">
        <f>VLOOKUP(O45,[1]DESKRIPSI!$A$20:$B$32,2)</f>
        <v>#N/A</v>
      </c>
      <c r="Q45" s="82">
        <f>'INPUT SIKAP'!N46</f>
        <v>0</v>
      </c>
      <c r="R45" s="82">
        <f>'INPUT SIKAP'!O46</f>
        <v>0</v>
      </c>
      <c r="S45" s="82">
        <f>'INPUT SIKAP'!P46</f>
        <v>0</v>
      </c>
      <c r="T45" s="82">
        <f>'INPUT SIKAP'!Q46</f>
        <v>0</v>
      </c>
      <c r="U45" s="82">
        <f>'INPUT SIKAP'!R46</f>
        <v>0</v>
      </c>
      <c r="V45" s="82">
        <f>'INPUT SIKAP'!S46</f>
        <v>0</v>
      </c>
      <c r="W45" s="82">
        <f>'INPUT SIKAP'!T46</f>
        <v>0</v>
      </c>
      <c r="X45" s="82">
        <f>'INPUT SIKAP'!U46</f>
        <v>0</v>
      </c>
      <c r="Y45" s="82">
        <f>'INPUT SIKAP'!V46</f>
        <v>0</v>
      </c>
      <c r="Z45" s="52">
        <f t="shared" si="11"/>
        <v>0</v>
      </c>
      <c r="AA45" s="53" t="e">
        <f>VLOOKUP(Z45,[1]PREDIKAT!$B$2:$C$102,2)</f>
        <v>#N/A</v>
      </c>
      <c r="AB45" s="53" t="e">
        <f>VLOOKUP(AA45,[1]DESKRIPSI!$A$37:$B$49,2)</f>
        <v>#N/A</v>
      </c>
      <c r="AC45" s="50">
        <f>REKAP1!G45</f>
        <v>0</v>
      </c>
      <c r="AD45" s="50">
        <f>REKAP1!L45</f>
        <v>0</v>
      </c>
      <c r="AE45" s="54">
        <v>22</v>
      </c>
      <c r="AF45" s="49">
        <f t="shared" si="12"/>
        <v>0</v>
      </c>
      <c r="AG45" s="53" t="e">
        <f>VLOOKUP(AF45,[1]PREDIKAT!$B$2:$C$102,2)</f>
        <v>#N/A</v>
      </c>
      <c r="AH45" s="49" t="e">
        <f>VLOOKUP(AG45,[2]DESKRIPSI!$K$20:$L$32,2)</f>
        <v>#N/A</v>
      </c>
      <c r="AI45" s="50">
        <f>REKAP!M46</f>
        <v>0</v>
      </c>
      <c r="AJ45" s="50">
        <f>REKAP!N46</f>
        <v>0</v>
      </c>
      <c r="AK45" s="50">
        <f>REKAP!O46</f>
        <v>0</v>
      </c>
      <c r="AL45" s="49">
        <f t="shared" si="18"/>
        <v>0</v>
      </c>
      <c r="AM45" s="53" t="e">
        <f>VLOOKUP(AL45,[1]PREDIKAT!$B$2:$C$102,2)</f>
        <v>#N/A</v>
      </c>
      <c r="AN45" s="53" t="e">
        <f>VLOOKUP(AM45,[1]DESKRIPSI!$K$37:$L$49,2)</f>
        <v>#N/A</v>
      </c>
      <c r="AO45" s="50">
        <f>REKAP!AA46</f>
        <v>0</v>
      </c>
      <c r="AP45" s="50">
        <f>REKAP!AB46</f>
        <v>0</v>
      </c>
      <c r="AQ45" s="95"/>
      <c r="AR45" s="95"/>
      <c r="AS45" s="48">
        <f t="shared" si="13"/>
        <v>0</v>
      </c>
      <c r="AT45" s="53" t="e">
        <f>VLOOKUP(AS45,[1]PREDIKAT!$B$2:$C$102,2)</f>
        <v>#N/A</v>
      </c>
      <c r="AU45" s="49" t="e">
        <f>VLOOKUP(AT45,DESKRIPSI!$K$54:$L$66,2)</f>
        <v>#N/A</v>
      </c>
      <c r="AV45" s="50">
        <f>REKAP!AO46</f>
        <v>0</v>
      </c>
      <c r="AW45" s="50">
        <f>REKAP!AP46</f>
        <v>0</v>
      </c>
      <c r="AX45" s="54">
        <v>0</v>
      </c>
      <c r="AY45" s="54">
        <v>0</v>
      </c>
      <c r="AZ45" s="49">
        <f t="shared" si="19"/>
        <v>0</v>
      </c>
      <c r="BA45" s="53" t="e">
        <f>VLOOKUP(AZ45,[1]PREDIKAT!$B$2:$C$102,2)</f>
        <v>#N/A</v>
      </c>
      <c r="BB45" s="49" t="e">
        <f>VLOOKUP(BA45,DESKRIPSI!$K$71:$L$83,2)</f>
        <v>#N/A</v>
      </c>
      <c r="BC45" s="50">
        <f>REKAP!BC46</f>
        <v>0</v>
      </c>
      <c r="BD45" s="50">
        <f>REKAP!BD46</f>
        <v>0</v>
      </c>
      <c r="BE45" s="50">
        <f>REKAP!BE46</f>
        <v>0</v>
      </c>
      <c r="BF45" s="50">
        <f>REKAP!BF46</f>
        <v>0</v>
      </c>
      <c r="BG45" s="48">
        <f t="shared" si="20"/>
        <v>0</v>
      </c>
      <c r="BH45" s="53" t="e">
        <f>VLOOKUP(BG45,[1]PREDIKAT!$B$2:$C$102,2)</f>
        <v>#N/A</v>
      </c>
      <c r="BI45" s="49" t="e">
        <f>VLOOKUP(BH45,DESKRIPSI!$U$20:$V$32,2)</f>
        <v>#N/A</v>
      </c>
      <c r="BJ45" s="50">
        <f>REKAP!BQ46</f>
        <v>0</v>
      </c>
      <c r="BK45" s="50">
        <f>REKAP!BR46</f>
        <v>0</v>
      </c>
      <c r="BL45" s="96"/>
      <c r="BM45" s="48">
        <f t="shared" si="14"/>
        <v>0</v>
      </c>
      <c r="BN45" s="53" t="e">
        <f>VLOOKUP(BM45,[1]PREDIKAT!$B$2:$C$102,2)</f>
        <v>#N/A</v>
      </c>
      <c r="BO45" s="49" t="e">
        <f>VLOOKUP(BN45,DESKRIPSI!$U$37:$V$49,2)</f>
        <v>#N/A</v>
      </c>
      <c r="BP45" s="50">
        <f>REKAP1!Q45</f>
        <v>0</v>
      </c>
      <c r="BQ45" s="50">
        <f>REKAP1!V45</f>
        <v>0</v>
      </c>
      <c r="BR45" s="96"/>
      <c r="BS45" s="48">
        <f t="shared" si="15"/>
        <v>0</v>
      </c>
      <c r="BT45" s="53" t="e">
        <f>VLOOKUP(BS45,[1]PREDIKAT!$B$2:$C$102,2)</f>
        <v>#N/A</v>
      </c>
      <c r="BU45" s="53" t="e">
        <f>VLOOKUP(BT45,[1]DESKRIPSI!$U$54:$V$66,2)</f>
        <v>#N/A</v>
      </c>
      <c r="BV45" s="96" t="s">
        <v>64</v>
      </c>
      <c r="BW45" s="96" t="s">
        <v>65</v>
      </c>
      <c r="BX45" s="96" t="s">
        <v>66</v>
      </c>
      <c r="BY45" s="52" t="e">
        <f t="shared" si="16"/>
        <v>#DIV/0!</v>
      </c>
      <c r="BZ45" s="53" t="e">
        <f>VLOOKUP(BY45,[1]PREDIKAT!$B$2:$C$102,2)</f>
        <v>#DIV/0!</v>
      </c>
      <c r="CA45" s="53" t="e">
        <f>VLOOKUP(BZ45,[1]DESKRIPSI!$U$71:$V$83,2)</f>
        <v>#DIV/0!</v>
      </c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</row>
    <row r="46" spans="1:93" ht="15" thickBot="1" x14ac:dyDescent="0.35">
      <c r="A46" s="51">
        <v>40</v>
      </c>
      <c r="B46" s="30">
        <f>'DATA SISWA'!B43</f>
        <v>0</v>
      </c>
      <c r="C46" s="80">
        <f>'DATA SISWA'!C43</f>
        <v>0</v>
      </c>
      <c r="D46" s="80">
        <f>'DATA SISWA'!D43</f>
        <v>0</v>
      </c>
      <c r="E46" s="82">
        <f>'INPUT SIKAP'!E47</f>
        <v>0</v>
      </c>
      <c r="F46" s="82">
        <f>'INPUT SIKAP'!F47</f>
        <v>0</v>
      </c>
      <c r="G46" s="82">
        <f>'INPUT SIKAP'!G47</f>
        <v>0</v>
      </c>
      <c r="H46" s="82">
        <f>'INPUT SIKAP'!H47</f>
        <v>0</v>
      </c>
      <c r="I46" s="82">
        <f>'INPUT SIKAP'!I47</f>
        <v>0</v>
      </c>
      <c r="J46" s="82">
        <f>'INPUT SIKAP'!J47</f>
        <v>0</v>
      </c>
      <c r="K46" s="82">
        <f>'INPUT SIKAP'!K47</f>
        <v>0</v>
      </c>
      <c r="L46" s="82">
        <f>'INPUT SIKAP'!L47</f>
        <v>0</v>
      </c>
      <c r="M46" s="82">
        <f>'INPUT SIKAP'!M47</f>
        <v>0</v>
      </c>
      <c r="N46" s="81">
        <f t="shared" si="10"/>
        <v>0</v>
      </c>
      <c r="O46" s="53" t="e">
        <f>VLOOKUP(N46,[1]PREDIKAT!$B$2:$C$102,2)</f>
        <v>#N/A</v>
      </c>
      <c r="P46" s="53" t="e">
        <f>VLOOKUP(O46,[1]DESKRIPSI!$A$20:$B$32,2)</f>
        <v>#N/A</v>
      </c>
      <c r="Q46" s="82">
        <f>'INPUT SIKAP'!N47</f>
        <v>0</v>
      </c>
      <c r="R46" s="82">
        <f>'INPUT SIKAP'!O47</f>
        <v>0</v>
      </c>
      <c r="S46" s="82">
        <f>'INPUT SIKAP'!P47</f>
        <v>0</v>
      </c>
      <c r="T46" s="82">
        <f>'INPUT SIKAP'!Q47</f>
        <v>0</v>
      </c>
      <c r="U46" s="82">
        <f>'INPUT SIKAP'!R47</f>
        <v>0</v>
      </c>
      <c r="V46" s="82">
        <f>'INPUT SIKAP'!S47</f>
        <v>0</v>
      </c>
      <c r="W46" s="82">
        <f>'INPUT SIKAP'!T47</f>
        <v>0</v>
      </c>
      <c r="X46" s="82">
        <f>'INPUT SIKAP'!U47</f>
        <v>0</v>
      </c>
      <c r="Y46" s="82">
        <f>'INPUT SIKAP'!V47</f>
        <v>0</v>
      </c>
      <c r="Z46" s="52">
        <f t="shared" si="11"/>
        <v>0</v>
      </c>
      <c r="AA46" s="53" t="e">
        <f>VLOOKUP(Z46,[1]PREDIKAT!$B$2:$C$102,2)</f>
        <v>#N/A</v>
      </c>
      <c r="AB46" s="53" t="e">
        <f>VLOOKUP(AA46,[1]DESKRIPSI!$A$37:$B$49,2)</f>
        <v>#N/A</v>
      </c>
      <c r="AC46" s="50">
        <f>REKAP1!G46</f>
        <v>0</v>
      </c>
      <c r="AD46" s="50">
        <f>REKAP1!L46</f>
        <v>0</v>
      </c>
      <c r="AE46" s="54">
        <v>23</v>
      </c>
      <c r="AF46" s="49">
        <f t="shared" si="12"/>
        <v>0</v>
      </c>
      <c r="AG46" s="53" t="e">
        <f>VLOOKUP(AF46,[1]PREDIKAT!$B$2:$C$102,2)</f>
        <v>#N/A</v>
      </c>
      <c r="AH46" s="49" t="e">
        <f>VLOOKUP(AG46,[2]DESKRIPSI!$K$20:$L$32,2)</f>
        <v>#N/A</v>
      </c>
      <c r="AI46" s="50">
        <f>REKAP!M47</f>
        <v>0</v>
      </c>
      <c r="AJ46" s="50">
        <f>REKAP!N47</f>
        <v>0</v>
      </c>
      <c r="AK46" s="50">
        <f>REKAP!O47</f>
        <v>0</v>
      </c>
      <c r="AL46" s="49">
        <f t="shared" si="18"/>
        <v>0</v>
      </c>
      <c r="AM46" s="53" t="e">
        <f>VLOOKUP(AL46,[1]PREDIKAT!$B$2:$C$102,2)</f>
        <v>#N/A</v>
      </c>
      <c r="AN46" s="53" t="e">
        <f>VLOOKUP(AM46,[1]DESKRIPSI!$K$37:$L$49,2)</f>
        <v>#N/A</v>
      </c>
      <c r="AO46" s="50">
        <f>REKAP!AA47</f>
        <v>0</v>
      </c>
      <c r="AP46" s="50">
        <f>REKAP!AB47</f>
        <v>0</v>
      </c>
      <c r="AQ46" s="95"/>
      <c r="AR46" s="95"/>
      <c r="AS46" s="48">
        <f t="shared" si="13"/>
        <v>0</v>
      </c>
      <c r="AT46" s="53" t="e">
        <f>VLOOKUP(AS46,[1]PREDIKAT!$B$2:$C$102,2)</f>
        <v>#N/A</v>
      </c>
      <c r="AU46" s="49" t="e">
        <f>VLOOKUP(AT46,DESKRIPSI!$K$54:$L$66,2)</f>
        <v>#N/A</v>
      </c>
      <c r="AV46" s="50">
        <f>REKAP!AO47</f>
        <v>0</v>
      </c>
      <c r="AW46" s="50">
        <f>REKAP!AP47</f>
        <v>0</v>
      </c>
      <c r="AX46" s="54">
        <v>0</v>
      </c>
      <c r="AY46" s="54">
        <v>0</v>
      </c>
      <c r="AZ46" s="49">
        <f t="shared" si="19"/>
        <v>0</v>
      </c>
      <c r="BA46" s="53" t="e">
        <f>VLOOKUP(AZ46,[1]PREDIKAT!$B$2:$C$102,2)</f>
        <v>#N/A</v>
      </c>
      <c r="BB46" s="49" t="e">
        <f>VLOOKUP(BA46,DESKRIPSI!$K$71:$L$83,2)</f>
        <v>#N/A</v>
      </c>
      <c r="BC46" s="50">
        <f>REKAP!BC47</f>
        <v>0</v>
      </c>
      <c r="BD46" s="50">
        <f>REKAP!BD47</f>
        <v>0</v>
      </c>
      <c r="BE46" s="50">
        <f>REKAP!BE47</f>
        <v>0</v>
      </c>
      <c r="BF46" s="50">
        <f>REKAP!BF47</f>
        <v>0</v>
      </c>
      <c r="BG46" s="48">
        <f t="shared" si="20"/>
        <v>0</v>
      </c>
      <c r="BH46" s="53" t="e">
        <f>VLOOKUP(BG46,[1]PREDIKAT!$B$2:$C$102,2)</f>
        <v>#N/A</v>
      </c>
      <c r="BI46" s="49" t="e">
        <f>VLOOKUP(BH46,DESKRIPSI!$U$20:$V$32,2)</f>
        <v>#N/A</v>
      </c>
      <c r="BJ46" s="50">
        <f>REKAP!BQ47</f>
        <v>0</v>
      </c>
      <c r="BK46" s="50">
        <f>REKAP!BR47</f>
        <v>0</v>
      </c>
      <c r="BL46" s="96"/>
      <c r="BM46" s="48">
        <f t="shared" si="14"/>
        <v>0</v>
      </c>
      <c r="BN46" s="53" t="e">
        <f>VLOOKUP(BM46,[1]PREDIKAT!$B$2:$C$102,2)</f>
        <v>#N/A</v>
      </c>
      <c r="BO46" s="49" t="e">
        <f>VLOOKUP(BN46,DESKRIPSI!$U$37:$V$49,2)</f>
        <v>#N/A</v>
      </c>
      <c r="BP46" s="50">
        <f>REKAP1!Q46</f>
        <v>0</v>
      </c>
      <c r="BQ46" s="50">
        <f>REKAP1!V46</f>
        <v>0</v>
      </c>
      <c r="BR46" s="96"/>
      <c r="BS46" s="48">
        <f t="shared" si="15"/>
        <v>0</v>
      </c>
      <c r="BT46" s="53" t="e">
        <f>VLOOKUP(BS46,[1]PREDIKAT!$B$2:$C$102,2)</f>
        <v>#N/A</v>
      </c>
      <c r="BU46" s="53" t="e">
        <f>VLOOKUP(BT46,[1]DESKRIPSI!$U$54:$V$66,2)</f>
        <v>#N/A</v>
      </c>
      <c r="BV46" s="96" t="s">
        <v>64</v>
      </c>
      <c r="BW46" s="96" t="s">
        <v>65</v>
      </c>
      <c r="BX46" s="96" t="s">
        <v>66</v>
      </c>
      <c r="BY46" s="52" t="e">
        <f t="shared" si="16"/>
        <v>#DIV/0!</v>
      </c>
      <c r="BZ46" s="53" t="e">
        <f>VLOOKUP(BY46,[1]PREDIKAT!$B$2:$C$102,2)</f>
        <v>#DIV/0!</v>
      </c>
      <c r="CA46" s="53" t="e">
        <f>VLOOKUP(BZ46,[1]DESKRIPSI!$U$71:$V$83,2)</f>
        <v>#DIV/0!</v>
      </c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</row>
  </sheetData>
  <mergeCells count="90">
    <mergeCell ref="BC2:CA2"/>
    <mergeCell ref="CC3:CC5"/>
    <mergeCell ref="BG4:BG5"/>
    <mergeCell ref="BN4:BN5"/>
    <mergeCell ref="BO4:BO5"/>
    <mergeCell ref="BI4:BI5"/>
    <mergeCell ref="BH4:BH5"/>
    <mergeCell ref="BS4:BS5"/>
    <mergeCell ref="CB2:CC2"/>
    <mergeCell ref="BT4:BT5"/>
    <mergeCell ref="BU4:BU5"/>
    <mergeCell ref="BV4:BX4"/>
    <mergeCell ref="CA4:CA5"/>
    <mergeCell ref="BC4:BF4"/>
    <mergeCell ref="BC3:BI3"/>
    <mergeCell ref="BJ3:BO3"/>
    <mergeCell ref="CO3:CO5"/>
    <mergeCell ref="CD2:CD5"/>
    <mergeCell ref="CJ2:CL2"/>
    <mergeCell ref="CM2:CO2"/>
    <mergeCell ref="CJ3:CJ5"/>
    <mergeCell ref="CK3:CK5"/>
    <mergeCell ref="CL3:CL5"/>
    <mergeCell ref="CM3:CM5"/>
    <mergeCell ref="CE2:CF2"/>
    <mergeCell ref="CI4:CI5"/>
    <mergeCell ref="CG4:CG5"/>
    <mergeCell ref="CH4:CH5"/>
    <mergeCell ref="CF4:CF5"/>
    <mergeCell ref="CN3:CN5"/>
    <mergeCell ref="CG2:CI2"/>
    <mergeCell ref="A1:B1"/>
    <mergeCell ref="Z2:Z5"/>
    <mergeCell ref="AA2:AA5"/>
    <mergeCell ref="AV3:BB3"/>
    <mergeCell ref="AV4:AY4"/>
    <mergeCell ref="AZ4:AZ5"/>
    <mergeCell ref="BA4:BA5"/>
    <mergeCell ref="BB4:BB5"/>
    <mergeCell ref="AI3:AN3"/>
    <mergeCell ref="AI4:AK4"/>
    <mergeCell ref="AL4:AL5"/>
    <mergeCell ref="AM4:AM5"/>
    <mergeCell ref="AB2:AB5"/>
    <mergeCell ref="AC4:AE4"/>
    <mergeCell ref="AC3:AH3"/>
    <mergeCell ref="AF4:AF5"/>
    <mergeCell ref="AN4:AN5"/>
    <mergeCell ref="AS4:AS5"/>
    <mergeCell ref="AT4:AT5"/>
    <mergeCell ref="AU4:AU5"/>
    <mergeCell ref="AO3:AU3"/>
    <mergeCell ref="AO4:AR4"/>
    <mergeCell ref="BP3:BU3"/>
    <mergeCell ref="BV3:CA3"/>
    <mergeCell ref="CE3:CF3"/>
    <mergeCell ref="BJ4:BL4"/>
    <mergeCell ref="BM4:BM5"/>
    <mergeCell ref="BP4:BR4"/>
    <mergeCell ref="CB3:CB5"/>
    <mergeCell ref="CE4:CE5"/>
    <mergeCell ref="BY4:BY5"/>
    <mergeCell ref="BZ4:BZ5"/>
    <mergeCell ref="P2:P5"/>
    <mergeCell ref="L4:L5"/>
    <mergeCell ref="M4:M5"/>
    <mergeCell ref="AG4:AG5"/>
    <mergeCell ref="AH4:AH5"/>
    <mergeCell ref="Q2:Y2"/>
    <mergeCell ref="N2:N5"/>
    <mergeCell ref="O2:O5"/>
    <mergeCell ref="Q3:S3"/>
    <mergeCell ref="T3:V3"/>
    <mergeCell ref="W3:Y3"/>
    <mergeCell ref="AC2:AH2"/>
    <mergeCell ref="A2:A5"/>
    <mergeCell ref="E4:E5"/>
    <mergeCell ref="F4:F5"/>
    <mergeCell ref="G4:G5"/>
    <mergeCell ref="E3:G3"/>
    <mergeCell ref="E2:M2"/>
    <mergeCell ref="D2:D5"/>
    <mergeCell ref="H4:H5"/>
    <mergeCell ref="I4:I5"/>
    <mergeCell ref="J4:J5"/>
    <mergeCell ref="K4:K5"/>
    <mergeCell ref="C2:C5"/>
    <mergeCell ref="B2:B5"/>
    <mergeCell ref="H3:J3"/>
    <mergeCell ref="K3:M3"/>
  </mergeCells>
  <pageMargins left="0.7" right="0.7" top="0.75" bottom="0.75" header="0.3" footer="0.3"/>
  <pageSetup paperSize="10000" scale="73" orientation="landscape" horizontalDpi="4294967293" r:id="rId1"/>
  <rowBreaks count="1" manualBreakCount="1">
    <brk id="27" max="16383" man="1"/>
  </rowBreaks>
  <colBreaks count="5" manualBreakCount="5">
    <brk id="16" max="26" man="1"/>
    <brk id="34" max="26" man="1"/>
    <brk id="47" max="26" man="1"/>
    <brk id="61" max="26" man="1"/>
    <brk id="73" max="2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119"/>
  <sheetViews>
    <sheetView zoomScale="90" zoomScaleNormal="90" workbookViewId="0"/>
  </sheetViews>
  <sheetFormatPr defaultRowHeight="14.4" x14ac:dyDescent="0.3"/>
  <sheetData>
    <row r="1" spans="1:2" x14ac:dyDescent="0.3">
      <c r="A1" s="12" t="s">
        <v>101</v>
      </c>
      <c r="B1" s="13"/>
    </row>
    <row r="2" spans="1:2" x14ac:dyDescent="0.3">
      <c r="A2" s="144" t="s">
        <v>97</v>
      </c>
      <c r="B2" s="152" t="s">
        <v>102</v>
      </c>
    </row>
    <row r="3" spans="1:2" x14ac:dyDescent="0.3">
      <c r="A3" s="144"/>
      <c r="B3" s="146"/>
    </row>
    <row r="4" spans="1:2" ht="15" thickBot="1" x14ac:dyDescent="0.35">
      <c r="A4" s="144"/>
      <c r="B4" s="147"/>
    </row>
    <row r="5" spans="1:2" ht="15" thickTop="1" x14ac:dyDescent="0.3">
      <c r="A5" s="144" t="s">
        <v>100</v>
      </c>
      <c r="B5" s="145" t="s">
        <v>103</v>
      </c>
    </row>
    <row r="6" spans="1:2" x14ac:dyDescent="0.3">
      <c r="A6" s="144"/>
      <c r="B6" s="146"/>
    </row>
    <row r="7" spans="1:2" ht="15" thickBot="1" x14ac:dyDescent="0.35">
      <c r="A7" s="144"/>
      <c r="B7" s="147"/>
    </row>
    <row r="8" spans="1:2" ht="15" thickTop="1" x14ac:dyDescent="0.3">
      <c r="A8" s="144" t="s">
        <v>99</v>
      </c>
      <c r="B8" s="145" t="s">
        <v>104</v>
      </c>
    </row>
    <row r="9" spans="1:2" x14ac:dyDescent="0.3">
      <c r="A9" s="144"/>
      <c r="B9" s="146"/>
    </row>
    <row r="10" spans="1:2" ht="15" thickBot="1" x14ac:dyDescent="0.35">
      <c r="A10" s="144"/>
      <c r="B10" s="147"/>
    </row>
    <row r="11" spans="1:2" ht="15" thickTop="1" x14ac:dyDescent="0.3">
      <c r="A11" s="144" t="s">
        <v>98</v>
      </c>
      <c r="B11" s="145" t="s">
        <v>105</v>
      </c>
    </row>
    <row r="12" spans="1:2" x14ac:dyDescent="0.3">
      <c r="A12" s="144"/>
      <c r="B12" s="146"/>
    </row>
    <row r="13" spans="1:2" ht="15" thickBot="1" x14ac:dyDescent="0.35">
      <c r="A13" s="144"/>
      <c r="B13" s="147"/>
    </row>
    <row r="14" spans="1:2" ht="15" thickTop="1" x14ac:dyDescent="0.3">
      <c r="A14" s="144">
        <v>0</v>
      </c>
      <c r="B14" s="145">
        <v>0</v>
      </c>
    </row>
    <row r="15" spans="1:2" x14ac:dyDescent="0.3">
      <c r="A15" s="144"/>
      <c r="B15" s="146"/>
    </row>
    <row r="16" spans="1:2" ht="15" thickBot="1" x14ac:dyDescent="0.35">
      <c r="A16" s="144"/>
      <c r="B16" s="147"/>
    </row>
    <row r="17" spans="1:29" ht="15" thickTop="1" x14ac:dyDescent="0.3"/>
    <row r="18" spans="1:29" x14ac:dyDescent="0.3">
      <c r="A18" s="12" t="s">
        <v>106</v>
      </c>
      <c r="K18" t="s">
        <v>117</v>
      </c>
    </row>
    <row r="19" spans="1:29" x14ac:dyDescent="0.3">
      <c r="A19" s="12" t="s">
        <v>107</v>
      </c>
      <c r="K19" s="12" t="s">
        <v>118</v>
      </c>
      <c r="U19" s="12" t="s">
        <v>123</v>
      </c>
    </row>
    <row r="20" spans="1:29" x14ac:dyDescent="0.3">
      <c r="A20" s="148" t="s">
        <v>97</v>
      </c>
      <c r="B20" s="151" t="s">
        <v>110</v>
      </c>
      <c r="C20" s="151"/>
      <c r="D20" s="151"/>
      <c r="E20" s="151"/>
      <c r="F20" s="151"/>
      <c r="G20" s="151"/>
      <c r="H20" s="151"/>
      <c r="I20" s="151"/>
      <c r="K20" s="144" t="s">
        <v>97</v>
      </c>
      <c r="L20" s="151" t="s">
        <v>234</v>
      </c>
      <c r="M20" s="151"/>
      <c r="N20" s="151"/>
      <c r="O20" s="151"/>
      <c r="P20" s="151"/>
      <c r="Q20" s="151"/>
      <c r="R20" s="151"/>
      <c r="S20" s="151"/>
      <c r="U20" s="144" t="s">
        <v>97</v>
      </c>
      <c r="V20" s="151" t="s">
        <v>230</v>
      </c>
      <c r="W20" s="151"/>
      <c r="X20" s="151"/>
      <c r="Y20" s="151"/>
      <c r="Z20" s="151"/>
      <c r="AA20" s="151"/>
      <c r="AB20" s="151"/>
      <c r="AC20" s="151"/>
    </row>
    <row r="21" spans="1:29" x14ac:dyDescent="0.3">
      <c r="A21" s="149"/>
      <c r="B21" s="151"/>
      <c r="C21" s="151"/>
      <c r="D21" s="151"/>
      <c r="E21" s="151"/>
      <c r="F21" s="151"/>
      <c r="G21" s="151"/>
      <c r="H21" s="151"/>
      <c r="I21" s="151"/>
      <c r="K21" s="144"/>
      <c r="L21" s="151"/>
      <c r="M21" s="151"/>
      <c r="N21" s="151"/>
      <c r="O21" s="151"/>
      <c r="P21" s="151"/>
      <c r="Q21" s="151"/>
      <c r="R21" s="151"/>
      <c r="S21" s="151"/>
      <c r="U21" s="144"/>
      <c r="V21" s="151"/>
      <c r="W21" s="151"/>
      <c r="X21" s="151"/>
      <c r="Y21" s="151"/>
      <c r="Z21" s="151"/>
      <c r="AA21" s="151"/>
      <c r="AB21" s="151"/>
      <c r="AC21" s="151"/>
    </row>
    <row r="22" spans="1:29" x14ac:dyDescent="0.3">
      <c r="A22" s="150"/>
      <c r="B22" s="151"/>
      <c r="C22" s="151"/>
      <c r="D22" s="151"/>
      <c r="E22" s="151"/>
      <c r="F22" s="151"/>
      <c r="G22" s="151"/>
      <c r="H22" s="151"/>
      <c r="I22" s="151"/>
      <c r="K22" s="144"/>
      <c r="L22" s="151"/>
      <c r="M22" s="151"/>
      <c r="N22" s="151"/>
      <c r="O22" s="151"/>
      <c r="P22" s="151"/>
      <c r="Q22" s="151"/>
      <c r="R22" s="151"/>
      <c r="S22" s="151"/>
      <c r="U22" s="144"/>
      <c r="V22" s="151"/>
      <c r="W22" s="151"/>
      <c r="X22" s="151"/>
      <c r="Y22" s="151"/>
      <c r="Z22" s="151"/>
      <c r="AA22" s="151"/>
      <c r="AB22" s="151"/>
      <c r="AC22" s="151"/>
    </row>
    <row r="23" spans="1:29" x14ac:dyDescent="0.3">
      <c r="A23" s="144" t="s">
        <v>100</v>
      </c>
      <c r="B23" s="151" t="s">
        <v>111</v>
      </c>
      <c r="C23" s="151"/>
      <c r="D23" s="151"/>
      <c r="E23" s="151"/>
      <c r="F23" s="151"/>
      <c r="G23" s="151"/>
      <c r="H23" s="151"/>
      <c r="I23" s="151"/>
      <c r="K23" s="144" t="s">
        <v>100</v>
      </c>
      <c r="L23" s="163" t="s">
        <v>235</v>
      </c>
      <c r="M23" s="151"/>
      <c r="N23" s="151"/>
      <c r="O23" s="151"/>
      <c r="P23" s="151"/>
      <c r="Q23" s="151"/>
      <c r="R23" s="151"/>
      <c r="S23" s="151"/>
      <c r="U23" s="144" t="s">
        <v>100</v>
      </c>
      <c r="V23" s="151" t="s">
        <v>231</v>
      </c>
      <c r="W23" s="151"/>
      <c r="X23" s="151"/>
      <c r="Y23" s="151"/>
      <c r="Z23" s="151"/>
      <c r="AA23" s="151"/>
      <c r="AB23" s="151"/>
      <c r="AC23" s="151"/>
    </row>
    <row r="24" spans="1:29" x14ac:dyDescent="0.3">
      <c r="A24" s="144"/>
      <c r="B24" s="151"/>
      <c r="C24" s="151"/>
      <c r="D24" s="151"/>
      <c r="E24" s="151"/>
      <c r="F24" s="151"/>
      <c r="G24" s="151"/>
      <c r="H24" s="151"/>
      <c r="I24" s="151"/>
      <c r="K24" s="144"/>
      <c r="L24" s="151"/>
      <c r="M24" s="151"/>
      <c r="N24" s="151"/>
      <c r="O24" s="151"/>
      <c r="P24" s="151"/>
      <c r="Q24" s="151"/>
      <c r="R24" s="151"/>
      <c r="S24" s="151"/>
      <c r="U24" s="144"/>
      <c r="V24" s="151"/>
      <c r="W24" s="151"/>
      <c r="X24" s="151"/>
      <c r="Y24" s="151"/>
      <c r="Z24" s="151"/>
      <c r="AA24" s="151"/>
      <c r="AB24" s="151"/>
      <c r="AC24" s="151"/>
    </row>
    <row r="25" spans="1:29" x14ac:dyDescent="0.3">
      <c r="A25" s="144"/>
      <c r="B25" s="151"/>
      <c r="C25" s="151"/>
      <c r="D25" s="151"/>
      <c r="E25" s="151"/>
      <c r="F25" s="151"/>
      <c r="G25" s="151"/>
      <c r="H25" s="151"/>
      <c r="I25" s="151"/>
      <c r="K25" s="144"/>
      <c r="L25" s="151"/>
      <c r="M25" s="151"/>
      <c r="N25" s="151"/>
      <c r="O25" s="151"/>
      <c r="P25" s="151"/>
      <c r="Q25" s="151"/>
      <c r="R25" s="151"/>
      <c r="S25" s="151"/>
      <c r="U25" s="144"/>
      <c r="V25" s="151"/>
      <c r="W25" s="151"/>
      <c r="X25" s="151"/>
      <c r="Y25" s="151"/>
      <c r="Z25" s="151"/>
      <c r="AA25" s="151"/>
      <c r="AB25" s="151"/>
      <c r="AC25" s="151"/>
    </row>
    <row r="26" spans="1:29" x14ac:dyDescent="0.3">
      <c r="A26" s="144" t="s">
        <v>99</v>
      </c>
      <c r="B26" s="154" t="s">
        <v>112</v>
      </c>
      <c r="C26" s="155"/>
      <c r="D26" s="155"/>
      <c r="E26" s="155"/>
      <c r="F26" s="155"/>
      <c r="G26" s="155"/>
      <c r="H26" s="155"/>
      <c r="I26" s="156"/>
      <c r="K26" s="144" t="s">
        <v>99</v>
      </c>
      <c r="L26" s="163" t="s">
        <v>236</v>
      </c>
      <c r="M26" s="151"/>
      <c r="N26" s="151"/>
      <c r="O26" s="151"/>
      <c r="P26" s="151"/>
      <c r="Q26" s="151"/>
      <c r="R26" s="151"/>
      <c r="S26" s="151"/>
      <c r="U26" s="144" t="s">
        <v>99</v>
      </c>
      <c r="V26" s="151" t="s">
        <v>232</v>
      </c>
      <c r="W26" s="151"/>
      <c r="X26" s="151"/>
      <c r="Y26" s="151"/>
      <c r="Z26" s="151"/>
      <c r="AA26" s="151"/>
      <c r="AB26" s="151"/>
      <c r="AC26" s="151"/>
    </row>
    <row r="27" spans="1:29" x14ac:dyDescent="0.3">
      <c r="A27" s="144"/>
      <c r="B27" s="157"/>
      <c r="C27" s="158"/>
      <c r="D27" s="158"/>
      <c r="E27" s="158"/>
      <c r="F27" s="158"/>
      <c r="G27" s="158"/>
      <c r="H27" s="158"/>
      <c r="I27" s="159"/>
      <c r="K27" s="144"/>
      <c r="L27" s="151"/>
      <c r="M27" s="151"/>
      <c r="N27" s="151"/>
      <c r="O27" s="151"/>
      <c r="P27" s="151"/>
      <c r="Q27" s="151"/>
      <c r="R27" s="151"/>
      <c r="S27" s="151"/>
      <c r="U27" s="144"/>
      <c r="V27" s="151"/>
      <c r="W27" s="151"/>
      <c r="X27" s="151"/>
      <c r="Y27" s="151"/>
      <c r="Z27" s="151"/>
      <c r="AA27" s="151"/>
      <c r="AB27" s="151"/>
      <c r="AC27" s="151"/>
    </row>
    <row r="28" spans="1:29" x14ac:dyDescent="0.3">
      <c r="A28" s="144"/>
      <c r="B28" s="160"/>
      <c r="C28" s="161"/>
      <c r="D28" s="161"/>
      <c r="E28" s="161"/>
      <c r="F28" s="161"/>
      <c r="G28" s="161"/>
      <c r="H28" s="161"/>
      <c r="I28" s="162"/>
      <c r="K28" s="144"/>
      <c r="L28" s="151"/>
      <c r="M28" s="151"/>
      <c r="N28" s="151"/>
      <c r="O28" s="151"/>
      <c r="P28" s="151"/>
      <c r="Q28" s="151"/>
      <c r="R28" s="151"/>
      <c r="S28" s="151"/>
      <c r="U28" s="144"/>
      <c r="V28" s="151"/>
      <c r="W28" s="151"/>
      <c r="X28" s="151"/>
      <c r="Y28" s="151"/>
      <c r="Z28" s="151"/>
      <c r="AA28" s="151"/>
      <c r="AB28" s="151"/>
      <c r="AC28" s="151"/>
    </row>
    <row r="29" spans="1:29" x14ac:dyDescent="0.3">
      <c r="A29" s="144" t="s">
        <v>98</v>
      </c>
      <c r="B29" s="151" t="s">
        <v>105</v>
      </c>
      <c r="C29" s="151"/>
      <c r="D29" s="151"/>
      <c r="E29" s="151"/>
      <c r="F29" s="151"/>
      <c r="G29" s="151"/>
      <c r="H29" s="151"/>
      <c r="I29" s="151"/>
      <c r="K29" s="144" t="s">
        <v>98</v>
      </c>
      <c r="L29" s="164" t="s">
        <v>237</v>
      </c>
      <c r="M29" s="151"/>
      <c r="N29" s="151"/>
      <c r="O29" s="151"/>
      <c r="P29" s="151"/>
      <c r="Q29" s="151"/>
      <c r="R29" s="151"/>
      <c r="S29" s="151"/>
      <c r="U29" s="144" t="s">
        <v>98</v>
      </c>
      <c r="V29" s="151" t="s">
        <v>233</v>
      </c>
      <c r="W29" s="151"/>
      <c r="X29" s="151"/>
      <c r="Y29" s="151"/>
      <c r="Z29" s="151"/>
      <c r="AA29" s="151"/>
      <c r="AB29" s="151"/>
      <c r="AC29" s="151"/>
    </row>
    <row r="30" spans="1:29" x14ac:dyDescent="0.3">
      <c r="A30" s="144"/>
      <c r="B30" s="151"/>
      <c r="C30" s="151"/>
      <c r="D30" s="151"/>
      <c r="E30" s="151"/>
      <c r="F30" s="151"/>
      <c r="G30" s="151"/>
      <c r="H30" s="151"/>
      <c r="I30" s="151"/>
      <c r="K30" s="144"/>
      <c r="L30" s="151"/>
      <c r="M30" s="151"/>
      <c r="N30" s="151"/>
      <c r="O30" s="151"/>
      <c r="P30" s="151"/>
      <c r="Q30" s="151"/>
      <c r="R30" s="151"/>
      <c r="S30" s="151"/>
      <c r="U30" s="144"/>
      <c r="V30" s="151"/>
      <c r="W30" s="151"/>
      <c r="X30" s="151"/>
      <c r="Y30" s="151"/>
      <c r="Z30" s="151"/>
      <c r="AA30" s="151"/>
      <c r="AB30" s="151"/>
      <c r="AC30" s="151"/>
    </row>
    <row r="31" spans="1:29" x14ac:dyDescent="0.3">
      <c r="A31" s="144"/>
      <c r="B31" s="151"/>
      <c r="C31" s="151"/>
      <c r="D31" s="151"/>
      <c r="E31" s="151"/>
      <c r="F31" s="151"/>
      <c r="G31" s="151"/>
      <c r="H31" s="151"/>
      <c r="I31" s="151"/>
      <c r="K31" s="144"/>
      <c r="L31" s="151"/>
      <c r="M31" s="151"/>
      <c r="N31" s="151"/>
      <c r="O31" s="151"/>
      <c r="P31" s="151"/>
      <c r="Q31" s="151"/>
      <c r="R31" s="151"/>
      <c r="S31" s="151"/>
      <c r="U31" s="144"/>
      <c r="V31" s="151"/>
      <c r="W31" s="151"/>
      <c r="X31" s="151"/>
      <c r="Y31" s="151"/>
      <c r="Z31" s="151"/>
      <c r="AA31" s="151"/>
      <c r="AB31" s="151"/>
      <c r="AC31" s="151"/>
    </row>
    <row r="32" spans="1:29" x14ac:dyDescent="0.3">
      <c r="A32" s="144">
        <v>0</v>
      </c>
      <c r="B32" s="153">
        <v>0</v>
      </c>
      <c r="K32" s="144">
        <v>0</v>
      </c>
      <c r="L32" s="153">
        <v>0</v>
      </c>
      <c r="U32" s="144">
        <v>0</v>
      </c>
      <c r="V32" s="153">
        <v>0</v>
      </c>
    </row>
    <row r="33" spans="1:29" x14ac:dyDescent="0.3">
      <c r="A33" s="144"/>
      <c r="B33" s="153"/>
      <c r="K33" s="144"/>
      <c r="L33" s="153"/>
      <c r="U33" s="144"/>
      <c r="V33" s="153"/>
    </row>
    <row r="34" spans="1:29" x14ac:dyDescent="0.3">
      <c r="A34" s="144"/>
      <c r="B34" s="153"/>
      <c r="K34" s="144"/>
      <c r="L34" s="153"/>
      <c r="U34" s="144"/>
      <c r="V34" s="153"/>
    </row>
    <row r="36" spans="1:29" x14ac:dyDescent="0.3">
      <c r="A36" s="12" t="s">
        <v>108</v>
      </c>
      <c r="K36" s="12" t="s">
        <v>116</v>
      </c>
      <c r="U36" s="12" t="s">
        <v>124</v>
      </c>
    </row>
    <row r="37" spans="1:29" x14ac:dyDescent="0.3">
      <c r="A37" s="144" t="s">
        <v>97</v>
      </c>
      <c r="B37" s="151" t="s">
        <v>113</v>
      </c>
      <c r="C37" s="151"/>
      <c r="D37" s="151"/>
      <c r="E37" s="151"/>
      <c r="F37" s="151"/>
      <c r="G37" s="151"/>
      <c r="H37" s="151"/>
      <c r="I37" s="151"/>
      <c r="K37" s="144" t="s">
        <v>97</v>
      </c>
      <c r="L37" s="151" t="s">
        <v>218</v>
      </c>
      <c r="M37" s="151"/>
      <c r="N37" s="151"/>
      <c r="O37" s="151"/>
      <c r="P37" s="151"/>
      <c r="Q37" s="151"/>
      <c r="R37" s="151"/>
      <c r="S37" s="151"/>
      <c r="U37" s="144" t="s">
        <v>97</v>
      </c>
      <c r="V37" s="151" t="s">
        <v>226</v>
      </c>
      <c r="W37" s="151"/>
      <c r="X37" s="151"/>
      <c r="Y37" s="151"/>
      <c r="Z37" s="151"/>
      <c r="AA37" s="151"/>
      <c r="AB37" s="151"/>
      <c r="AC37" s="151"/>
    </row>
    <row r="38" spans="1:29" x14ac:dyDescent="0.3">
      <c r="A38" s="144"/>
      <c r="B38" s="151"/>
      <c r="C38" s="151"/>
      <c r="D38" s="151"/>
      <c r="E38" s="151"/>
      <c r="F38" s="151"/>
      <c r="G38" s="151"/>
      <c r="H38" s="151"/>
      <c r="I38" s="151"/>
      <c r="K38" s="144"/>
      <c r="L38" s="151"/>
      <c r="M38" s="151"/>
      <c r="N38" s="151"/>
      <c r="O38" s="151"/>
      <c r="P38" s="151"/>
      <c r="Q38" s="151"/>
      <c r="R38" s="151"/>
      <c r="S38" s="151"/>
      <c r="U38" s="144"/>
      <c r="V38" s="151"/>
      <c r="W38" s="151"/>
      <c r="X38" s="151"/>
      <c r="Y38" s="151"/>
      <c r="Z38" s="151"/>
      <c r="AA38" s="151"/>
      <c r="AB38" s="151"/>
      <c r="AC38" s="151"/>
    </row>
    <row r="39" spans="1:29" x14ac:dyDescent="0.3">
      <c r="A39" s="144"/>
      <c r="B39" s="151"/>
      <c r="C39" s="151"/>
      <c r="D39" s="151"/>
      <c r="E39" s="151"/>
      <c r="F39" s="151"/>
      <c r="G39" s="151"/>
      <c r="H39" s="151"/>
      <c r="I39" s="151"/>
      <c r="K39" s="144"/>
      <c r="L39" s="151"/>
      <c r="M39" s="151"/>
      <c r="N39" s="151"/>
      <c r="O39" s="151"/>
      <c r="P39" s="151"/>
      <c r="Q39" s="151"/>
      <c r="R39" s="151"/>
      <c r="S39" s="151"/>
      <c r="U39" s="144"/>
      <c r="V39" s="151"/>
      <c r="W39" s="151"/>
      <c r="X39" s="151"/>
      <c r="Y39" s="151"/>
      <c r="Z39" s="151"/>
      <c r="AA39" s="151"/>
      <c r="AB39" s="151"/>
      <c r="AC39" s="151"/>
    </row>
    <row r="40" spans="1:29" x14ac:dyDescent="0.3">
      <c r="A40" s="144" t="s">
        <v>100</v>
      </c>
      <c r="B40" s="151" t="s">
        <v>114</v>
      </c>
      <c r="C40" s="151"/>
      <c r="D40" s="151"/>
      <c r="E40" s="151"/>
      <c r="F40" s="151"/>
      <c r="G40" s="151"/>
      <c r="H40" s="151"/>
      <c r="I40" s="151"/>
      <c r="K40" s="144" t="s">
        <v>100</v>
      </c>
      <c r="L40" s="151" t="s">
        <v>219</v>
      </c>
      <c r="M40" s="151"/>
      <c r="N40" s="151"/>
      <c r="O40" s="151"/>
      <c r="P40" s="151"/>
      <c r="Q40" s="151"/>
      <c r="R40" s="151"/>
      <c r="S40" s="151"/>
      <c r="U40" s="144" t="s">
        <v>100</v>
      </c>
      <c r="V40" s="151" t="s">
        <v>227</v>
      </c>
      <c r="W40" s="151"/>
      <c r="X40" s="151"/>
      <c r="Y40" s="151"/>
      <c r="Z40" s="151"/>
      <c r="AA40" s="151"/>
      <c r="AB40" s="151"/>
      <c r="AC40" s="151"/>
    </row>
    <row r="41" spans="1:29" x14ac:dyDescent="0.3">
      <c r="A41" s="144"/>
      <c r="B41" s="151"/>
      <c r="C41" s="151"/>
      <c r="D41" s="151"/>
      <c r="E41" s="151"/>
      <c r="F41" s="151"/>
      <c r="G41" s="151"/>
      <c r="H41" s="151"/>
      <c r="I41" s="151"/>
      <c r="K41" s="144"/>
      <c r="L41" s="151"/>
      <c r="M41" s="151"/>
      <c r="N41" s="151"/>
      <c r="O41" s="151"/>
      <c r="P41" s="151"/>
      <c r="Q41" s="151"/>
      <c r="R41" s="151"/>
      <c r="S41" s="151"/>
      <c r="U41" s="144"/>
      <c r="V41" s="151"/>
      <c r="W41" s="151"/>
      <c r="X41" s="151"/>
      <c r="Y41" s="151"/>
      <c r="Z41" s="151"/>
      <c r="AA41" s="151"/>
      <c r="AB41" s="151"/>
      <c r="AC41" s="151"/>
    </row>
    <row r="42" spans="1:29" x14ac:dyDescent="0.3">
      <c r="A42" s="144"/>
      <c r="B42" s="151"/>
      <c r="C42" s="151"/>
      <c r="D42" s="151"/>
      <c r="E42" s="151"/>
      <c r="F42" s="151"/>
      <c r="G42" s="151"/>
      <c r="H42" s="151"/>
      <c r="I42" s="151"/>
      <c r="K42" s="144"/>
      <c r="L42" s="151"/>
      <c r="M42" s="151"/>
      <c r="N42" s="151"/>
      <c r="O42" s="151"/>
      <c r="P42" s="151"/>
      <c r="Q42" s="151"/>
      <c r="R42" s="151"/>
      <c r="S42" s="151"/>
      <c r="U42" s="144"/>
      <c r="V42" s="151"/>
      <c r="W42" s="151"/>
      <c r="X42" s="151"/>
      <c r="Y42" s="151"/>
      <c r="Z42" s="151"/>
      <c r="AA42" s="151"/>
      <c r="AB42" s="151"/>
      <c r="AC42" s="151"/>
    </row>
    <row r="43" spans="1:29" x14ac:dyDescent="0.3">
      <c r="A43" s="144" t="s">
        <v>99</v>
      </c>
      <c r="B43" s="151" t="s">
        <v>115</v>
      </c>
      <c r="C43" s="151"/>
      <c r="D43" s="151"/>
      <c r="E43" s="151"/>
      <c r="F43" s="151"/>
      <c r="G43" s="151"/>
      <c r="H43" s="151"/>
      <c r="I43" s="151"/>
      <c r="K43" s="144" t="s">
        <v>99</v>
      </c>
      <c r="L43" s="151" t="s">
        <v>220</v>
      </c>
      <c r="M43" s="151"/>
      <c r="N43" s="151"/>
      <c r="O43" s="151"/>
      <c r="P43" s="151"/>
      <c r="Q43" s="151"/>
      <c r="R43" s="151"/>
      <c r="S43" s="151"/>
      <c r="U43" s="144" t="s">
        <v>99</v>
      </c>
      <c r="V43" s="151" t="s">
        <v>228</v>
      </c>
      <c r="W43" s="151"/>
      <c r="X43" s="151"/>
      <c r="Y43" s="151"/>
      <c r="Z43" s="151"/>
      <c r="AA43" s="151"/>
      <c r="AB43" s="151"/>
      <c r="AC43" s="151"/>
    </row>
    <row r="44" spans="1:29" x14ac:dyDescent="0.3">
      <c r="A44" s="144"/>
      <c r="B44" s="151"/>
      <c r="C44" s="151"/>
      <c r="D44" s="151"/>
      <c r="E44" s="151"/>
      <c r="F44" s="151"/>
      <c r="G44" s="151"/>
      <c r="H44" s="151"/>
      <c r="I44" s="151"/>
      <c r="K44" s="144"/>
      <c r="L44" s="151"/>
      <c r="M44" s="151"/>
      <c r="N44" s="151"/>
      <c r="O44" s="151"/>
      <c r="P44" s="151"/>
      <c r="Q44" s="151"/>
      <c r="R44" s="151"/>
      <c r="S44" s="151"/>
      <c r="U44" s="144"/>
      <c r="V44" s="151"/>
      <c r="W44" s="151"/>
      <c r="X44" s="151"/>
      <c r="Y44" s="151"/>
      <c r="Z44" s="151"/>
      <c r="AA44" s="151"/>
      <c r="AB44" s="151"/>
      <c r="AC44" s="151"/>
    </row>
    <row r="45" spans="1:29" x14ac:dyDescent="0.3">
      <c r="A45" s="144"/>
      <c r="B45" s="151"/>
      <c r="C45" s="151"/>
      <c r="D45" s="151"/>
      <c r="E45" s="151"/>
      <c r="F45" s="151"/>
      <c r="G45" s="151"/>
      <c r="H45" s="151"/>
      <c r="I45" s="151"/>
      <c r="K45" s="144"/>
      <c r="L45" s="151"/>
      <c r="M45" s="151"/>
      <c r="N45" s="151"/>
      <c r="O45" s="151"/>
      <c r="P45" s="151"/>
      <c r="Q45" s="151"/>
      <c r="R45" s="151"/>
      <c r="S45" s="151"/>
      <c r="U45" s="144"/>
      <c r="V45" s="151"/>
      <c r="W45" s="151"/>
      <c r="X45" s="151"/>
      <c r="Y45" s="151"/>
      <c r="Z45" s="151"/>
      <c r="AA45" s="151"/>
      <c r="AB45" s="151"/>
      <c r="AC45" s="151"/>
    </row>
    <row r="46" spans="1:29" x14ac:dyDescent="0.3">
      <c r="A46" s="144" t="s">
        <v>98</v>
      </c>
      <c r="B46" s="151" t="s">
        <v>109</v>
      </c>
      <c r="C46" s="151"/>
      <c r="D46" s="151"/>
      <c r="E46" s="151"/>
      <c r="F46" s="151"/>
      <c r="G46" s="151"/>
      <c r="H46" s="151"/>
      <c r="I46" s="151"/>
      <c r="K46" s="144" t="s">
        <v>98</v>
      </c>
      <c r="L46" s="151" t="s">
        <v>221</v>
      </c>
      <c r="M46" s="151"/>
      <c r="N46" s="151"/>
      <c r="O46" s="151"/>
      <c r="P46" s="151"/>
      <c r="Q46" s="151"/>
      <c r="R46" s="151"/>
      <c r="S46" s="151"/>
      <c r="U46" s="144" t="s">
        <v>98</v>
      </c>
      <c r="V46" s="151" t="s">
        <v>229</v>
      </c>
      <c r="W46" s="151"/>
      <c r="X46" s="151"/>
      <c r="Y46" s="151"/>
      <c r="Z46" s="151"/>
      <c r="AA46" s="151"/>
      <c r="AB46" s="151"/>
      <c r="AC46" s="151"/>
    </row>
    <row r="47" spans="1:29" x14ac:dyDescent="0.3">
      <c r="A47" s="144"/>
      <c r="B47" s="151"/>
      <c r="C47" s="151"/>
      <c r="D47" s="151"/>
      <c r="E47" s="151"/>
      <c r="F47" s="151"/>
      <c r="G47" s="151"/>
      <c r="H47" s="151"/>
      <c r="I47" s="151"/>
      <c r="K47" s="144"/>
      <c r="L47" s="151"/>
      <c r="M47" s="151"/>
      <c r="N47" s="151"/>
      <c r="O47" s="151"/>
      <c r="P47" s="151"/>
      <c r="Q47" s="151"/>
      <c r="R47" s="151"/>
      <c r="S47" s="151"/>
      <c r="U47" s="144"/>
      <c r="V47" s="151"/>
      <c r="W47" s="151"/>
      <c r="X47" s="151"/>
      <c r="Y47" s="151"/>
      <c r="Z47" s="151"/>
      <c r="AA47" s="151"/>
      <c r="AB47" s="151"/>
      <c r="AC47" s="151"/>
    </row>
    <row r="48" spans="1:29" x14ac:dyDescent="0.3">
      <c r="A48" s="144"/>
      <c r="B48" s="151"/>
      <c r="C48" s="151"/>
      <c r="D48" s="151"/>
      <c r="E48" s="151"/>
      <c r="F48" s="151"/>
      <c r="G48" s="151"/>
      <c r="H48" s="151"/>
      <c r="I48" s="151"/>
      <c r="K48" s="144"/>
      <c r="L48" s="151"/>
      <c r="M48" s="151"/>
      <c r="N48" s="151"/>
      <c r="O48" s="151"/>
      <c r="P48" s="151"/>
      <c r="Q48" s="151"/>
      <c r="R48" s="151"/>
      <c r="S48" s="151"/>
      <c r="U48" s="144"/>
      <c r="V48" s="151"/>
      <c r="W48" s="151"/>
      <c r="X48" s="151"/>
      <c r="Y48" s="151"/>
      <c r="Z48" s="151"/>
      <c r="AA48" s="151"/>
      <c r="AB48" s="151"/>
      <c r="AC48" s="151"/>
    </row>
    <row r="49" spans="1:29" x14ac:dyDescent="0.3">
      <c r="A49" s="144">
        <v>0</v>
      </c>
      <c r="B49" s="153">
        <v>0</v>
      </c>
      <c r="K49" s="144">
        <v>0</v>
      </c>
      <c r="L49" s="153">
        <v>0</v>
      </c>
      <c r="U49" s="144">
        <v>0</v>
      </c>
      <c r="V49" s="153">
        <v>0</v>
      </c>
    </row>
    <row r="50" spans="1:29" x14ac:dyDescent="0.3">
      <c r="A50" s="144"/>
      <c r="B50" s="153"/>
      <c r="K50" s="144"/>
      <c r="L50" s="153"/>
      <c r="U50" s="144"/>
      <c r="V50" s="153"/>
    </row>
    <row r="51" spans="1:29" x14ac:dyDescent="0.3">
      <c r="A51" s="144"/>
      <c r="B51" s="153"/>
      <c r="K51" s="144"/>
      <c r="L51" s="153"/>
      <c r="U51" s="144"/>
      <c r="V51" s="153"/>
    </row>
    <row r="53" spans="1:29" x14ac:dyDescent="0.3">
      <c r="K53" s="12" t="s">
        <v>119</v>
      </c>
      <c r="U53" s="12" t="s">
        <v>125</v>
      </c>
    </row>
    <row r="54" spans="1:29" x14ac:dyDescent="0.3">
      <c r="K54" s="144" t="s">
        <v>97</v>
      </c>
      <c r="L54" s="164" t="s">
        <v>222</v>
      </c>
      <c r="M54" s="151"/>
      <c r="N54" s="151"/>
      <c r="O54" s="151"/>
      <c r="P54" s="151"/>
      <c r="Q54" s="151"/>
      <c r="R54" s="151"/>
      <c r="S54" s="151"/>
      <c r="U54" s="144" t="s">
        <v>97</v>
      </c>
      <c r="V54" s="151" t="s">
        <v>135</v>
      </c>
      <c r="W54" s="151"/>
      <c r="X54" s="151"/>
      <c r="Y54" s="151"/>
      <c r="Z54" s="151"/>
      <c r="AA54" s="151"/>
      <c r="AB54" s="151"/>
      <c r="AC54" s="151"/>
    </row>
    <row r="55" spans="1:29" x14ac:dyDescent="0.3">
      <c r="K55" s="144"/>
      <c r="L55" s="151"/>
      <c r="M55" s="151"/>
      <c r="N55" s="151"/>
      <c r="O55" s="151"/>
      <c r="P55" s="151"/>
      <c r="Q55" s="151"/>
      <c r="R55" s="151"/>
      <c r="S55" s="151"/>
      <c r="U55" s="144"/>
      <c r="V55" s="151"/>
      <c r="W55" s="151"/>
      <c r="X55" s="151"/>
      <c r="Y55" s="151"/>
      <c r="Z55" s="151"/>
      <c r="AA55" s="151"/>
      <c r="AB55" s="151"/>
      <c r="AC55" s="151"/>
    </row>
    <row r="56" spans="1:29" x14ac:dyDescent="0.3">
      <c r="K56" s="144"/>
      <c r="L56" s="151"/>
      <c r="M56" s="151"/>
      <c r="N56" s="151"/>
      <c r="O56" s="151"/>
      <c r="P56" s="151"/>
      <c r="Q56" s="151"/>
      <c r="R56" s="151"/>
      <c r="S56" s="151"/>
      <c r="U56" s="144"/>
      <c r="V56" s="151"/>
      <c r="W56" s="151"/>
      <c r="X56" s="151"/>
      <c r="Y56" s="151"/>
      <c r="Z56" s="151"/>
      <c r="AA56" s="151"/>
      <c r="AB56" s="151"/>
      <c r="AC56" s="151"/>
    </row>
    <row r="57" spans="1:29" x14ac:dyDescent="0.3">
      <c r="K57" s="144" t="s">
        <v>100</v>
      </c>
      <c r="L57" s="164" t="s">
        <v>223</v>
      </c>
      <c r="M57" s="151"/>
      <c r="N57" s="151"/>
      <c r="O57" s="151"/>
      <c r="P57" s="151"/>
      <c r="Q57" s="151"/>
      <c r="R57" s="151"/>
      <c r="S57" s="151"/>
      <c r="U57" s="144" t="s">
        <v>100</v>
      </c>
      <c r="V57" s="151" t="s">
        <v>136</v>
      </c>
      <c r="W57" s="151"/>
      <c r="X57" s="151"/>
      <c r="Y57" s="151"/>
      <c r="Z57" s="151"/>
      <c r="AA57" s="151"/>
      <c r="AB57" s="151"/>
      <c r="AC57" s="151"/>
    </row>
    <row r="58" spans="1:29" x14ac:dyDescent="0.3">
      <c r="K58" s="144"/>
      <c r="L58" s="151"/>
      <c r="M58" s="151"/>
      <c r="N58" s="151"/>
      <c r="O58" s="151"/>
      <c r="P58" s="151"/>
      <c r="Q58" s="151"/>
      <c r="R58" s="151"/>
      <c r="S58" s="151"/>
      <c r="U58" s="144"/>
      <c r="V58" s="151"/>
      <c r="W58" s="151"/>
      <c r="X58" s="151"/>
      <c r="Y58" s="151"/>
      <c r="Z58" s="151"/>
      <c r="AA58" s="151"/>
      <c r="AB58" s="151"/>
      <c r="AC58" s="151"/>
    </row>
    <row r="59" spans="1:29" x14ac:dyDescent="0.3">
      <c r="K59" s="144"/>
      <c r="L59" s="151"/>
      <c r="M59" s="151"/>
      <c r="N59" s="151"/>
      <c r="O59" s="151"/>
      <c r="P59" s="151"/>
      <c r="Q59" s="151"/>
      <c r="R59" s="151"/>
      <c r="S59" s="151"/>
      <c r="U59" s="144"/>
      <c r="V59" s="151"/>
      <c r="W59" s="151"/>
      <c r="X59" s="151"/>
      <c r="Y59" s="151"/>
      <c r="Z59" s="151"/>
      <c r="AA59" s="151"/>
      <c r="AB59" s="151"/>
      <c r="AC59" s="151"/>
    </row>
    <row r="60" spans="1:29" x14ac:dyDescent="0.3">
      <c r="K60" s="144" t="s">
        <v>99</v>
      </c>
      <c r="L60" s="164" t="s">
        <v>224</v>
      </c>
      <c r="M60" s="151"/>
      <c r="N60" s="151"/>
      <c r="O60" s="151"/>
      <c r="P60" s="151"/>
      <c r="Q60" s="151"/>
      <c r="R60" s="151"/>
      <c r="S60" s="151"/>
      <c r="U60" s="144" t="s">
        <v>99</v>
      </c>
      <c r="V60" s="151" t="s">
        <v>137</v>
      </c>
      <c r="W60" s="151"/>
      <c r="X60" s="151"/>
      <c r="Y60" s="151"/>
      <c r="Z60" s="151"/>
      <c r="AA60" s="151"/>
      <c r="AB60" s="151"/>
      <c r="AC60" s="151"/>
    </row>
    <row r="61" spans="1:29" x14ac:dyDescent="0.3">
      <c r="K61" s="144"/>
      <c r="L61" s="151"/>
      <c r="M61" s="151"/>
      <c r="N61" s="151"/>
      <c r="O61" s="151"/>
      <c r="P61" s="151"/>
      <c r="Q61" s="151"/>
      <c r="R61" s="151"/>
      <c r="S61" s="151"/>
      <c r="U61" s="144"/>
      <c r="V61" s="151"/>
      <c r="W61" s="151"/>
      <c r="X61" s="151"/>
      <c r="Y61" s="151"/>
      <c r="Z61" s="151"/>
      <c r="AA61" s="151"/>
      <c r="AB61" s="151"/>
      <c r="AC61" s="151"/>
    </row>
    <row r="62" spans="1:29" x14ac:dyDescent="0.3">
      <c r="K62" s="144"/>
      <c r="L62" s="151"/>
      <c r="M62" s="151"/>
      <c r="N62" s="151"/>
      <c r="O62" s="151"/>
      <c r="P62" s="151"/>
      <c r="Q62" s="151"/>
      <c r="R62" s="151"/>
      <c r="S62" s="151"/>
      <c r="U62" s="144"/>
      <c r="V62" s="151"/>
      <c r="W62" s="151"/>
      <c r="X62" s="151"/>
      <c r="Y62" s="151"/>
      <c r="Z62" s="151"/>
      <c r="AA62" s="151"/>
      <c r="AB62" s="151"/>
      <c r="AC62" s="151"/>
    </row>
    <row r="63" spans="1:29" x14ac:dyDescent="0.3">
      <c r="K63" s="144" t="s">
        <v>98</v>
      </c>
      <c r="L63" s="164" t="s">
        <v>225</v>
      </c>
      <c r="M63" s="151"/>
      <c r="N63" s="151"/>
      <c r="O63" s="151"/>
      <c r="P63" s="151"/>
      <c r="Q63" s="151"/>
      <c r="R63" s="151"/>
      <c r="S63" s="151"/>
      <c r="U63" s="144" t="s">
        <v>98</v>
      </c>
      <c r="V63" s="151" t="s">
        <v>138</v>
      </c>
      <c r="W63" s="151"/>
      <c r="X63" s="151"/>
      <c r="Y63" s="151"/>
      <c r="Z63" s="151"/>
      <c r="AA63" s="151"/>
      <c r="AB63" s="151"/>
      <c r="AC63" s="151"/>
    </row>
    <row r="64" spans="1:29" x14ac:dyDescent="0.3">
      <c r="K64" s="144"/>
      <c r="L64" s="151"/>
      <c r="M64" s="151"/>
      <c r="N64" s="151"/>
      <c r="O64" s="151"/>
      <c r="P64" s="151"/>
      <c r="Q64" s="151"/>
      <c r="R64" s="151"/>
      <c r="S64" s="151"/>
      <c r="U64" s="144"/>
      <c r="V64" s="151"/>
      <c r="W64" s="151"/>
      <c r="X64" s="151"/>
      <c r="Y64" s="151"/>
      <c r="Z64" s="151"/>
      <c r="AA64" s="151"/>
      <c r="AB64" s="151"/>
      <c r="AC64" s="151"/>
    </row>
    <row r="65" spans="11:29" x14ac:dyDescent="0.3">
      <c r="K65" s="144"/>
      <c r="L65" s="151"/>
      <c r="M65" s="151"/>
      <c r="N65" s="151"/>
      <c r="O65" s="151"/>
      <c r="P65" s="151"/>
      <c r="Q65" s="151"/>
      <c r="R65" s="151"/>
      <c r="S65" s="151"/>
      <c r="U65" s="144"/>
      <c r="V65" s="151"/>
      <c r="W65" s="151"/>
      <c r="X65" s="151"/>
      <c r="Y65" s="151"/>
      <c r="Z65" s="151"/>
      <c r="AA65" s="151"/>
      <c r="AB65" s="151"/>
      <c r="AC65" s="151"/>
    </row>
    <row r="66" spans="11:29" x14ac:dyDescent="0.3">
      <c r="K66" s="144">
        <v>0</v>
      </c>
      <c r="L66" s="153">
        <v>0</v>
      </c>
      <c r="U66" s="144">
        <v>0</v>
      </c>
      <c r="V66" s="153">
        <v>0</v>
      </c>
    </row>
    <row r="67" spans="11:29" x14ac:dyDescent="0.3">
      <c r="K67" s="144"/>
      <c r="L67" s="153"/>
      <c r="U67" s="144"/>
      <c r="V67" s="153"/>
    </row>
    <row r="68" spans="11:29" x14ac:dyDescent="0.3">
      <c r="K68" s="144"/>
      <c r="L68" s="153"/>
      <c r="U68" s="144"/>
      <c r="V68" s="153"/>
    </row>
    <row r="70" spans="11:29" x14ac:dyDescent="0.3">
      <c r="K70" s="12" t="s">
        <v>120</v>
      </c>
      <c r="U70" s="12" t="s">
        <v>126</v>
      </c>
    </row>
    <row r="71" spans="11:29" x14ac:dyDescent="0.3">
      <c r="K71" s="144" t="s">
        <v>97</v>
      </c>
      <c r="L71" s="151" t="s">
        <v>238</v>
      </c>
      <c r="M71" s="151"/>
      <c r="N71" s="151"/>
      <c r="O71" s="151"/>
      <c r="P71" s="151"/>
      <c r="Q71" s="151"/>
      <c r="R71" s="151"/>
      <c r="S71" s="151"/>
      <c r="U71" s="144" t="s">
        <v>97</v>
      </c>
      <c r="V71" s="151" t="s">
        <v>139</v>
      </c>
      <c r="W71" s="151"/>
      <c r="X71" s="151"/>
      <c r="Y71" s="151"/>
      <c r="Z71" s="151"/>
      <c r="AA71" s="151"/>
      <c r="AB71" s="151"/>
      <c r="AC71" s="151"/>
    </row>
    <row r="72" spans="11:29" x14ac:dyDescent="0.3">
      <c r="K72" s="144"/>
      <c r="L72" s="151"/>
      <c r="M72" s="151"/>
      <c r="N72" s="151"/>
      <c r="O72" s="151"/>
      <c r="P72" s="151"/>
      <c r="Q72" s="151"/>
      <c r="R72" s="151"/>
      <c r="S72" s="151"/>
      <c r="U72" s="144"/>
      <c r="V72" s="151"/>
      <c r="W72" s="151"/>
      <c r="X72" s="151"/>
      <c r="Y72" s="151"/>
      <c r="Z72" s="151"/>
      <c r="AA72" s="151"/>
      <c r="AB72" s="151"/>
      <c r="AC72" s="151"/>
    </row>
    <row r="73" spans="11:29" x14ac:dyDescent="0.3">
      <c r="K73" s="144"/>
      <c r="L73" s="151"/>
      <c r="M73" s="151"/>
      <c r="N73" s="151"/>
      <c r="O73" s="151"/>
      <c r="P73" s="151"/>
      <c r="Q73" s="151"/>
      <c r="R73" s="151"/>
      <c r="S73" s="151"/>
      <c r="U73" s="144"/>
      <c r="V73" s="151"/>
      <c r="W73" s="151"/>
      <c r="X73" s="151"/>
      <c r="Y73" s="151"/>
      <c r="Z73" s="151"/>
      <c r="AA73" s="151"/>
      <c r="AB73" s="151"/>
      <c r="AC73" s="151"/>
    </row>
    <row r="74" spans="11:29" x14ac:dyDescent="0.3">
      <c r="K74" s="144" t="s">
        <v>100</v>
      </c>
      <c r="L74" s="151" t="s">
        <v>239</v>
      </c>
      <c r="M74" s="151"/>
      <c r="N74" s="151"/>
      <c r="O74" s="151"/>
      <c r="P74" s="151"/>
      <c r="Q74" s="151"/>
      <c r="R74" s="151"/>
      <c r="S74" s="151"/>
      <c r="U74" s="144" t="s">
        <v>100</v>
      </c>
      <c r="V74" s="151" t="s">
        <v>140</v>
      </c>
      <c r="W74" s="151"/>
      <c r="X74" s="151"/>
      <c r="Y74" s="151"/>
      <c r="Z74" s="151"/>
      <c r="AA74" s="151"/>
      <c r="AB74" s="151"/>
      <c r="AC74" s="151"/>
    </row>
    <row r="75" spans="11:29" x14ac:dyDescent="0.3">
      <c r="K75" s="144"/>
      <c r="L75" s="151"/>
      <c r="M75" s="151"/>
      <c r="N75" s="151"/>
      <c r="O75" s="151"/>
      <c r="P75" s="151"/>
      <c r="Q75" s="151"/>
      <c r="R75" s="151"/>
      <c r="S75" s="151"/>
      <c r="U75" s="144"/>
      <c r="V75" s="151"/>
      <c r="W75" s="151"/>
      <c r="X75" s="151"/>
      <c r="Y75" s="151"/>
      <c r="Z75" s="151"/>
      <c r="AA75" s="151"/>
      <c r="AB75" s="151"/>
      <c r="AC75" s="151"/>
    </row>
    <row r="76" spans="11:29" x14ac:dyDescent="0.3">
      <c r="K76" s="144"/>
      <c r="L76" s="151"/>
      <c r="M76" s="151"/>
      <c r="N76" s="151"/>
      <c r="O76" s="151"/>
      <c r="P76" s="151"/>
      <c r="Q76" s="151"/>
      <c r="R76" s="151"/>
      <c r="S76" s="151"/>
      <c r="U76" s="144"/>
      <c r="V76" s="151"/>
      <c r="W76" s="151"/>
      <c r="X76" s="151"/>
      <c r="Y76" s="151"/>
      <c r="Z76" s="151"/>
      <c r="AA76" s="151"/>
      <c r="AB76" s="151"/>
      <c r="AC76" s="151"/>
    </row>
    <row r="77" spans="11:29" x14ac:dyDescent="0.3">
      <c r="K77" s="144" t="s">
        <v>99</v>
      </c>
      <c r="L77" s="151" t="s">
        <v>240</v>
      </c>
      <c r="M77" s="151"/>
      <c r="N77" s="151"/>
      <c r="O77" s="151"/>
      <c r="P77" s="151"/>
      <c r="Q77" s="151"/>
      <c r="R77" s="151"/>
      <c r="S77" s="151"/>
      <c r="U77" s="144" t="s">
        <v>99</v>
      </c>
      <c r="V77" s="151" t="s">
        <v>141</v>
      </c>
      <c r="W77" s="151"/>
      <c r="X77" s="151"/>
      <c r="Y77" s="151"/>
      <c r="Z77" s="151"/>
      <c r="AA77" s="151"/>
      <c r="AB77" s="151"/>
      <c r="AC77" s="151"/>
    </row>
    <row r="78" spans="11:29" x14ac:dyDescent="0.3">
      <c r="K78" s="144"/>
      <c r="L78" s="151"/>
      <c r="M78" s="151"/>
      <c r="N78" s="151"/>
      <c r="O78" s="151"/>
      <c r="P78" s="151"/>
      <c r="Q78" s="151"/>
      <c r="R78" s="151"/>
      <c r="S78" s="151"/>
      <c r="U78" s="144"/>
      <c r="V78" s="151"/>
      <c r="W78" s="151"/>
      <c r="X78" s="151"/>
      <c r="Y78" s="151"/>
      <c r="Z78" s="151"/>
      <c r="AA78" s="151"/>
      <c r="AB78" s="151"/>
      <c r="AC78" s="151"/>
    </row>
    <row r="79" spans="11:29" x14ac:dyDescent="0.3">
      <c r="K79" s="144"/>
      <c r="L79" s="151"/>
      <c r="M79" s="151"/>
      <c r="N79" s="151"/>
      <c r="O79" s="151"/>
      <c r="P79" s="151"/>
      <c r="Q79" s="151"/>
      <c r="R79" s="151"/>
      <c r="S79" s="151"/>
      <c r="U79" s="144"/>
      <c r="V79" s="151"/>
      <c r="W79" s="151"/>
      <c r="X79" s="151"/>
      <c r="Y79" s="151"/>
      <c r="Z79" s="151"/>
      <c r="AA79" s="151"/>
      <c r="AB79" s="151"/>
      <c r="AC79" s="151"/>
    </row>
    <row r="80" spans="11:29" x14ac:dyDescent="0.3">
      <c r="K80" s="144" t="s">
        <v>98</v>
      </c>
      <c r="L80" s="151" t="s">
        <v>241</v>
      </c>
      <c r="M80" s="151"/>
      <c r="N80" s="151"/>
      <c r="O80" s="151"/>
      <c r="P80" s="151"/>
      <c r="Q80" s="151"/>
      <c r="R80" s="151"/>
      <c r="S80" s="151"/>
      <c r="U80" s="144" t="s">
        <v>98</v>
      </c>
      <c r="V80" s="151" t="s">
        <v>142</v>
      </c>
      <c r="W80" s="151"/>
      <c r="X80" s="151"/>
      <c r="Y80" s="151"/>
      <c r="Z80" s="151"/>
      <c r="AA80" s="151"/>
      <c r="AB80" s="151"/>
      <c r="AC80" s="151"/>
    </row>
    <row r="81" spans="11:29" x14ac:dyDescent="0.3">
      <c r="K81" s="144"/>
      <c r="L81" s="151"/>
      <c r="M81" s="151"/>
      <c r="N81" s="151"/>
      <c r="O81" s="151"/>
      <c r="P81" s="151"/>
      <c r="Q81" s="151"/>
      <c r="R81" s="151"/>
      <c r="S81" s="151"/>
      <c r="U81" s="144"/>
      <c r="V81" s="151"/>
      <c r="W81" s="151"/>
      <c r="X81" s="151"/>
      <c r="Y81" s="151"/>
      <c r="Z81" s="151"/>
      <c r="AA81" s="151"/>
      <c r="AB81" s="151"/>
      <c r="AC81" s="151"/>
    </row>
    <row r="82" spans="11:29" x14ac:dyDescent="0.3">
      <c r="K82" s="144"/>
      <c r="L82" s="151"/>
      <c r="M82" s="151"/>
      <c r="N82" s="151"/>
      <c r="O82" s="151"/>
      <c r="P82" s="151"/>
      <c r="Q82" s="151"/>
      <c r="R82" s="151"/>
      <c r="S82" s="151"/>
      <c r="U82" s="144"/>
      <c r="V82" s="151"/>
      <c r="W82" s="151"/>
      <c r="X82" s="151"/>
      <c r="Y82" s="151"/>
      <c r="Z82" s="151"/>
      <c r="AA82" s="151"/>
      <c r="AB82" s="151"/>
      <c r="AC82" s="151"/>
    </row>
    <row r="83" spans="11:29" x14ac:dyDescent="0.3">
      <c r="K83" s="144">
        <v>0</v>
      </c>
      <c r="L83" s="153">
        <v>0</v>
      </c>
      <c r="U83" s="144">
        <v>0</v>
      </c>
      <c r="V83" s="153">
        <v>0</v>
      </c>
    </row>
    <row r="84" spans="11:29" x14ac:dyDescent="0.3">
      <c r="K84" s="144"/>
      <c r="L84" s="153"/>
      <c r="U84" s="144"/>
      <c r="V84" s="153"/>
    </row>
    <row r="85" spans="11:29" x14ac:dyDescent="0.3">
      <c r="K85" s="144"/>
      <c r="L85" s="153"/>
      <c r="U85" s="144"/>
      <c r="V85" s="153"/>
    </row>
    <row r="87" spans="11:29" x14ac:dyDescent="0.3">
      <c r="K87" s="12" t="s">
        <v>122</v>
      </c>
    </row>
    <row r="88" spans="11:29" x14ac:dyDescent="0.3">
      <c r="K88" s="144" t="s">
        <v>97</v>
      </c>
      <c r="L88" s="151" t="s">
        <v>143</v>
      </c>
      <c r="M88" s="151"/>
      <c r="N88" s="151"/>
      <c r="O88" s="151"/>
      <c r="P88" s="151"/>
      <c r="Q88" s="151"/>
      <c r="R88" s="151"/>
      <c r="S88" s="151"/>
    </row>
    <row r="89" spans="11:29" x14ac:dyDescent="0.3">
      <c r="K89" s="144"/>
      <c r="L89" s="151"/>
      <c r="M89" s="151"/>
      <c r="N89" s="151"/>
      <c r="O89" s="151"/>
      <c r="P89" s="151"/>
      <c r="Q89" s="151"/>
      <c r="R89" s="151"/>
      <c r="S89" s="151"/>
    </row>
    <row r="90" spans="11:29" x14ac:dyDescent="0.3">
      <c r="K90" s="144"/>
      <c r="L90" s="151"/>
      <c r="M90" s="151"/>
      <c r="N90" s="151"/>
      <c r="O90" s="151"/>
      <c r="P90" s="151"/>
      <c r="Q90" s="151"/>
      <c r="R90" s="151"/>
      <c r="S90" s="151"/>
    </row>
    <row r="91" spans="11:29" x14ac:dyDescent="0.3">
      <c r="K91" s="144" t="s">
        <v>100</v>
      </c>
      <c r="L91" s="151" t="s">
        <v>144</v>
      </c>
      <c r="M91" s="151"/>
      <c r="N91" s="151"/>
      <c r="O91" s="151"/>
      <c r="P91" s="151"/>
      <c r="Q91" s="151"/>
      <c r="R91" s="151"/>
      <c r="S91" s="151"/>
    </row>
    <row r="92" spans="11:29" x14ac:dyDescent="0.3">
      <c r="K92" s="144"/>
      <c r="L92" s="151"/>
      <c r="M92" s="151"/>
      <c r="N92" s="151"/>
      <c r="O92" s="151"/>
      <c r="P92" s="151"/>
      <c r="Q92" s="151"/>
      <c r="R92" s="151"/>
      <c r="S92" s="151"/>
    </row>
    <row r="93" spans="11:29" x14ac:dyDescent="0.3">
      <c r="K93" s="144"/>
      <c r="L93" s="151"/>
      <c r="M93" s="151"/>
      <c r="N93" s="151"/>
      <c r="O93" s="151"/>
      <c r="P93" s="151"/>
      <c r="Q93" s="151"/>
      <c r="R93" s="151"/>
      <c r="S93" s="151"/>
    </row>
    <row r="94" spans="11:29" x14ac:dyDescent="0.3">
      <c r="K94" s="144" t="s">
        <v>99</v>
      </c>
      <c r="L94" s="151" t="s">
        <v>145</v>
      </c>
      <c r="M94" s="151"/>
      <c r="N94" s="151"/>
      <c r="O94" s="151"/>
      <c r="P94" s="151"/>
      <c r="Q94" s="151"/>
      <c r="R94" s="151"/>
      <c r="S94" s="151"/>
    </row>
    <row r="95" spans="11:29" x14ac:dyDescent="0.3">
      <c r="K95" s="144"/>
      <c r="L95" s="151"/>
      <c r="M95" s="151"/>
      <c r="N95" s="151"/>
      <c r="O95" s="151"/>
      <c r="P95" s="151"/>
      <c r="Q95" s="151"/>
      <c r="R95" s="151"/>
      <c r="S95" s="151"/>
    </row>
    <row r="96" spans="11:29" x14ac:dyDescent="0.3">
      <c r="K96" s="144"/>
      <c r="L96" s="151"/>
      <c r="M96" s="151"/>
      <c r="N96" s="151"/>
      <c r="O96" s="151"/>
      <c r="P96" s="151"/>
      <c r="Q96" s="151"/>
      <c r="R96" s="151"/>
      <c r="S96" s="151"/>
    </row>
    <row r="97" spans="11:19" x14ac:dyDescent="0.3">
      <c r="K97" s="144" t="s">
        <v>98</v>
      </c>
      <c r="L97" s="151" t="s">
        <v>146</v>
      </c>
      <c r="M97" s="151"/>
      <c r="N97" s="151"/>
      <c r="O97" s="151"/>
      <c r="P97" s="151"/>
      <c r="Q97" s="151"/>
      <c r="R97" s="151"/>
      <c r="S97" s="151"/>
    </row>
    <row r="98" spans="11:19" x14ac:dyDescent="0.3">
      <c r="K98" s="144"/>
      <c r="L98" s="151"/>
      <c r="M98" s="151"/>
      <c r="N98" s="151"/>
      <c r="O98" s="151"/>
      <c r="P98" s="151"/>
      <c r="Q98" s="151"/>
      <c r="R98" s="151"/>
      <c r="S98" s="151"/>
    </row>
    <row r="99" spans="11:19" x14ac:dyDescent="0.3">
      <c r="K99" s="144"/>
      <c r="L99" s="151"/>
      <c r="M99" s="151"/>
      <c r="N99" s="151"/>
      <c r="O99" s="151"/>
      <c r="P99" s="151"/>
      <c r="Q99" s="151"/>
      <c r="R99" s="151"/>
      <c r="S99" s="151"/>
    </row>
    <row r="100" spans="11:19" x14ac:dyDescent="0.3">
      <c r="K100" s="144">
        <v>0</v>
      </c>
      <c r="L100" s="153">
        <v>0</v>
      </c>
    </row>
    <row r="101" spans="11:19" x14ac:dyDescent="0.3">
      <c r="K101" s="144"/>
      <c r="L101" s="153"/>
    </row>
    <row r="102" spans="11:19" x14ac:dyDescent="0.3">
      <c r="K102" s="144"/>
      <c r="L102" s="153"/>
    </row>
    <row r="104" spans="11:19" x14ac:dyDescent="0.3">
      <c r="K104" s="12" t="s">
        <v>121</v>
      </c>
    </row>
    <row r="105" spans="11:19" x14ac:dyDescent="0.3">
      <c r="K105" s="144" t="s">
        <v>97</v>
      </c>
      <c r="L105" s="164" t="s">
        <v>147</v>
      </c>
      <c r="M105" s="151"/>
      <c r="N105" s="151"/>
      <c r="O105" s="151"/>
      <c r="P105" s="151"/>
      <c r="Q105" s="151"/>
      <c r="R105" s="151"/>
      <c r="S105" s="151"/>
    </row>
    <row r="106" spans="11:19" x14ac:dyDescent="0.3">
      <c r="K106" s="144"/>
      <c r="L106" s="151"/>
      <c r="M106" s="151"/>
      <c r="N106" s="151"/>
      <c r="O106" s="151"/>
      <c r="P106" s="151"/>
      <c r="Q106" s="151"/>
      <c r="R106" s="151"/>
      <c r="S106" s="151"/>
    </row>
    <row r="107" spans="11:19" x14ac:dyDescent="0.3">
      <c r="K107" s="144"/>
      <c r="L107" s="151"/>
      <c r="M107" s="151"/>
      <c r="N107" s="151"/>
      <c r="O107" s="151"/>
      <c r="P107" s="151"/>
      <c r="Q107" s="151"/>
      <c r="R107" s="151"/>
      <c r="S107" s="151"/>
    </row>
    <row r="108" spans="11:19" x14ac:dyDescent="0.3">
      <c r="K108" s="144" t="s">
        <v>100</v>
      </c>
      <c r="L108" s="164" t="s">
        <v>148</v>
      </c>
      <c r="M108" s="151"/>
      <c r="N108" s="151"/>
      <c r="O108" s="151"/>
      <c r="P108" s="151"/>
      <c r="Q108" s="151"/>
      <c r="R108" s="151"/>
      <c r="S108" s="151"/>
    </row>
    <row r="109" spans="11:19" x14ac:dyDescent="0.3">
      <c r="K109" s="144"/>
      <c r="L109" s="151"/>
      <c r="M109" s="151"/>
      <c r="N109" s="151"/>
      <c r="O109" s="151"/>
      <c r="P109" s="151"/>
      <c r="Q109" s="151"/>
      <c r="R109" s="151"/>
      <c r="S109" s="151"/>
    </row>
    <row r="110" spans="11:19" x14ac:dyDescent="0.3">
      <c r="K110" s="144"/>
      <c r="L110" s="151"/>
      <c r="M110" s="151"/>
      <c r="N110" s="151"/>
      <c r="O110" s="151"/>
      <c r="P110" s="151"/>
      <c r="Q110" s="151"/>
      <c r="R110" s="151"/>
      <c r="S110" s="151"/>
    </row>
    <row r="111" spans="11:19" x14ac:dyDescent="0.3">
      <c r="K111" s="144" t="s">
        <v>99</v>
      </c>
      <c r="L111" s="164" t="s">
        <v>149</v>
      </c>
      <c r="M111" s="151"/>
      <c r="N111" s="151"/>
      <c r="O111" s="151"/>
      <c r="P111" s="151"/>
      <c r="Q111" s="151"/>
      <c r="R111" s="151"/>
      <c r="S111" s="151"/>
    </row>
    <row r="112" spans="11:19" x14ac:dyDescent="0.3">
      <c r="K112" s="144"/>
      <c r="L112" s="151"/>
      <c r="M112" s="151"/>
      <c r="N112" s="151"/>
      <c r="O112" s="151"/>
      <c r="P112" s="151"/>
      <c r="Q112" s="151"/>
      <c r="R112" s="151"/>
      <c r="S112" s="151"/>
    </row>
    <row r="113" spans="11:19" x14ac:dyDescent="0.3">
      <c r="K113" s="144"/>
      <c r="L113" s="151"/>
      <c r="M113" s="151"/>
      <c r="N113" s="151"/>
      <c r="O113" s="151"/>
      <c r="P113" s="151"/>
      <c r="Q113" s="151"/>
      <c r="R113" s="151"/>
      <c r="S113" s="151"/>
    </row>
    <row r="114" spans="11:19" x14ac:dyDescent="0.3">
      <c r="K114" s="144" t="s">
        <v>98</v>
      </c>
      <c r="L114" s="164" t="s">
        <v>150</v>
      </c>
      <c r="M114" s="151"/>
      <c r="N114" s="151"/>
      <c r="O114" s="151"/>
      <c r="P114" s="151"/>
      <c r="Q114" s="151"/>
      <c r="R114" s="151"/>
      <c r="S114" s="151"/>
    </row>
    <row r="115" spans="11:19" x14ac:dyDescent="0.3">
      <c r="K115" s="144"/>
      <c r="L115" s="151"/>
      <c r="M115" s="151"/>
      <c r="N115" s="151"/>
      <c r="O115" s="151"/>
      <c r="P115" s="151"/>
      <c r="Q115" s="151"/>
      <c r="R115" s="151"/>
      <c r="S115" s="151"/>
    </row>
    <row r="116" spans="11:19" x14ac:dyDescent="0.3">
      <c r="K116" s="144"/>
      <c r="L116" s="151"/>
      <c r="M116" s="151"/>
      <c r="N116" s="151"/>
      <c r="O116" s="151"/>
      <c r="P116" s="151"/>
      <c r="Q116" s="151"/>
      <c r="R116" s="151"/>
      <c r="S116" s="151"/>
    </row>
    <row r="117" spans="11:19" x14ac:dyDescent="0.3">
      <c r="K117" s="144">
        <v>0</v>
      </c>
      <c r="L117" s="153">
        <v>0</v>
      </c>
    </row>
    <row r="118" spans="11:19" x14ac:dyDescent="0.3">
      <c r="K118" s="144"/>
      <c r="L118" s="153"/>
    </row>
    <row r="119" spans="11:19" x14ac:dyDescent="0.3">
      <c r="K119" s="144"/>
      <c r="L119" s="153"/>
    </row>
  </sheetData>
  <mergeCells count="130">
    <mergeCell ref="U80:U82"/>
    <mergeCell ref="V80:AC82"/>
    <mergeCell ref="U83:U85"/>
    <mergeCell ref="V83:V85"/>
    <mergeCell ref="U71:U73"/>
    <mergeCell ref="V71:AC73"/>
    <mergeCell ref="U74:U76"/>
    <mergeCell ref="V74:AC76"/>
    <mergeCell ref="U77:U79"/>
    <mergeCell ref="V77:AC79"/>
    <mergeCell ref="U60:U62"/>
    <mergeCell ref="V60:AC62"/>
    <mergeCell ref="U63:U65"/>
    <mergeCell ref="V63:AC65"/>
    <mergeCell ref="U66:U68"/>
    <mergeCell ref="V66:V68"/>
    <mergeCell ref="U49:U51"/>
    <mergeCell ref="V49:V51"/>
    <mergeCell ref="U54:U56"/>
    <mergeCell ref="V54:AC56"/>
    <mergeCell ref="U57:U59"/>
    <mergeCell ref="V57:AC59"/>
    <mergeCell ref="U40:U42"/>
    <mergeCell ref="V40:AC42"/>
    <mergeCell ref="U43:U45"/>
    <mergeCell ref="V43:AC45"/>
    <mergeCell ref="U46:U48"/>
    <mergeCell ref="V46:AC48"/>
    <mergeCell ref="U29:U31"/>
    <mergeCell ref="V29:AC31"/>
    <mergeCell ref="U32:U34"/>
    <mergeCell ref="V32:V34"/>
    <mergeCell ref="U37:U39"/>
    <mergeCell ref="V37:AC39"/>
    <mergeCell ref="U20:U22"/>
    <mergeCell ref="V20:AC22"/>
    <mergeCell ref="U23:U25"/>
    <mergeCell ref="V23:AC25"/>
    <mergeCell ref="U26:U28"/>
    <mergeCell ref="V26:AC28"/>
    <mergeCell ref="K111:K113"/>
    <mergeCell ref="L111:S113"/>
    <mergeCell ref="K114:K116"/>
    <mergeCell ref="L114:S116"/>
    <mergeCell ref="K80:K82"/>
    <mergeCell ref="L80:S82"/>
    <mergeCell ref="K83:K85"/>
    <mergeCell ref="L83:L85"/>
    <mergeCell ref="K88:K90"/>
    <mergeCell ref="L88:S90"/>
    <mergeCell ref="K71:K73"/>
    <mergeCell ref="L71:S73"/>
    <mergeCell ref="K74:K76"/>
    <mergeCell ref="L74:S76"/>
    <mergeCell ref="K77:K79"/>
    <mergeCell ref="L77:S79"/>
    <mergeCell ref="K60:K62"/>
    <mergeCell ref="L60:S62"/>
    <mergeCell ref="K117:K119"/>
    <mergeCell ref="L117:L119"/>
    <mergeCell ref="K100:K102"/>
    <mergeCell ref="L100:L102"/>
    <mergeCell ref="K105:K107"/>
    <mergeCell ref="L105:S107"/>
    <mergeCell ref="K108:K110"/>
    <mergeCell ref="L108:S110"/>
    <mergeCell ref="K91:K93"/>
    <mergeCell ref="L91:S93"/>
    <mergeCell ref="K94:K96"/>
    <mergeCell ref="L94:S96"/>
    <mergeCell ref="K97:K99"/>
    <mergeCell ref="L97:S99"/>
    <mergeCell ref="K63:K65"/>
    <mergeCell ref="L63:S65"/>
    <mergeCell ref="K66:K68"/>
    <mergeCell ref="L66:L68"/>
    <mergeCell ref="K49:K51"/>
    <mergeCell ref="L49:L51"/>
    <mergeCell ref="K54:K56"/>
    <mergeCell ref="L54:S56"/>
    <mergeCell ref="K57:K59"/>
    <mergeCell ref="L57:S59"/>
    <mergeCell ref="K20:K22"/>
    <mergeCell ref="L20:S22"/>
    <mergeCell ref="K23:K25"/>
    <mergeCell ref="L23:S25"/>
    <mergeCell ref="K26:K28"/>
    <mergeCell ref="L26:S28"/>
    <mergeCell ref="A43:A45"/>
    <mergeCell ref="B43:I45"/>
    <mergeCell ref="A46:A48"/>
    <mergeCell ref="B46:I48"/>
    <mergeCell ref="K40:K42"/>
    <mergeCell ref="L40:S42"/>
    <mergeCell ref="K43:K45"/>
    <mergeCell ref="L43:S45"/>
    <mergeCell ref="K46:K48"/>
    <mergeCell ref="L46:S48"/>
    <mergeCell ref="K29:K31"/>
    <mergeCell ref="L29:S31"/>
    <mergeCell ref="K32:K34"/>
    <mergeCell ref="L32:L34"/>
    <mergeCell ref="K37:K39"/>
    <mergeCell ref="L37:S39"/>
    <mergeCell ref="A49:A51"/>
    <mergeCell ref="B49:B51"/>
    <mergeCell ref="A32:A34"/>
    <mergeCell ref="B32:B34"/>
    <mergeCell ref="A37:A39"/>
    <mergeCell ref="B37:I39"/>
    <mergeCell ref="A40:A42"/>
    <mergeCell ref="B40:I42"/>
    <mergeCell ref="A23:A25"/>
    <mergeCell ref="B23:I25"/>
    <mergeCell ref="A26:A28"/>
    <mergeCell ref="B26:I28"/>
    <mergeCell ref="A29:A31"/>
    <mergeCell ref="B29:I31"/>
    <mergeCell ref="A11:A13"/>
    <mergeCell ref="B11:B13"/>
    <mergeCell ref="A14:A16"/>
    <mergeCell ref="B14:B16"/>
    <mergeCell ref="A20:A22"/>
    <mergeCell ref="B20:I22"/>
    <mergeCell ref="A2:A4"/>
    <mergeCell ref="B2:B4"/>
    <mergeCell ref="A5:A7"/>
    <mergeCell ref="B5:B7"/>
    <mergeCell ref="A8:A10"/>
    <mergeCell ref="B8:B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01"/>
  <sheetViews>
    <sheetView workbookViewId="0"/>
  </sheetViews>
  <sheetFormatPr defaultRowHeight="14.4" x14ac:dyDescent="0.3"/>
  <sheetData>
    <row r="1" spans="1:3" x14ac:dyDescent="0.3">
      <c r="A1" s="3">
        <v>0</v>
      </c>
      <c r="B1" s="11">
        <v>0</v>
      </c>
      <c r="C1" s="10" t="s">
        <v>98</v>
      </c>
    </row>
    <row r="2" spans="1:3" x14ac:dyDescent="0.3">
      <c r="A2" s="3">
        <v>1</v>
      </c>
      <c r="B2" s="11">
        <v>1</v>
      </c>
      <c r="C2" s="10" t="s">
        <v>98</v>
      </c>
    </row>
    <row r="3" spans="1:3" x14ac:dyDescent="0.3">
      <c r="A3" s="3">
        <v>2</v>
      </c>
      <c r="B3" s="11">
        <v>2</v>
      </c>
      <c r="C3" s="10" t="s">
        <v>98</v>
      </c>
    </row>
    <row r="4" spans="1:3" x14ac:dyDescent="0.3">
      <c r="A4" s="3">
        <v>3</v>
      </c>
      <c r="B4" s="11">
        <v>3</v>
      </c>
      <c r="C4" s="10" t="s">
        <v>98</v>
      </c>
    </row>
    <row r="5" spans="1:3" x14ac:dyDescent="0.3">
      <c r="A5" s="3">
        <v>4</v>
      </c>
      <c r="B5" s="11">
        <v>4</v>
      </c>
      <c r="C5" s="10" t="s">
        <v>98</v>
      </c>
    </row>
    <row r="6" spans="1:3" x14ac:dyDescent="0.3">
      <c r="A6" s="3">
        <v>5</v>
      </c>
      <c r="B6" s="11">
        <v>5</v>
      </c>
      <c r="C6" s="10" t="s">
        <v>98</v>
      </c>
    </row>
    <row r="7" spans="1:3" x14ac:dyDescent="0.3">
      <c r="A7" s="3">
        <v>6</v>
      </c>
      <c r="B7" s="11">
        <v>6</v>
      </c>
      <c r="C7" s="10" t="s">
        <v>98</v>
      </c>
    </row>
    <row r="8" spans="1:3" x14ac:dyDescent="0.3">
      <c r="A8" s="3">
        <v>7</v>
      </c>
      <c r="B8" s="11">
        <v>7</v>
      </c>
      <c r="C8" s="10" t="s">
        <v>98</v>
      </c>
    </row>
    <row r="9" spans="1:3" x14ac:dyDescent="0.3">
      <c r="A9" s="3">
        <v>8</v>
      </c>
      <c r="B9" s="11">
        <v>8</v>
      </c>
      <c r="C9" s="10" t="s">
        <v>98</v>
      </c>
    </row>
    <row r="10" spans="1:3" x14ac:dyDescent="0.3">
      <c r="A10" s="3">
        <v>9</v>
      </c>
      <c r="B10" s="11">
        <v>9</v>
      </c>
      <c r="C10" s="10" t="s">
        <v>98</v>
      </c>
    </row>
    <row r="11" spans="1:3" x14ac:dyDescent="0.3">
      <c r="A11" s="3">
        <v>10</v>
      </c>
      <c r="B11" s="11">
        <v>10</v>
      </c>
      <c r="C11" s="10" t="s">
        <v>98</v>
      </c>
    </row>
    <row r="12" spans="1:3" x14ac:dyDescent="0.3">
      <c r="A12" s="3">
        <v>11</v>
      </c>
      <c r="B12" s="11">
        <v>11</v>
      </c>
      <c r="C12" s="10" t="s">
        <v>98</v>
      </c>
    </row>
    <row r="13" spans="1:3" x14ac:dyDescent="0.3">
      <c r="A13" s="3">
        <v>12</v>
      </c>
      <c r="B13" s="11">
        <v>12</v>
      </c>
      <c r="C13" s="10" t="s">
        <v>98</v>
      </c>
    </row>
    <row r="14" spans="1:3" x14ac:dyDescent="0.3">
      <c r="A14" s="3">
        <v>13</v>
      </c>
      <c r="B14" s="11">
        <v>13</v>
      </c>
      <c r="C14" s="10" t="s">
        <v>98</v>
      </c>
    </row>
    <row r="15" spans="1:3" x14ac:dyDescent="0.3">
      <c r="A15" s="3">
        <v>14</v>
      </c>
      <c r="B15" s="11">
        <v>14</v>
      </c>
      <c r="C15" s="10" t="s">
        <v>98</v>
      </c>
    </row>
    <row r="16" spans="1:3" x14ac:dyDescent="0.3">
      <c r="A16" s="3">
        <v>15</v>
      </c>
      <c r="B16" s="11">
        <v>15</v>
      </c>
      <c r="C16" s="10" t="s">
        <v>98</v>
      </c>
    </row>
    <row r="17" spans="1:3" x14ac:dyDescent="0.3">
      <c r="A17" s="3">
        <v>16</v>
      </c>
      <c r="B17" s="11">
        <v>16</v>
      </c>
      <c r="C17" s="10" t="s">
        <v>98</v>
      </c>
    </row>
    <row r="18" spans="1:3" x14ac:dyDescent="0.3">
      <c r="A18" s="3">
        <v>17</v>
      </c>
      <c r="B18" s="11">
        <v>17</v>
      </c>
      <c r="C18" s="10" t="s">
        <v>98</v>
      </c>
    </row>
    <row r="19" spans="1:3" x14ac:dyDescent="0.3">
      <c r="A19" s="3">
        <v>18</v>
      </c>
      <c r="B19" s="11">
        <v>18</v>
      </c>
      <c r="C19" s="10" t="s">
        <v>98</v>
      </c>
    </row>
    <row r="20" spans="1:3" x14ac:dyDescent="0.3">
      <c r="A20" s="3">
        <v>19</v>
      </c>
      <c r="B20" s="11">
        <v>19</v>
      </c>
      <c r="C20" s="10" t="s">
        <v>98</v>
      </c>
    </row>
    <row r="21" spans="1:3" x14ac:dyDescent="0.3">
      <c r="A21" s="3">
        <v>20</v>
      </c>
      <c r="B21" s="11">
        <v>20</v>
      </c>
      <c r="C21" s="10" t="s">
        <v>98</v>
      </c>
    </row>
    <row r="22" spans="1:3" x14ac:dyDescent="0.3">
      <c r="A22" s="3">
        <v>21</v>
      </c>
      <c r="B22" s="11">
        <v>21</v>
      </c>
      <c r="C22" s="10" t="s">
        <v>98</v>
      </c>
    </row>
    <row r="23" spans="1:3" x14ac:dyDescent="0.3">
      <c r="A23" s="3">
        <v>22</v>
      </c>
      <c r="B23" s="11">
        <v>22</v>
      </c>
      <c r="C23" s="10" t="s">
        <v>98</v>
      </c>
    </row>
    <row r="24" spans="1:3" x14ac:dyDescent="0.3">
      <c r="A24" s="3">
        <v>23</v>
      </c>
      <c r="B24" s="11">
        <v>23</v>
      </c>
      <c r="C24" s="10" t="s">
        <v>98</v>
      </c>
    </row>
    <row r="25" spans="1:3" x14ac:dyDescent="0.3">
      <c r="A25" s="3">
        <v>24</v>
      </c>
      <c r="B25" s="11">
        <v>24</v>
      </c>
      <c r="C25" s="10" t="s">
        <v>98</v>
      </c>
    </row>
    <row r="26" spans="1:3" x14ac:dyDescent="0.3">
      <c r="A26" s="3">
        <v>25</v>
      </c>
      <c r="B26" s="11">
        <v>25</v>
      </c>
      <c r="C26" s="10" t="s">
        <v>98</v>
      </c>
    </row>
    <row r="27" spans="1:3" x14ac:dyDescent="0.3">
      <c r="A27" s="3">
        <v>26</v>
      </c>
      <c r="B27" s="11">
        <v>26</v>
      </c>
      <c r="C27" s="10" t="s">
        <v>98</v>
      </c>
    </row>
    <row r="28" spans="1:3" x14ac:dyDescent="0.3">
      <c r="A28" s="3">
        <v>27</v>
      </c>
      <c r="B28" s="11">
        <v>27</v>
      </c>
      <c r="C28" s="10" t="s">
        <v>98</v>
      </c>
    </row>
    <row r="29" spans="1:3" x14ac:dyDescent="0.3">
      <c r="A29" s="3">
        <v>28</v>
      </c>
      <c r="B29" s="11">
        <v>28</v>
      </c>
      <c r="C29" s="10" t="s">
        <v>98</v>
      </c>
    </row>
    <row r="30" spans="1:3" x14ac:dyDescent="0.3">
      <c r="A30" s="3">
        <v>29</v>
      </c>
      <c r="B30" s="11">
        <v>29</v>
      </c>
      <c r="C30" s="10" t="s">
        <v>98</v>
      </c>
    </row>
    <row r="31" spans="1:3" x14ac:dyDescent="0.3">
      <c r="A31" s="3">
        <v>30</v>
      </c>
      <c r="B31" s="11">
        <v>30</v>
      </c>
      <c r="C31" s="10" t="s">
        <v>98</v>
      </c>
    </row>
    <row r="32" spans="1:3" x14ac:dyDescent="0.3">
      <c r="A32" s="3">
        <v>31</v>
      </c>
      <c r="B32" s="11">
        <v>31</v>
      </c>
      <c r="C32" s="10" t="s">
        <v>98</v>
      </c>
    </row>
    <row r="33" spans="1:3" x14ac:dyDescent="0.3">
      <c r="A33" s="3">
        <v>32</v>
      </c>
      <c r="B33" s="11">
        <v>32</v>
      </c>
      <c r="C33" s="10" t="s">
        <v>98</v>
      </c>
    </row>
    <row r="34" spans="1:3" x14ac:dyDescent="0.3">
      <c r="A34" s="3">
        <v>33</v>
      </c>
      <c r="B34" s="11">
        <v>33</v>
      </c>
      <c r="C34" s="10" t="s">
        <v>98</v>
      </c>
    </row>
    <row r="35" spans="1:3" x14ac:dyDescent="0.3">
      <c r="A35" s="3">
        <v>34</v>
      </c>
      <c r="B35" s="11">
        <v>34</v>
      </c>
      <c r="C35" s="10" t="s">
        <v>98</v>
      </c>
    </row>
    <row r="36" spans="1:3" x14ac:dyDescent="0.3">
      <c r="A36" s="3">
        <v>35</v>
      </c>
      <c r="B36" s="11">
        <v>35</v>
      </c>
      <c r="C36" s="10" t="s">
        <v>98</v>
      </c>
    </row>
    <row r="37" spans="1:3" x14ac:dyDescent="0.3">
      <c r="A37" s="3">
        <v>36</v>
      </c>
      <c r="B37" s="11">
        <v>36</v>
      </c>
      <c r="C37" s="10" t="s">
        <v>98</v>
      </c>
    </row>
    <row r="38" spans="1:3" x14ac:dyDescent="0.3">
      <c r="A38" s="3">
        <v>37</v>
      </c>
      <c r="B38" s="11">
        <v>37</v>
      </c>
      <c r="C38" s="10" t="s">
        <v>98</v>
      </c>
    </row>
    <row r="39" spans="1:3" x14ac:dyDescent="0.3">
      <c r="A39" s="3">
        <v>38</v>
      </c>
      <c r="B39" s="11">
        <v>38</v>
      </c>
      <c r="C39" s="10" t="s">
        <v>98</v>
      </c>
    </row>
    <row r="40" spans="1:3" x14ac:dyDescent="0.3">
      <c r="A40" s="3">
        <v>39</v>
      </c>
      <c r="B40" s="11">
        <v>39</v>
      </c>
      <c r="C40" s="10" t="s">
        <v>98</v>
      </c>
    </row>
    <row r="41" spans="1:3" x14ac:dyDescent="0.3">
      <c r="A41" s="3">
        <v>40</v>
      </c>
      <c r="B41" s="11">
        <v>40</v>
      </c>
      <c r="C41" s="10" t="s">
        <v>98</v>
      </c>
    </row>
    <row r="42" spans="1:3" x14ac:dyDescent="0.3">
      <c r="A42" s="3">
        <v>41</v>
      </c>
      <c r="B42" s="11">
        <v>41</v>
      </c>
      <c r="C42" s="10" t="s">
        <v>98</v>
      </c>
    </row>
    <row r="43" spans="1:3" x14ac:dyDescent="0.3">
      <c r="A43" s="3">
        <v>42</v>
      </c>
      <c r="B43" s="11">
        <v>42</v>
      </c>
      <c r="C43" s="10" t="s">
        <v>98</v>
      </c>
    </row>
    <row r="44" spans="1:3" x14ac:dyDescent="0.3">
      <c r="A44" s="3">
        <v>43</v>
      </c>
      <c r="B44" s="11">
        <v>43</v>
      </c>
      <c r="C44" s="10" t="s">
        <v>98</v>
      </c>
    </row>
    <row r="45" spans="1:3" x14ac:dyDescent="0.3">
      <c r="A45" s="3">
        <v>44</v>
      </c>
      <c r="B45" s="11">
        <v>44</v>
      </c>
      <c r="C45" s="10" t="s">
        <v>98</v>
      </c>
    </row>
    <row r="46" spans="1:3" x14ac:dyDescent="0.3">
      <c r="A46" s="3">
        <v>45</v>
      </c>
      <c r="B46" s="11">
        <v>45</v>
      </c>
      <c r="C46" s="10" t="s">
        <v>98</v>
      </c>
    </row>
    <row r="47" spans="1:3" x14ac:dyDescent="0.3">
      <c r="A47" s="3">
        <v>46</v>
      </c>
      <c r="B47" s="11">
        <v>46</v>
      </c>
      <c r="C47" s="10" t="s">
        <v>98</v>
      </c>
    </row>
    <row r="48" spans="1:3" x14ac:dyDescent="0.3">
      <c r="A48" s="3">
        <v>47</v>
      </c>
      <c r="B48" s="11">
        <v>47</v>
      </c>
      <c r="C48" s="10" t="s">
        <v>98</v>
      </c>
    </row>
    <row r="49" spans="1:3" x14ac:dyDescent="0.3">
      <c r="A49" s="3">
        <v>48</v>
      </c>
      <c r="B49" s="11">
        <v>48</v>
      </c>
      <c r="C49" s="10" t="s">
        <v>98</v>
      </c>
    </row>
    <row r="50" spans="1:3" x14ac:dyDescent="0.3">
      <c r="A50" s="3">
        <v>49</v>
      </c>
      <c r="B50" s="11">
        <v>49</v>
      </c>
      <c r="C50" s="10" t="s">
        <v>98</v>
      </c>
    </row>
    <row r="51" spans="1:3" x14ac:dyDescent="0.3">
      <c r="A51" s="3">
        <v>50</v>
      </c>
      <c r="B51" s="11">
        <v>50</v>
      </c>
      <c r="C51" s="10" t="s">
        <v>98</v>
      </c>
    </row>
    <row r="52" spans="1:3" x14ac:dyDescent="0.3">
      <c r="A52" s="3">
        <v>51</v>
      </c>
      <c r="B52" s="11">
        <v>51</v>
      </c>
      <c r="C52" s="10" t="s">
        <v>98</v>
      </c>
    </row>
    <row r="53" spans="1:3" x14ac:dyDescent="0.3">
      <c r="A53" s="3">
        <v>52</v>
      </c>
      <c r="B53" s="11">
        <v>52</v>
      </c>
      <c r="C53" s="10" t="s">
        <v>98</v>
      </c>
    </row>
    <row r="54" spans="1:3" x14ac:dyDescent="0.3">
      <c r="A54" s="3">
        <v>53</v>
      </c>
      <c r="B54" s="11">
        <v>53</v>
      </c>
      <c r="C54" s="10" t="s">
        <v>98</v>
      </c>
    </row>
    <row r="55" spans="1:3" x14ac:dyDescent="0.3">
      <c r="A55" s="3">
        <v>54</v>
      </c>
      <c r="B55" s="11">
        <v>54</v>
      </c>
      <c r="C55" s="10" t="s">
        <v>98</v>
      </c>
    </row>
    <row r="56" spans="1:3" x14ac:dyDescent="0.3">
      <c r="A56" s="3">
        <v>55</v>
      </c>
      <c r="B56" s="11">
        <v>55</v>
      </c>
      <c r="C56" s="10" t="s">
        <v>98</v>
      </c>
    </row>
    <row r="57" spans="1:3" x14ac:dyDescent="0.3">
      <c r="A57" s="3">
        <v>56</v>
      </c>
      <c r="B57" s="11">
        <v>56</v>
      </c>
      <c r="C57" s="10" t="s">
        <v>98</v>
      </c>
    </row>
    <row r="58" spans="1:3" x14ac:dyDescent="0.3">
      <c r="A58" s="3">
        <v>57</v>
      </c>
      <c r="B58" s="11">
        <v>57</v>
      </c>
      <c r="C58" s="10" t="s">
        <v>98</v>
      </c>
    </row>
    <row r="59" spans="1:3" x14ac:dyDescent="0.3">
      <c r="A59" s="3">
        <v>58</v>
      </c>
      <c r="B59" s="11">
        <v>58</v>
      </c>
      <c r="C59" s="10" t="s">
        <v>98</v>
      </c>
    </row>
    <row r="60" spans="1:3" x14ac:dyDescent="0.3">
      <c r="A60" s="3">
        <v>59</v>
      </c>
      <c r="B60" s="11">
        <v>59</v>
      </c>
      <c r="C60" s="10" t="s">
        <v>98</v>
      </c>
    </row>
    <row r="61" spans="1:3" x14ac:dyDescent="0.3">
      <c r="A61" s="3">
        <v>60</v>
      </c>
      <c r="B61" s="11">
        <v>60</v>
      </c>
      <c r="C61" s="10" t="s">
        <v>98</v>
      </c>
    </row>
    <row r="62" spans="1:3" x14ac:dyDescent="0.3">
      <c r="A62" s="3">
        <v>61</v>
      </c>
      <c r="B62" s="11">
        <v>61</v>
      </c>
      <c r="C62" s="10" t="s">
        <v>98</v>
      </c>
    </row>
    <row r="63" spans="1:3" x14ac:dyDescent="0.3">
      <c r="A63" s="3">
        <v>62</v>
      </c>
      <c r="B63" s="11">
        <v>62</v>
      </c>
      <c r="C63" s="10" t="s">
        <v>98</v>
      </c>
    </row>
    <row r="64" spans="1:3" x14ac:dyDescent="0.3">
      <c r="A64" s="3">
        <v>63</v>
      </c>
      <c r="B64" s="11">
        <v>63</v>
      </c>
      <c r="C64" s="10" t="s">
        <v>98</v>
      </c>
    </row>
    <row r="65" spans="1:3" x14ac:dyDescent="0.3">
      <c r="A65" s="3">
        <v>64</v>
      </c>
      <c r="B65" s="11">
        <v>64</v>
      </c>
      <c r="C65" s="10" t="s">
        <v>98</v>
      </c>
    </row>
    <row r="66" spans="1:3" x14ac:dyDescent="0.3">
      <c r="A66" s="3">
        <v>65</v>
      </c>
      <c r="B66" s="11">
        <v>65</v>
      </c>
      <c r="C66" s="10" t="s">
        <v>98</v>
      </c>
    </row>
    <row r="67" spans="1:3" x14ac:dyDescent="0.3">
      <c r="A67" s="3">
        <v>66</v>
      </c>
      <c r="B67" s="11">
        <v>66</v>
      </c>
      <c r="C67" s="10" t="s">
        <v>98</v>
      </c>
    </row>
    <row r="68" spans="1:3" x14ac:dyDescent="0.3">
      <c r="A68" s="3">
        <v>67</v>
      </c>
      <c r="B68" s="11">
        <v>67</v>
      </c>
      <c r="C68" s="10" t="s">
        <v>98</v>
      </c>
    </row>
    <row r="69" spans="1:3" x14ac:dyDescent="0.3">
      <c r="A69" s="3">
        <v>68</v>
      </c>
      <c r="B69" s="11">
        <v>68</v>
      </c>
      <c r="C69" s="10" t="s">
        <v>98</v>
      </c>
    </row>
    <row r="70" spans="1:3" x14ac:dyDescent="0.3">
      <c r="A70" s="3">
        <v>69</v>
      </c>
      <c r="B70" s="11">
        <v>69</v>
      </c>
      <c r="C70" s="10" t="s">
        <v>98</v>
      </c>
    </row>
    <row r="71" spans="1:3" x14ac:dyDescent="0.3">
      <c r="A71" s="3">
        <v>70</v>
      </c>
      <c r="B71" s="11">
        <v>70</v>
      </c>
      <c r="C71" s="10" t="s">
        <v>98</v>
      </c>
    </row>
    <row r="72" spans="1:3" x14ac:dyDescent="0.3">
      <c r="A72" s="3">
        <v>71</v>
      </c>
      <c r="B72" s="11">
        <v>71</v>
      </c>
      <c r="C72" s="10" t="s">
        <v>98</v>
      </c>
    </row>
    <row r="73" spans="1:3" x14ac:dyDescent="0.3">
      <c r="A73" s="3">
        <v>72</v>
      </c>
      <c r="B73" s="11">
        <v>72</v>
      </c>
      <c r="C73" s="10" t="s">
        <v>98</v>
      </c>
    </row>
    <row r="74" spans="1:3" x14ac:dyDescent="0.3">
      <c r="A74" s="3">
        <v>73</v>
      </c>
      <c r="B74" s="11">
        <v>73</v>
      </c>
      <c r="C74" s="10" t="s">
        <v>98</v>
      </c>
    </row>
    <row r="75" spans="1:3" x14ac:dyDescent="0.3">
      <c r="A75" s="3">
        <v>74</v>
      </c>
      <c r="B75" s="11">
        <v>74</v>
      </c>
      <c r="C75" s="10" t="s">
        <v>98</v>
      </c>
    </row>
    <row r="76" spans="1:3" x14ac:dyDescent="0.3">
      <c r="A76" s="3">
        <v>75</v>
      </c>
      <c r="B76" s="11">
        <v>75</v>
      </c>
      <c r="C76" s="10" t="s">
        <v>99</v>
      </c>
    </row>
    <row r="77" spans="1:3" x14ac:dyDescent="0.3">
      <c r="A77" s="3">
        <v>76</v>
      </c>
      <c r="B77" s="11">
        <v>76</v>
      </c>
      <c r="C77" s="10" t="s">
        <v>99</v>
      </c>
    </row>
    <row r="78" spans="1:3" x14ac:dyDescent="0.3">
      <c r="A78" s="3">
        <v>77</v>
      </c>
      <c r="B78" s="11">
        <v>77</v>
      </c>
      <c r="C78" s="10" t="s">
        <v>99</v>
      </c>
    </row>
    <row r="79" spans="1:3" x14ac:dyDescent="0.3">
      <c r="A79" s="3">
        <v>78</v>
      </c>
      <c r="B79" s="11">
        <v>78</v>
      </c>
      <c r="C79" s="10" t="s">
        <v>99</v>
      </c>
    </row>
    <row r="80" spans="1:3" x14ac:dyDescent="0.3">
      <c r="A80" s="3">
        <v>79</v>
      </c>
      <c r="B80" s="11">
        <v>79</v>
      </c>
      <c r="C80" s="10" t="s">
        <v>100</v>
      </c>
    </row>
    <row r="81" spans="1:3" x14ac:dyDescent="0.3">
      <c r="A81" s="3">
        <v>80</v>
      </c>
      <c r="B81" s="11">
        <v>80</v>
      </c>
      <c r="C81" s="10" t="s">
        <v>100</v>
      </c>
    </row>
    <row r="82" spans="1:3" x14ac:dyDescent="0.3">
      <c r="A82" s="3">
        <v>81</v>
      </c>
      <c r="B82" s="11">
        <v>81</v>
      </c>
      <c r="C82" s="10" t="s">
        <v>100</v>
      </c>
    </row>
    <row r="83" spans="1:3" x14ac:dyDescent="0.3">
      <c r="A83" s="3">
        <v>82</v>
      </c>
      <c r="B83" s="11">
        <v>82</v>
      </c>
      <c r="C83" s="10" t="s">
        <v>100</v>
      </c>
    </row>
    <row r="84" spans="1:3" x14ac:dyDescent="0.3">
      <c r="A84" s="3">
        <v>83</v>
      </c>
      <c r="B84" s="11">
        <v>83</v>
      </c>
      <c r="C84" s="10" t="s">
        <v>100</v>
      </c>
    </row>
    <row r="85" spans="1:3" x14ac:dyDescent="0.3">
      <c r="A85" s="3">
        <v>84</v>
      </c>
      <c r="B85" s="11">
        <v>84</v>
      </c>
      <c r="C85" s="10" t="s">
        <v>100</v>
      </c>
    </row>
    <row r="86" spans="1:3" x14ac:dyDescent="0.3">
      <c r="A86" s="3">
        <v>85</v>
      </c>
      <c r="B86" s="11">
        <v>85</v>
      </c>
      <c r="C86" s="10" t="s">
        <v>97</v>
      </c>
    </row>
    <row r="87" spans="1:3" x14ac:dyDescent="0.3">
      <c r="A87" s="3">
        <v>86</v>
      </c>
      <c r="B87" s="11">
        <v>86</v>
      </c>
      <c r="C87" s="10" t="s">
        <v>97</v>
      </c>
    </row>
    <row r="88" spans="1:3" x14ac:dyDescent="0.3">
      <c r="A88" s="3">
        <v>87</v>
      </c>
      <c r="B88" s="11">
        <v>87</v>
      </c>
      <c r="C88" s="10" t="s">
        <v>97</v>
      </c>
    </row>
    <row r="89" spans="1:3" x14ac:dyDescent="0.3">
      <c r="A89" s="3">
        <v>88</v>
      </c>
      <c r="B89" s="11">
        <v>88</v>
      </c>
      <c r="C89" s="10" t="s">
        <v>97</v>
      </c>
    </row>
    <row r="90" spans="1:3" x14ac:dyDescent="0.3">
      <c r="A90" s="3">
        <v>89</v>
      </c>
      <c r="B90" s="11">
        <v>89</v>
      </c>
      <c r="C90" s="10" t="s">
        <v>97</v>
      </c>
    </row>
    <row r="91" spans="1:3" x14ac:dyDescent="0.3">
      <c r="A91" s="3">
        <v>90</v>
      </c>
      <c r="B91" s="11">
        <v>90</v>
      </c>
      <c r="C91" s="10" t="s">
        <v>97</v>
      </c>
    </row>
    <row r="92" spans="1:3" x14ac:dyDescent="0.3">
      <c r="A92" s="3">
        <v>91</v>
      </c>
      <c r="B92" s="11">
        <v>91</v>
      </c>
      <c r="C92" s="10" t="s">
        <v>97</v>
      </c>
    </row>
    <row r="93" spans="1:3" x14ac:dyDescent="0.3">
      <c r="A93" s="3">
        <v>92</v>
      </c>
      <c r="B93" s="11">
        <v>92</v>
      </c>
      <c r="C93" s="10" t="s">
        <v>97</v>
      </c>
    </row>
    <row r="94" spans="1:3" x14ac:dyDescent="0.3">
      <c r="A94" s="3">
        <v>93</v>
      </c>
      <c r="B94" s="11">
        <v>93</v>
      </c>
      <c r="C94" s="10" t="s">
        <v>97</v>
      </c>
    </row>
    <row r="95" spans="1:3" x14ac:dyDescent="0.3">
      <c r="A95" s="3">
        <v>94</v>
      </c>
      <c r="B95" s="11">
        <v>94</v>
      </c>
      <c r="C95" s="10" t="s">
        <v>97</v>
      </c>
    </row>
    <row r="96" spans="1:3" x14ac:dyDescent="0.3">
      <c r="A96" s="3">
        <v>95</v>
      </c>
      <c r="B96" s="11">
        <v>95</v>
      </c>
      <c r="C96" s="10" t="s">
        <v>97</v>
      </c>
    </row>
    <row r="97" spans="1:3" x14ac:dyDescent="0.3">
      <c r="A97" s="3">
        <v>96</v>
      </c>
      <c r="B97" s="11">
        <v>96</v>
      </c>
      <c r="C97" s="10" t="s">
        <v>97</v>
      </c>
    </row>
    <row r="98" spans="1:3" x14ac:dyDescent="0.3">
      <c r="A98" s="3">
        <v>97</v>
      </c>
      <c r="B98" s="11">
        <v>97</v>
      </c>
      <c r="C98" s="10" t="s">
        <v>97</v>
      </c>
    </row>
    <row r="99" spans="1:3" x14ac:dyDescent="0.3">
      <c r="A99" s="3">
        <v>98</v>
      </c>
      <c r="B99" s="11">
        <v>98</v>
      </c>
      <c r="C99" s="10" t="s">
        <v>97</v>
      </c>
    </row>
    <row r="100" spans="1:3" x14ac:dyDescent="0.3">
      <c r="A100" s="3">
        <v>99</v>
      </c>
      <c r="B100" s="11">
        <v>99</v>
      </c>
      <c r="C100" s="10" t="s">
        <v>97</v>
      </c>
    </row>
    <row r="101" spans="1:3" x14ac:dyDescent="0.3">
      <c r="A101" s="3">
        <v>100</v>
      </c>
      <c r="B101" s="11">
        <v>100</v>
      </c>
      <c r="C101" s="10" t="s">
        <v>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68"/>
  <sheetViews>
    <sheetView view="pageBreakPreview" zoomScale="70" zoomScaleNormal="100" zoomScaleSheetLayoutView="70" workbookViewId="0">
      <selection sqref="A1:M1"/>
    </sheetView>
  </sheetViews>
  <sheetFormatPr defaultRowHeight="14.4" x14ac:dyDescent="0.3"/>
  <cols>
    <col min="1" max="1" width="4.109375" customWidth="1"/>
    <col min="2" max="2" width="13.88671875" customWidth="1"/>
    <col min="3" max="3" width="3.6640625" customWidth="1"/>
    <col min="4" max="4" width="7" customWidth="1"/>
    <col min="5" max="5" width="10" customWidth="1"/>
    <col min="6" max="6" width="15.33203125" customWidth="1"/>
    <col min="7" max="7" width="3.33203125" customWidth="1"/>
    <col min="8" max="8" width="4" customWidth="1"/>
    <col min="9" max="9" width="6.109375" customWidth="1"/>
    <col min="10" max="10" width="2.88671875" customWidth="1"/>
    <col min="11" max="11" width="1.88671875" customWidth="1"/>
    <col min="12" max="12" width="2.88671875" customWidth="1"/>
    <col min="13" max="13" width="14" customWidth="1"/>
  </cols>
  <sheetData>
    <row r="1" spans="1:20" ht="17.399999999999999" x14ac:dyDescent="0.3">
      <c r="A1" s="201" t="s">
        <v>128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15"/>
      <c r="O1" s="15"/>
      <c r="P1" s="15"/>
      <c r="Q1" s="15"/>
      <c r="R1" s="15"/>
      <c r="S1" s="15"/>
      <c r="T1" s="15"/>
    </row>
    <row r="2" spans="1:20" ht="22.8" x14ac:dyDescent="0.3">
      <c r="A2" s="202" t="s">
        <v>293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16"/>
      <c r="P2" s="16"/>
      <c r="Q2" s="16"/>
      <c r="R2" s="16"/>
      <c r="S2" s="16"/>
      <c r="T2" s="16"/>
    </row>
    <row r="3" spans="1:20" ht="24.6" x14ac:dyDescent="0.3">
      <c r="A3" s="203" t="s">
        <v>292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17"/>
      <c r="O3" s="17"/>
      <c r="P3" s="17"/>
      <c r="Q3" s="17"/>
      <c r="R3" s="17"/>
      <c r="S3" s="17"/>
      <c r="T3" s="17"/>
    </row>
    <row r="4" spans="1:20" ht="15" thickBot="1" x14ac:dyDescent="0.35">
      <c r="A4" s="204" t="s">
        <v>294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18"/>
      <c r="O4" s="18"/>
      <c r="P4" s="18"/>
      <c r="Q4" s="18"/>
      <c r="R4" s="18"/>
      <c r="S4" s="18"/>
      <c r="T4" s="18"/>
    </row>
    <row r="5" spans="1:20" ht="18.600000000000001" thickTop="1" x14ac:dyDescent="0.3">
      <c r="A5" s="186" t="s">
        <v>214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4"/>
      <c r="O5" s="14"/>
      <c r="P5" s="14"/>
      <c r="Q5" s="14"/>
      <c r="R5" s="14"/>
      <c r="S5" s="14"/>
      <c r="T5" s="14"/>
    </row>
    <row r="6" spans="1:20" ht="18" x14ac:dyDescent="0.3">
      <c r="A6" s="186" t="s">
        <v>287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4"/>
      <c r="O6" s="196"/>
      <c r="P6" s="196"/>
      <c r="Q6" s="196"/>
      <c r="R6" s="14"/>
      <c r="S6" s="14"/>
      <c r="T6" s="14"/>
    </row>
    <row r="8" spans="1:20" x14ac:dyDescent="0.3">
      <c r="A8" t="s">
        <v>0</v>
      </c>
      <c r="C8" s="3" t="s">
        <v>3</v>
      </c>
      <c r="D8" s="1" t="str">
        <f>VLOOKUP($O$12,LEGER!A6:CO46,2)</f>
        <v>IZZUDIN AL AYYUBI</v>
      </c>
      <c r="H8" t="s">
        <v>2</v>
      </c>
      <c r="J8" s="3" t="s">
        <v>3</v>
      </c>
      <c r="K8" s="196">
        <f>VLOOKUP($O$12,Leger,4)</f>
        <v>1008</v>
      </c>
      <c r="L8" s="196"/>
      <c r="M8" s="196"/>
    </row>
    <row r="9" spans="1:20" x14ac:dyDescent="0.3">
      <c r="A9" t="s">
        <v>1</v>
      </c>
      <c r="C9" s="3" t="s">
        <v>3</v>
      </c>
      <c r="D9" s="1" t="str">
        <f>VLOOKUP($O$12,Leger,3)</f>
        <v>000000008</v>
      </c>
      <c r="H9" t="s">
        <v>43</v>
      </c>
      <c r="J9" s="3" t="s">
        <v>3</v>
      </c>
      <c r="K9" s="187" t="s">
        <v>151</v>
      </c>
      <c r="L9" s="187"/>
      <c r="M9" s="187"/>
    </row>
    <row r="10" spans="1:20" x14ac:dyDescent="0.3">
      <c r="H10" s="5"/>
      <c r="I10" s="8"/>
      <c r="K10" s="4"/>
      <c r="L10" s="4"/>
    </row>
    <row r="11" spans="1:20" s="2" customFormat="1" ht="21.75" customHeight="1" thickBot="1" x14ac:dyDescent="0.35">
      <c r="A11" s="1" t="s">
        <v>4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s="2" customFormat="1" ht="46.5" customHeight="1" thickBot="1" x14ac:dyDescent="0.35">
      <c r="A12"/>
      <c r="B12" s="188" t="s">
        <v>5</v>
      </c>
      <c r="C12" s="188"/>
      <c r="D12" s="190" t="s">
        <v>6</v>
      </c>
      <c r="E12" s="191"/>
      <c r="F12" s="191"/>
      <c r="G12" s="191"/>
      <c r="H12" s="191"/>
      <c r="I12" s="191"/>
      <c r="J12" s="191"/>
      <c r="K12" s="191"/>
      <c r="L12" s="191"/>
      <c r="M12" s="192"/>
      <c r="N12"/>
      <c r="O12" s="27">
        <v>8</v>
      </c>
      <c r="P12"/>
      <c r="Q12"/>
      <c r="R12"/>
      <c r="S12"/>
      <c r="T12"/>
    </row>
    <row r="13" spans="1:20" s="2" customFormat="1" ht="46.5" customHeight="1" thickBot="1" x14ac:dyDescent="0.35">
      <c r="A13"/>
      <c r="B13" s="189" t="s">
        <v>7</v>
      </c>
      <c r="C13" s="189"/>
      <c r="D13" s="193" t="str">
        <f>VLOOKUP($O$12,Leger,16)</f>
        <v>Terbiasa dalam ketaatan beribadah,melakukan doa sebelum dan sesudah kegiatan, selalu berprilaku syukur</v>
      </c>
      <c r="E13" s="194"/>
      <c r="F13" s="194"/>
      <c r="G13" s="194"/>
      <c r="H13" s="194"/>
      <c r="I13" s="194"/>
      <c r="J13" s="194"/>
      <c r="K13" s="194"/>
      <c r="L13" s="194"/>
      <c r="M13" s="195"/>
      <c r="N13"/>
      <c r="O13"/>
      <c r="P13"/>
      <c r="Q13"/>
      <c r="R13"/>
      <c r="S13"/>
      <c r="T13"/>
    </row>
    <row r="14" spans="1:20" s="2" customFormat="1" ht="46.5" customHeight="1" thickBot="1" x14ac:dyDescent="0.35">
      <c r="A14"/>
      <c r="B14" s="189" t="s">
        <v>8</v>
      </c>
      <c r="C14" s="189"/>
      <c r="D14" s="193" t="str">
        <f>VLOOKUP($O$12,Leger,28)</f>
        <v>Memiliki sikap disiplin dan jujur, santun, tanggung jawab Baik, dalam percaya diri perlu bimbingan lebih lanjut</v>
      </c>
      <c r="E14" s="194"/>
      <c r="F14" s="194"/>
      <c r="G14" s="194"/>
      <c r="H14" s="194"/>
      <c r="I14" s="194"/>
      <c r="J14" s="194"/>
      <c r="K14" s="194"/>
      <c r="L14" s="194"/>
      <c r="M14" s="195"/>
      <c r="N14"/>
      <c r="O14"/>
      <c r="P14"/>
      <c r="Q14"/>
      <c r="R14"/>
      <c r="S14"/>
      <c r="T14"/>
    </row>
    <row r="15" spans="1:20" s="2" customFormat="1" ht="12.75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2" customFormat="1" ht="13.5" customHeight="1" thickBot="1" x14ac:dyDescent="0.35">
      <c r="A16" s="1" t="s">
        <v>21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2" customFormat="1" ht="24" customHeight="1" thickBot="1" x14ac:dyDescent="0.35">
      <c r="A17" s="188" t="s">
        <v>9</v>
      </c>
      <c r="B17" s="188" t="s">
        <v>10</v>
      </c>
      <c r="C17" s="188"/>
      <c r="D17" s="188" t="s">
        <v>11</v>
      </c>
      <c r="E17" s="188"/>
      <c r="F17" s="188"/>
      <c r="G17" s="190" t="s">
        <v>14</v>
      </c>
      <c r="H17" s="191"/>
      <c r="I17" s="191"/>
      <c r="J17" s="191"/>
      <c r="K17" s="191"/>
      <c r="L17" s="191"/>
      <c r="M17" s="192"/>
      <c r="N17"/>
      <c r="O17"/>
      <c r="P17"/>
      <c r="Q17"/>
      <c r="R17"/>
      <c r="S17"/>
      <c r="T17"/>
    </row>
    <row r="18" spans="1:20" s="2" customFormat="1" ht="21" customHeight="1" thickBot="1" x14ac:dyDescent="0.35">
      <c r="A18" s="188"/>
      <c r="B18" s="188"/>
      <c r="C18" s="188"/>
      <c r="D18" s="19" t="s">
        <v>12</v>
      </c>
      <c r="E18" s="19" t="s">
        <v>13</v>
      </c>
      <c r="F18" s="19" t="s">
        <v>6</v>
      </c>
      <c r="G18" s="190" t="s">
        <v>12</v>
      </c>
      <c r="H18" s="192"/>
      <c r="I18" s="190" t="s">
        <v>13</v>
      </c>
      <c r="J18" s="191"/>
      <c r="K18" s="192"/>
      <c r="L18" s="190" t="s">
        <v>6</v>
      </c>
      <c r="M18" s="192"/>
      <c r="N18"/>
      <c r="O18"/>
      <c r="P18"/>
      <c r="Q18"/>
      <c r="R18"/>
      <c r="S18"/>
      <c r="T18"/>
    </row>
    <row r="19" spans="1:20" s="2" customFormat="1" ht="138.75" customHeight="1" thickBot="1" x14ac:dyDescent="0.35">
      <c r="A19" s="6">
        <v>1</v>
      </c>
      <c r="B19" s="182" t="s">
        <v>15</v>
      </c>
      <c r="C19" s="182"/>
      <c r="D19" s="22">
        <f>VLOOKUP($O$12,Leger,32)</f>
        <v>80</v>
      </c>
      <c r="E19" s="6" t="str">
        <f>VLOOKUP($O$12,Leger,33)</f>
        <v>B</v>
      </c>
      <c r="F19" s="21" t="str">
        <f>VLOOKUP($O$12,Leger,34)</f>
        <v>Baik meneladani Yesus kristus, dan memahami makna kitab Injil.</v>
      </c>
      <c r="G19" s="176"/>
      <c r="H19" s="178"/>
      <c r="I19" s="176"/>
      <c r="J19" s="177"/>
      <c r="K19" s="178"/>
      <c r="L19" s="176"/>
      <c r="M19" s="178"/>
    </row>
    <row r="20" spans="1:20" s="2" customFormat="1" ht="114.75" customHeight="1" thickBot="1" x14ac:dyDescent="0.35">
      <c r="A20" s="6">
        <v>2</v>
      </c>
      <c r="B20" s="182" t="s">
        <v>16</v>
      </c>
      <c r="C20" s="182"/>
      <c r="D20" s="22">
        <f>VLOOKUP($O$12,Leger,38)</f>
        <v>79.166666666666657</v>
      </c>
      <c r="E20" s="6" t="str">
        <f>VLOOKUP($O$12,Leger,39)</f>
        <v>B</v>
      </c>
      <c r="F20" s="21" t="str">
        <f>VLOOKUP($O$12,Leger,40)</f>
        <v>Baik dalam memahami manfaat keberagaman karakteristik individu dalam kehidupan sehari - hari</v>
      </c>
      <c r="G20" s="176"/>
      <c r="H20" s="178"/>
      <c r="I20" s="176"/>
      <c r="J20" s="177"/>
      <c r="K20" s="178"/>
      <c r="L20" s="176"/>
      <c r="M20" s="178"/>
    </row>
    <row r="21" spans="1:20" s="2" customFormat="1" ht="187.5" customHeight="1" thickBot="1" x14ac:dyDescent="0.35">
      <c r="A21" s="6">
        <v>3</v>
      </c>
      <c r="B21" s="182" t="s">
        <v>17</v>
      </c>
      <c r="C21" s="182"/>
      <c r="D21" s="22">
        <f>VLOOKUP($O$12,Leger,45)</f>
        <v>79.166666666666657</v>
      </c>
      <c r="E21" s="6" t="str">
        <f>VLOOKUP($O$12,Leger,46)</f>
        <v>B</v>
      </c>
      <c r="F21" s="21" t="str">
        <f>VLOOKUP($O$12,Leger,47)</f>
        <v xml:space="preserve">Baik dalam menggali informasi tentang perubahan cuaca dan pengaruhnya terhadap kehidupan manusia yang disajkan dalam bentuk lisan, tulis, visual dan/atau eksplorasi.
</v>
      </c>
      <c r="G21" s="176"/>
      <c r="H21" s="178"/>
      <c r="I21" s="176"/>
      <c r="J21" s="177"/>
      <c r="K21" s="178"/>
      <c r="L21" s="176"/>
      <c r="M21" s="178"/>
    </row>
    <row r="22" spans="1:20" ht="180.75" customHeight="1" thickBot="1" x14ac:dyDescent="0.35">
      <c r="A22" s="6">
        <v>4</v>
      </c>
      <c r="B22" s="182" t="s">
        <v>18</v>
      </c>
      <c r="C22" s="182"/>
      <c r="D22" s="22">
        <f>VLOOKUP($O$12,Leger,52)</f>
        <v>79.166666666666657</v>
      </c>
      <c r="E22" s="6" t="str">
        <f>VLOOKUP($O$12,Leger,53)</f>
        <v>B</v>
      </c>
      <c r="F22" s="21" t="str">
        <f>VLOOKUP($O$12,Leger,54)</f>
        <v>Baik dalam menjelaskan masalah penjumlahan dan pengurangan pecahan berpenyebut sama dan menjelaskan dan menentukan lama waktu suatu kejadian berlangsung..</v>
      </c>
      <c r="G22" s="176"/>
      <c r="H22" s="178"/>
      <c r="I22" s="176"/>
      <c r="J22" s="177"/>
      <c r="K22" s="178"/>
      <c r="L22" s="176"/>
      <c r="M22" s="178"/>
      <c r="N22" s="2"/>
      <c r="O22" s="2"/>
      <c r="P22" s="2"/>
      <c r="Q22" s="2"/>
      <c r="R22" s="2"/>
      <c r="S22" s="2"/>
      <c r="T22" s="2"/>
    </row>
    <row r="23" spans="1:20" ht="73.5" customHeight="1" thickBot="1" x14ac:dyDescent="0.35">
      <c r="A23" s="6">
        <v>5</v>
      </c>
      <c r="B23" s="182" t="s">
        <v>168</v>
      </c>
      <c r="C23" s="182"/>
      <c r="D23" s="24"/>
      <c r="E23" s="24"/>
      <c r="F23" s="24"/>
      <c r="G23" s="216">
        <f>VLOOKUP($O$12,Leger,59)</f>
        <v>79.166666666666657</v>
      </c>
      <c r="H23" s="216"/>
      <c r="I23" s="166" t="str">
        <f>VLOOKUP($O$12,Leger,60)</f>
        <v>B</v>
      </c>
      <c r="J23" s="166"/>
      <c r="K23" s="166"/>
      <c r="L23" s="185" t="str">
        <f>VLOOKUP($O$12,Leger,61)</f>
        <v>Baik dalam mengetahui teknik potong, lipat dan sambung..</v>
      </c>
      <c r="M23" s="185"/>
      <c r="N23" s="2"/>
      <c r="O23" s="2"/>
      <c r="P23" s="2"/>
      <c r="Q23" s="2"/>
      <c r="R23" s="2"/>
      <c r="S23" s="2"/>
      <c r="T23" s="2"/>
    </row>
    <row r="24" spans="1:20" ht="171.75" customHeight="1" thickBot="1" x14ac:dyDescent="0.35">
      <c r="A24" s="6">
        <v>6</v>
      </c>
      <c r="B24" s="182" t="s">
        <v>19</v>
      </c>
      <c r="C24" s="182"/>
      <c r="D24" s="24"/>
      <c r="E24" s="24"/>
      <c r="F24" s="24"/>
      <c r="G24" s="216">
        <f>VLOOKUP($O$12,Leger,65)</f>
        <v>79.166666666666657</v>
      </c>
      <c r="H24" s="216"/>
      <c r="I24" s="166" t="str">
        <f>VLOOKUP($O$12,Leger,66)</f>
        <v>B</v>
      </c>
      <c r="J24" s="166"/>
      <c r="K24" s="166"/>
      <c r="L24" s="185" t="str">
        <f>VLOOKUP($O$12,Leger,67)</f>
        <v>Baik dalam memahami penggunaan kombinasi gerak dasar lokomotor, non-lokomotor dan manipulatif sesuai dengan irama (ketukan) tanpa/dengan musik dalam aktivitas gerak berirama.</v>
      </c>
      <c r="M24" s="185"/>
      <c r="N24" s="2"/>
      <c r="O24" s="2"/>
      <c r="P24" s="2"/>
      <c r="Q24" s="2"/>
      <c r="R24" s="2"/>
      <c r="S24" s="2"/>
      <c r="T24" s="2"/>
    </row>
    <row r="25" spans="1:20" ht="23.25" customHeight="1" thickBot="1" x14ac:dyDescent="0.35">
      <c r="A25" s="6">
        <v>7</v>
      </c>
      <c r="B25" s="182" t="s">
        <v>20</v>
      </c>
      <c r="C25" s="182"/>
      <c r="D25" s="176"/>
      <c r="E25" s="183"/>
      <c r="F25" s="183"/>
      <c r="G25" s="183"/>
      <c r="H25" s="183"/>
      <c r="I25" s="183"/>
      <c r="J25" s="183"/>
      <c r="K25" s="183"/>
      <c r="L25" s="183"/>
      <c r="M25" s="184"/>
      <c r="N25" s="2"/>
      <c r="O25" s="2"/>
      <c r="P25" s="2"/>
      <c r="Q25" s="2"/>
      <c r="R25" s="2"/>
      <c r="S25" s="2"/>
      <c r="T25" s="2"/>
    </row>
    <row r="26" spans="1:20" ht="103.5" customHeight="1" thickBot="1" x14ac:dyDescent="0.35">
      <c r="A26" s="6"/>
      <c r="B26" s="182" t="s">
        <v>243</v>
      </c>
      <c r="C26" s="182"/>
      <c r="D26" s="22">
        <f>VLOOKUP($O$12,Leger,71)</f>
        <v>77.833333333333329</v>
      </c>
      <c r="E26" s="6" t="str">
        <f>VLOOKUP($O$12,Leger,72)</f>
        <v>C</v>
      </c>
      <c r="F26" s="21" t="str">
        <f>VLOOKUP($O$12,Leger,73)</f>
        <v>Cukup Baik memahami cerita tradisi setempat dengan ragam bahasa tertentu</v>
      </c>
      <c r="G26" s="176"/>
      <c r="H26" s="178"/>
      <c r="I26" s="176"/>
      <c r="J26" s="177"/>
      <c r="K26" s="178"/>
      <c r="L26" s="176"/>
      <c r="M26" s="178"/>
      <c r="N26" s="2"/>
      <c r="O26" s="2"/>
      <c r="P26" s="2"/>
      <c r="Q26" s="2"/>
      <c r="R26" s="2"/>
      <c r="S26" s="2"/>
      <c r="T26" s="2"/>
    </row>
    <row r="27" spans="1:20" ht="15" customHeight="1" x14ac:dyDescent="0.3">
      <c r="N27" s="2"/>
      <c r="O27" s="2"/>
      <c r="P27" s="2"/>
      <c r="Q27" s="2"/>
      <c r="R27" s="2"/>
      <c r="S27" s="2"/>
      <c r="T27" s="2"/>
    </row>
    <row r="28" spans="1:20" ht="18.75" customHeight="1" thickBot="1" x14ac:dyDescent="0.35">
      <c r="A28" s="1" t="s">
        <v>22</v>
      </c>
      <c r="B28" s="1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23" t="s">
        <v>9</v>
      </c>
      <c r="B29" s="23" t="s">
        <v>23</v>
      </c>
      <c r="C29" s="169" t="s">
        <v>24</v>
      </c>
      <c r="D29" s="205"/>
      <c r="E29" s="205"/>
      <c r="F29" s="205"/>
      <c r="G29" s="205"/>
      <c r="H29" s="205"/>
      <c r="I29" s="205"/>
      <c r="J29" s="205"/>
      <c r="K29" s="205"/>
      <c r="L29" s="205"/>
      <c r="M29" s="170"/>
    </row>
    <row r="30" spans="1:20" ht="15" thickBot="1" x14ac:dyDescent="0.35">
      <c r="A30" s="6">
        <v>1</v>
      </c>
      <c r="B30" s="7" t="s">
        <v>44</v>
      </c>
      <c r="C30" s="206" t="str">
        <f>VLOOKUP($O$12,Leger,80)</f>
        <v>A</v>
      </c>
      <c r="D30" s="207"/>
      <c r="E30" s="207"/>
      <c r="F30" s="207"/>
      <c r="G30" s="207"/>
      <c r="H30" s="207"/>
      <c r="I30" s="207"/>
      <c r="J30" s="207"/>
      <c r="K30" s="207"/>
      <c r="L30" s="207"/>
      <c r="M30" s="208"/>
    </row>
    <row r="31" spans="1:20" ht="15" thickBot="1" x14ac:dyDescent="0.35">
      <c r="A31" s="6">
        <v>2</v>
      </c>
      <c r="B31" s="7" t="s">
        <v>25</v>
      </c>
      <c r="C31" s="209" t="s">
        <v>129</v>
      </c>
      <c r="D31" s="207"/>
      <c r="E31" s="207"/>
      <c r="F31" s="207"/>
      <c r="G31" s="207"/>
      <c r="H31" s="207"/>
      <c r="I31" s="207"/>
      <c r="J31" s="207"/>
      <c r="K31" s="207"/>
      <c r="L31" s="207"/>
      <c r="M31" s="208"/>
    </row>
    <row r="32" spans="1:20" x14ac:dyDescent="0.3">
      <c r="B32" s="210" t="str">
        <f>VLOOKUP($O$12,Leger,82)</f>
        <v>Lebih di tingkatkan lagi belajarnya</v>
      </c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2"/>
    </row>
    <row r="33" spans="1:20" ht="15" thickBot="1" x14ac:dyDescent="0.35">
      <c r="B33" s="213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5"/>
    </row>
    <row r="35" spans="1:20" ht="15" thickBot="1" x14ac:dyDescent="0.35">
      <c r="A35" s="1" t="s">
        <v>26</v>
      </c>
      <c r="G35" s="1" t="s">
        <v>31</v>
      </c>
    </row>
    <row r="36" spans="1:20" ht="16.5" customHeight="1" thickBot="1" x14ac:dyDescent="0.35">
      <c r="A36" s="197" t="s">
        <v>9</v>
      </c>
      <c r="B36" s="197" t="s">
        <v>27</v>
      </c>
      <c r="C36" s="197"/>
      <c r="D36" s="197" t="s">
        <v>28</v>
      </c>
      <c r="E36" s="197"/>
      <c r="G36" s="24" t="s">
        <v>9</v>
      </c>
      <c r="H36" s="176" t="s">
        <v>32</v>
      </c>
      <c r="I36" s="183"/>
      <c r="J36" s="183"/>
      <c r="K36" s="183"/>
      <c r="L36" s="184"/>
      <c r="M36" s="24" t="s">
        <v>24</v>
      </c>
    </row>
    <row r="37" spans="1:20" ht="15" thickBot="1" x14ac:dyDescent="0.35">
      <c r="A37" s="197"/>
      <c r="B37" s="197"/>
      <c r="C37" s="197"/>
      <c r="D37" s="24">
        <v>1</v>
      </c>
      <c r="E37" s="24">
        <v>2</v>
      </c>
      <c r="G37" s="9">
        <v>1</v>
      </c>
      <c r="H37" s="198" t="s">
        <v>33</v>
      </c>
      <c r="I37" s="199"/>
      <c r="J37" s="199"/>
      <c r="K37" s="199"/>
      <c r="L37" s="200"/>
      <c r="M37" s="6" t="str">
        <f>VLOOKUP($O$12,Leger,85)</f>
        <v>Baik</v>
      </c>
    </row>
    <row r="38" spans="1:20" ht="15" thickBot="1" x14ac:dyDescent="0.35">
      <c r="A38" s="9">
        <v>1</v>
      </c>
      <c r="B38" s="181" t="s">
        <v>29</v>
      </c>
      <c r="C38" s="181"/>
      <c r="D38" s="6">
        <f>VLOOKUP($O$12,Leger,83)</f>
        <v>125</v>
      </c>
      <c r="E38" s="20">
        <f>D38</f>
        <v>125</v>
      </c>
      <c r="G38" s="9">
        <v>2</v>
      </c>
      <c r="H38" s="198" t="s">
        <v>34</v>
      </c>
      <c r="I38" s="199"/>
      <c r="J38" s="199"/>
      <c r="K38" s="199"/>
      <c r="L38" s="200"/>
      <c r="M38" s="6" t="str">
        <f>VLOOKUP($O$12,Leger,86)</f>
        <v>Baik</v>
      </c>
      <c r="N38" s="2"/>
    </row>
    <row r="39" spans="1:20" ht="15" thickBot="1" x14ac:dyDescent="0.35">
      <c r="A39" s="9">
        <v>2</v>
      </c>
      <c r="B39" s="181" t="s">
        <v>30</v>
      </c>
      <c r="C39" s="181"/>
      <c r="D39" s="6">
        <f>VLOOKUP($O$12,Leger,84)</f>
        <v>23</v>
      </c>
      <c r="E39" s="20">
        <f>D39</f>
        <v>23</v>
      </c>
      <c r="G39" s="9">
        <v>3</v>
      </c>
      <c r="H39" s="198" t="s">
        <v>35</v>
      </c>
      <c r="I39" s="199"/>
      <c r="J39" s="199"/>
      <c r="K39" s="199"/>
      <c r="L39" s="200"/>
      <c r="M39" s="6" t="str">
        <f>VLOOKUP($O$12,Leger,87)</f>
        <v>Baik</v>
      </c>
      <c r="N39" s="2"/>
    </row>
    <row r="40" spans="1:20" x14ac:dyDescent="0.3">
      <c r="N40" s="2"/>
    </row>
    <row r="41" spans="1:20" ht="15" thickBot="1" x14ac:dyDescent="0.35">
      <c r="A41" s="1" t="s">
        <v>36</v>
      </c>
      <c r="G41" s="1" t="s">
        <v>40</v>
      </c>
      <c r="N41" s="2"/>
      <c r="O41" s="3"/>
    </row>
    <row r="42" spans="1:20" ht="15" thickBot="1" x14ac:dyDescent="0.35">
      <c r="A42" s="23" t="s">
        <v>9</v>
      </c>
      <c r="B42" s="165" t="s">
        <v>37</v>
      </c>
      <c r="C42" s="165"/>
      <c r="D42" s="169" t="s">
        <v>24</v>
      </c>
      <c r="E42" s="170"/>
      <c r="G42" s="25" t="s">
        <v>9</v>
      </c>
      <c r="H42" s="165" t="s">
        <v>132</v>
      </c>
      <c r="I42" s="165"/>
      <c r="J42" s="165"/>
      <c r="K42" s="165"/>
      <c r="L42" s="165"/>
      <c r="M42" s="23" t="s">
        <v>134</v>
      </c>
    </row>
    <row r="43" spans="1:20" ht="15" thickBot="1" x14ac:dyDescent="0.35">
      <c r="A43" s="6">
        <v>1</v>
      </c>
      <c r="B43" s="166" t="s">
        <v>38</v>
      </c>
      <c r="C43" s="166"/>
      <c r="D43" s="168" t="s">
        <v>129</v>
      </c>
      <c r="E43" s="166"/>
      <c r="F43" s="2"/>
      <c r="G43" s="9">
        <v>1</v>
      </c>
      <c r="H43" s="181" t="s">
        <v>41</v>
      </c>
      <c r="I43" s="181"/>
      <c r="J43" s="181"/>
      <c r="K43" s="181"/>
      <c r="L43" s="181"/>
      <c r="M43" s="6">
        <f>VLOOKUP($O$12,Leger,91)</f>
        <v>6</v>
      </c>
    </row>
    <row r="44" spans="1:20" ht="15" thickBot="1" x14ac:dyDescent="0.35">
      <c r="A44" s="6">
        <v>2</v>
      </c>
      <c r="B44" s="166" t="s">
        <v>39</v>
      </c>
      <c r="C44" s="166"/>
      <c r="D44" s="168" t="s">
        <v>129</v>
      </c>
      <c r="E44" s="166"/>
      <c r="F44" s="2"/>
      <c r="G44" s="9">
        <v>2</v>
      </c>
      <c r="H44" s="181" t="s">
        <v>42</v>
      </c>
      <c r="I44" s="181"/>
      <c r="J44" s="181"/>
      <c r="K44" s="181"/>
      <c r="L44" s="181"/>
      <c r="M44" s="6">
        <f>VLOOKUP($O$12,Leger,92)</f>
        <v>2</v>
      </c>
    </row>
    <row r="45" spans="1:20" ht="15" thickBot="1" x14ac:dyDescent="0.35">
      <c r="A45" s="6">
        <v>3</v>
      </c>
      <c r="B45" s="167" t="s">
        <v>131</v>
      </c>
      <c r="C45" s="167"/>
      <c r="D45" s="168" t="s">
        <v>129</v>
      </c>
      <c r="E45" s="166"/>
      <c r="G45" s="9">
        <v>3</v>
      </c>
      <c r="H45" s="181" t="s">
        <v>133</v>
      </c>
      <c r="I45" s="181"/>
      <c r="J45" s="181"/>
      <c r="K45" s="181"/>
      <c r="L45" s="181"/>
      <c r="M45" s="6">
        <f>VLOOKUP($O$12,Leger,93)</f>
        <v>0</v>
      </c>
      <c r="N45" s="2"/>
      <c r="O45" s="2"/>
      <c r="P45" s="2"/>
      <c r="Q45" s="2"/>
      <c r="R45" s="2"/>
      <c r="S45" s="2"/>
      <c r="T45" s="2"/>
    </row>
    <row r="46" spans="1:20" x14ac:dyDescent="0.3">
      <c r="N46" s="2"/>
      <c r="O46" s="2"/>
      <c r="P46" s="2"/>
      <c r="Q46" s="2"/>
      <c r="R46" s="2"/>
      <c r="S46" s="2"/>
      <c r="T46" s="2"/>
    </row>
    <row r="54" spans="2:13" x14ac:dyDescent="0.3">
      <c r="G54" s="173" t="s">
        <v>296</v>
      </c>
      <c r="H54" s="173"/>
      <c r="I54" s="173"/>
      <c r="J54" s="173"/>
      <c r="K54" s="173"/>
      <c r="L54" s="173"/>
      <c r="M54" s="173"/>
    </row>
    <row r="55" spans="2:13" x14ac:dyDescent="0.3">
      <c r="B55" s="171" t="s">
        <v>45</v>
      </c>
      <c r="C55" s="171"/>
      <c r="G55" s="173" t="s">
        <v>208</v>
      </c>
      <c r="H55" s="173"/>
      <c r="I55" s="173"/>
      <c r="J55" s="173"/>
      <c r="K55" s="173"/>
      <c r="L55" s="173"/>
      <c r="M55" s="173"/>
    </row>
    <row r="59" spans="2:13" x14ac:dyDescent="0.3">
      <c r="B59" s="172"/>
      <c r="C59" s="172"/>
      <c r="G59" s="174" t="s">
        <v>291</v>
      </c>
      <c r="H59" s="174"/>
      <c r="I59" s="174"/>
      <c r="J59" s="174"/>
      <c r="K59" s="174"/>
      <c r="L59" s="174"/>
      <c r="M59" s="174"/>
    </row>
    <row r="60" spans="2:13" x14ac:dyDescent="0.3">
      <c r="G60" s="175" t="s">
        <v>290</v>
      </c>
      <c r="H60" s="175"/>
      <c r="I60" s="175"/>
      <c r="J60" s="175"/>
      <c r="K60" s="175"/>
      <c r="L60" s="175"/>
      <c r="M60" s="175"/>
    </row>
    <row r="62" spans="2:13" x14ac:dyDescent="0.3">
      <c r="D62" s="171" t="s">
        <v>46</v>
      </c>
      <c r="E62" s="171"/>
      <c r="F62" s="171"/>
      <c r="G62" s="171"/>
    </row>
    <row r="63" spans="2:13" x14ac:dyDescent="0.3">
      <c r="D63" s="171" t="s">
        <v>47</v>
      </c>
      <c r="E63" s="171"/>
      <c r="F63" s="171"/>
      <c r="G63" s="171"/>
    </row>
    <row r="67" spans="4:7" x14ac:dyDescent="0.3">
      <c r="D67" s="179" t="s">
        <v>288</v>
      </c>
      <c r="E67" s="179"/>
      <c r="F67" s="179"/>
      <c r="G67" s="179"/>
    </row>
    <row r="68" spans="4:7" x14ac:dyDescent="0.3">
      <c r="D68" s="180" t="s">
        <v>289</v>
      </c>
      <c r="E68" s="180"/>
      <c r="F68" s="180"/>
      <c r="G68" s="180"/>
    </row>
  </sheetData>
  <sheetProtection selectLockedCells="1"/>
  <mergeCells count="87">
    <mergeCell ref="O6:Q6"/>
    <mergeCell ref="B38:C38"/>
    <mergeCell ref="B39:C39"/>
    <mergeCell ref="H38:L38"/>
    <mergeCell ref="H39:L39"/>
    <mergeCell ref="C29:M29"/>
    <mergeCell ref="C30:M30"/>
    <mergeCell ref="C31:M31"/>
    <mergeCell ref="B32:M33"/>
    <mergeCell ref="G26:H26"/>
    <mergeCell ref="I26:K26"/>
    <mergeCell ref="L26:M26"/>
    <mergeCell ref="G24:H24"/>
    <mergeCell ref="I24:K24"/>
    <mergeCell ref="L24:M24"/>
    <mergeCell ref="G23:H23"/>
    <mergeCell ref="A1:M1"/>
    <mergeCell ref="A2:M2"/>
    <mergeCell ref="A3:M3"/>
    <mergeCell ref="A4:M4"/>
    <mergeCell ref="A5:M5"/>
    <mergeCell ref="A36:A37"/>
    <mergeCell ref="B36:C37"/>
    <mergeCell ref="D36:E36"/>
    <mergeCell ref="H36:L36"/>
    <mergeCell ref="H37:L37"/>
    <mergeCell ref="A6:M6"/>
    <mergeCell ref="K9:M9"/>
    <mergeCell ref="A17:A18"/>
    <mergeCell ref="B17:C18"/>
    <mergeCell ref="D17:F17"/>
    <mergeCell ref="B12:C12"/>
    <mergeCell ref="B13:C13"/>
    <mergeCell ref="B14:C14"/>
    <mergeCell ref="D12:M12"/>
    <mergeCell ref="D13:M13"/>
    <mergeCell ref="D14:M14"/>
    <mergeCell ref="G18:H18"/>
    <mergeCell ref="I18:K18"/>
    <mergeCell ref="L18:M18"/>
    <mergeCell ref="G17:M17"/>
    <mergeCell ref="K8:M8"/>
    <mergeCell ref="B19:C19"/>
    <mergeCell ref="G19:H19"/>
    <mergeCell ref="B20:C20"/>
    <mergeCell ref="G20:H20"/>
    <mergeCell ref="B25:C25"/>
    <mergeCell ref="D25:M25"/>
    <mergeCell ref="I19:K19"/>
    <mergeCell ref="L19:M19"/>
    <mergeCell ref="I20:K20"/>
    <mergeCell ref="L20:M20"/>
    <mergeCell ref="I21:K21"/>
    <mergeCell ref="L21:M21"/>
    <mergeCell ref="G21:H21"/>
    <mergeCell ref="I23:K23"/>
    <mergeCell ref="L23:M23"/>
    <mergeCell ref="G22:H22"/>
    <mergeCell ref="B26:C26"/>
    <mergeCell ref="B21:C21"/>
    <mergeCell ref="B22:C22"/>
    <mergeCell ref="B23:C23"/>
    <mergeCell ref="B24:C24"/>
    <mergeCell ref="I22:K22"/>
    <mergeCell ref="L22:M22"/>
    <mergeCell ref="D63:G63"/>
    <mergeCell ref="D67:G67"/>
    <mergeCell ref="D68:G68"/>
    <mergeCell ref="H42:L42"/>
    <mergeCell ref="H43:L43"/>
    <mergeCell ref="H44:L44"/>
    <mergeCell ref="H45:L45"/>
    <mergeCell ref="D62:G62"/>
    <mergeCell ref="G54:M54"/>
    <mergeCell ref="B55:C55"/>
    <mergeCell ref="B59:C59"/>
    <mergeCell ref="G55:M55"/>
    <mergeCell ref="G59:M59"/>
    <mergeCell ref="G60:M60"/>
    <mergeCell ref="B42:C42"/>
    <mergeCell ref="B43:C43"/>
    <mergeCell ref="B44:C44"/>
    <mergeCell ref="B45:C45"/>
    <mergeCell ref="D43:E43"/>
    <mergeCell ref="D44:E44"/>
    <mergeCell ref="D45:E45"/>
    <mergeCell ref="D42:E42"/>
  </mergeCells>
  <pageMargins left="0.70866141732283472" right="0.70866141732283472" top="0.74803149606299213" bottom="0.74803149606299213" header="0.31496062992125984" footer="0.31496062992125984"/>
  <pageSetup paperSize="10000" scale="93" orientation="portrait" horizontalDpi="4294967293" verticalDpi="300" r:id="rId1"/>
  <rowBreaks count="2" manualBreakCount="2">
    <brk id="20" max="12" man="1"/>
    <brk id="25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22860</xdr:colOff>
                    <xdr:row>10</xdr:row>
                    <xdr:rowOff>220980</xdr:rowOff>
                  </from>
                  <to>
                    <xdr:col>15</xdr:col>
                    <xdr:colOff>579120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zoomScale="40" zoomScaleNormal="40" workbookViewId="0">
      <selection activeCell="AV52" sqref="AV52"/>
    </sheetView>
  </sheetViews>
  <sheetFormatPr defaultColWidth="9.109375" defaultRowHeight="14.4" x14ac:dyDescent="0.3"/>
  <cols>
    <col min="1" max="16384" width="9.109375" style="44"/>
  </cols>
  <sheetData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09"/>
  <sheetViews>
    <sheetView tabSelected="1" zoomScale="90" zoomScaleNormal="90" workbookViewId="0">
      <selection activeCell="AB18" sqref="AB18"/>
    </sheetView>
  </sheetViews>
  <sheetFormatPr defaultRowHeight="14.4" x14ac:dyDescent="0.3"/>
  <cols>
    <col min="1" max="1" width="6.88671875" customWidth="1"/>
    <col min="2" max="2" width="28" customWidth="1"/>
    <col min="3" max="4" width="5.6640625" customWidth="1"/>
    <col min="5" max="5" width="5" customWidth="1"/>
    <col min="6" max="38" width="5.6640625" customWidth="1"/>
  </cols>
  <sheetData>
    <row r="1" spans="1:38" ht="18" x14ac:dyDescent="0.35">
      <c r="A1" s="40" t="s">
        <v>212</v>
      </c>
    </row>
    <row r="2" spans="1:38" x14ac:dyDescent="0.3">
      <c r="A2" t="s">
        <v>160</v>
      </c>
      <c r="B2" s="5">
        <v>5</v>
      </c>
      <c r="C2" t="s">
        <v>161</v>
      </c>
      <c r="E2" s="5"/>
    </row>
    <row r="3" spans="1:38" x14ac:dyDescent="0.3">
      <c r="A3" s="217" t="s">
        <v>49</v>
      </c>
      <c r="B3" s="218" t="s">
        <v>50</v>
      </c>
      <c r="C3" s="221" t="s">
        <v>152</v>
      </c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</row>
    <row r="4" spans="1:38" x14ac:dyDescent="0.3">
      <c r="A4" s="217"/>
      <c r="B4" s="217"/>
      <c r="C4" s="219" t="s">
        <v>153</v>
      </c>
      <c r="D4" s="219"/>
      <c r="E4" s="219"/>
      <c r="F4" s="219"/>
      <c r="G4" s="219" t="s">
        <v>158</v>
      </c>
      <c r="H4" s="219"/>
      <c r="I4" s="219"/>
      <c r="J4" s="219"/>
      <c r="K4" s="219" t="s">
        <v>73</v>
      </c>
      <c r="L4" s="219"/>
      <c r="M4" s="219"/>
      <c r="N4" s="219"/>
      <c r="O4" s="219" t="s">
        <v>159</v>
      </c>
      <c r="P4" s="219"/>
      <c r="Q4" s="219"/>
      <c r="R4" s="219"/>
      <c r="S4" s="219" t="s">
        <v>77</v>
      </c>
      <c r="T4" s="219"/>
      <c r="U4" s="219"/>
      <c r="V4" s="219"/>
    </row>
    <row r="5" spans="1:38" ht="15" customHeight="1" x14ac:dyDescent="0.3">
      <c r="A5" s="217"/>
      <c r="B5" s="217"/>
      <c r="C5" s="220" t="s">
        <v>154</v>
      </c>
      <c r="D5" s="220" t="s">
        <v>157</v>
      </c>
      <c r="E5" s="220" t="s">
        <v>156</v>
      </c>
      <c r="F5" s="220" t="s">
        <v>155</v>
      </c>
      <c r="G5" s="220" t="s">
        <v>154</v>
      </c>
      <c r="H5" s="220" t="s">
        <v>157</v>
      </c>
      <c r="I5" s="220" t="s">
        <v>156</v>
      </c>
      <c r="J5" s="220" t="s">
        <v>155</v>
      </c>
      <c r="K5" s="220" t="s">
        <v>154</v>
      </c>
      <c r="L5" s="220" t="s">
        <v>157</v>
      </c>
      <c r="M5" s="220" t="s">
        <v>156</v>
      </c>
      <c r="N5" s="220" t="s">
        <v>155</v>
      </c>
      <c r="O5" s="220" t="s">
        <v>154</v>
      </c>
      <c r="P5" s="220" t="s">
        <v>157</v>
      </c>
      <c r="Q5" s="220" t="s">
        <v>156</v>
      </c>
      <c r="R5" s="220" t="s">
        <v>155</v>
      </c>
      <c r="S5" s="220" t="s">
        <v>154</v>
      </c>
      <c r="T5" s="220" t="s">
        <v>157</v>
      </c>
      <c r="U5" s="220" t="s">
        <v>156</v>
      </c>
      <c r="V5" s="220" t="s">
        <v>155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</row>
    <row r="6" spans="1:38" x14ac:dyDescent="0.3">
      <c r="A6" s="217"/>
      <c r="B6" s="217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</row>
    <row r="7" spans="1:38" x14ac:dyDescent="0.3">
      <c r="A7" s="37">
        <v>1</v>
      </c>
      <c r="B7" s="37" t="str">
        <f>'DATA SISWA'!B4</f>
        <v>ALICIA SIPAYUNG</v>
      </c>
      <c r="C7" s="33">
        <v>4</v>
      </c>
      <c r="D7" s="33">
        <v>1</v>
      </c>
      <c r="E7" s="33">
        <v>1</v>
      </c>
      <c r="F7" s="35">
        <f>SUM(C7*1,D7*2,E7*3)/12*100</f>
        <v>75</v>
      </c>
      <c r="G7" s="36">
        <v>4</v>
      </c>
      <c r="H7" s="36">
        <v>1</v>
      </c>
      <c r="I7" s="36">
        <v>1</v>
      </c>
      <c r="J7" s="35">
        <f>SUM(G7*1,H7*2,I7*3)/12*100</f>
        <v>75</v>
      </c>
      <c r="K7" s="38">
        <v>4</v>
      </c>
      <c r="L7" s="38">
        <v>1</v>
      </c>
      <c r="M7" s="38">
        <v>1</v>
      </c>
      <c r="N7" s="35">
        <f>SUM(K7*1,L7*2,M7*3)/12*100</f>
        <v>75</v>
      </c>
      <c r="O7" s="36">
        <v>4</v>
      </c>
      <c r="P7" s="36">
        <v>1</v>
      </c>
      <c r="Q7" s="36">
        <v>1</v>
      </c>
      <c r="R7" s="35">
        <f>SUM(O7*1,P7*2,Q7*3)/12*100</f>
        <v>75</v>
      </c>
      <c r="S7" s="39">
        <v>4</v>
      </c>
      <c r="T7" s="39">
        <v>1</v>
      </c>
      <c r="U7" s="39">
        <v>1</v>
      </c>
      <c r="V7" s="35">
        <f>SUM(S7*1,T7*2,U7*3)/12*100</f>
        <v>75</v>
      </c>
    </row>
    <row r="8" spans="1:38" x14ac:dyDescent="0.3">
      <c r="A8" s="37">
        <v>2</v>
      </c>
      <c r="B8" s="37" t="str">
        <f>'DATA SISWA'!B5</f>
        <v>BRIAN HADI PANGESTU</v>
      </c>
      <c r="C8" s="33">
        <v>1</v>
      </c>
      <c r="D8" s="33">
        <v>2</v>
      </c>
      <c r="E8" s="33">
        <v>1.5</v>
      </c>
      <c r="F8" s="35">
        <f t="shared" ref="F8:F26" si="0">SUM(C8*1,D8*2,E8*3)/12*100</f>
        <v>79.166666666666657</v>
      </c>
      <c r="G8" s="36">
        <v>1</v>
      </c>
      <c r="H8" s="36">
        <v>2</v>
      </c>
      <c r="I8" s="36">
        <v>1.5</v>
      </c>
      <c r="J8" s="35">
        <f t="shared" ref="J8:J26" si="1">SUM(G8*1,H8*2,I8*3)/12*100</f>
        <v>79.166666666666657</v>
      </c>
      <c r="K8" s="38">
        <v>1</v>
      </c>
      <c r="L8" s="38">
        <v>2</v>
      </c>
      <c r="M8" s="38">
        <v>1.5</v>
      </c>
      <c r="N8" s="35">
        <f t="shared" ref="N8:N26" si="2">SUM(K8*1,L8*2,M8*3)/12*100</f>
        <v>79.166666666666657</v>
      </c>
      <c r="O8" s="36">
        <v>1</v>
      </c>
      <c r="P8" s="36">
        <v>2</v>
      </c>
      <c r="Q8" s="36">
        <v>1.5</v>
      </c>
      <c r="R8" s="35">
        <f t="shared" ref="R8:R26" si="3">SUM(O8*1,P8*2,Q8*3)/12*100</f>
        <v>79.166666666666657</v>
      </c>
      <c r="S8" s="39">
        <v>1</v>
      </c>
      <c r="T8" s="39">
        <v>2</v>
      </c>
      <c r="U8" s="39">
        <v>1.5</v>
      </c>
      <c r="V8" s="35">
        <f t="shared" ref="V8:V26" si="4">SUM(S8*1,T8*2,U8*3)/12*100</f>
        <v>79.166666666666657</v>
      </c>
    </row>
    <row r="9" spans="1:38" x14ac:dyDescent="0.3">
      <c r="A9" s="37">
        <v>3</v>
      </c>
      <c r="B9" s="37" t="str">
        <f>'DATA SISWA'!B6</f>
        <v>BUNGA CITRA LESTARI</v>
      </c>
      <c r="C9" s="33">
        <v>1.5</v>
      </c>
      <c r="D9" s="33">
        <v>1.5</v>
      </c>
      <c r="E9" s="33">
        <v>1.5</v>
      </c>
      <c r="F9" s="35">
        <f t="shared" si="0"/>
        <v>75</v>
      </c>
      <c r="G9" s="36">
        <v>1.5</v>
      </c>
      <c r="H9" s="36">
        <v>1.5</v>
      </c>
      <c r="I9" s="36">
        <v>1.5</v>
      </c>
      <c r="J9" s="35">
        <f t="shared" si="1"/>
        <v>75</v>
      </c>
      <c r="K9" s="38">
        <v>3</v>
      </c>
      <c r="L9" s="38">
        <v>2</v>
      </c>
      <c r="M9" s="38">
        <v>0.5</v>
      </c>
      <c r="N9" s="35">
        <f t="shared" si="2"/>
        <v>70.833333333333343</v>
      </c>
      <c r="O9" s="36">
        <v>1.5</v>
      </c>
      <c r="P9" s="36">
        <v>1.5</v>
      </c>
      <c r="Q9" s="36">
        <v>1.5</v>
      </c>
      <c r="R9" s="35">
        <f t="shared" si="3"/>
        <v>75</v>
      </c>
      <c r="S9" s="39">
        <v>3</v>
      </c>
      <c r="T9" s="39">
        <v>2</v>
      </c>
      <c r="U9" s="39">
        <v>0.5</v>
      </c>
      <c r="V9" s="35">
        <f t="shared" si="4"/>
        <v>70.833333333333343</v>
      </c>
    </row>
    <row r="10" spans="1:38" x14ac:dyDescent="0.3">
      <c r="A10" s="37">
        <v>4</v>
      </c>
      <c r="B10" s="37" t="str">
        <f>'DATA SISWA'!B7</f>
        <v>CARLA SAN JOSE</v>
      </c>
      <c r="C10" s="33">
        <v>1</v>
      </c>
      <c r="D10" s="33">
        <v>2</v>
      </c>
      <c r="E10" s="33">
        <v>1.5</v>
      </c>
      <c r="F10" s="35">
        <f t="shared" si="0"/>
        <v>79.166666666666657</v>
      </c>
      <c r="G10" s="36">
        <v>1</v>
      </c>
      <c r="H10" s="36">
        <v>2</v>
      </c>
      <c r="I10" s="36">
        <v>1.5</v>
      </c>
      <c r="J10" s="35">
        <f t="shared" si="1"/>
        <v>79.166666666666657</v>
      </c>
      <c r="K10" s="38">
        <v>3</v>
      </c>
      <c r="L10" s="38">
        <v>2</v>
      </c>
      <c r="M10" s="38">
        <v>0.5</v>
      </c>
      <c r="N10" s="35">
        <f t="shared" si="2"/>
        <v>70.833333333333343</v>
      </c>
      <c r="O10" s="36">
        <v>1</v>
      </c>
      <c r="P10" s="36">
        <v>2</v>
      </c>
      <c r="Q10" s="36">
        <v>1.5</v>
      </c>
      <c r="R10" s="35">
        <f t="shared" si="3"/>
        <v>79.166666666666657</v>
      </c>
      <c r="S10" s="39">
        <v>1</v>
      </c>
      <c r="T10" s="39">
        <v>2</v>
      </c>
      <c r="U10" s="39">
        <v>1.5</v>
      </c>
      <c r="V10" s="35">
        <f t="shared" si="4"/>
        <v>79.166666666666657</v>
      </c>
    </row>
    <row r="11" spans="1:38" x14ac:dyDescent="0.3">
      <c r="A11" s="37">
        <v>5</v>
      </c>
      <c r="B11" s="37" t="str">
        <f>'DATA SISWA'!B8</f>
        <v>DIANA AULIA</v>
      </c>
      <c r="C11" s="33">
        <v>4</v>
      </c>
      <c r="D11" s="33">
        <v>2</v>
      </c>
      <c r="E11" s="33">
        <v>1</v>
      </c>
      <c r="F11" s="35">
        <f t="shared" si="0"/>
        <v>91.666666666666657</v>
      </c>
      <c r="G11" s="36">
        <v>4</v>
      </c>
      <c r="H11" s="36">
        <v>2</v>
      </c>
      <c r="I11" s="36">
        <v>1</v>
      </c>
      <c r="J11" s="35">
        <f t="shared" si="1"/>
        <v>91.666666666666657</v>
      </c>
      <c r="K11" s="38">
        <v>4</v>
      </c>
      <c r="L11" s="38">
        <v>2</v>
      </c>
      <c r="M11" s="38">
        <v>1</v>
      </c>
      <c r="N11" s="35">
        <f t="shared" si="2"/>
        <v>91.666666666666657</v>
      </c>
      <c r="O11" s="36">
        <v>4</v>
      </c>
      <c r="P11" s="36">
        <v>2</v>
      </c>
      <c r="Q11" s="36">
        <v>1</v>
      </c>
      <c r="R11" s="35">
        <f t="shared" si="3"/>
        <v>91.666666666666657</v>
      </c>
      <c r="S11" s="39">
        <v>4</v>
      </c>
      <c r="T11" s="39">
        <v>2</v>
      </c>
      <c r="U11" s="39">
        <v>1</v>
      </c>
      <c r="V11" s="35">
        <f t="shared" si="4"/>
        <v>91.666666666666657</v>
      </c>
    </row>
    <row r="12" spans="1:38" x14ac:dyDescent="0.3">
      <c r="A12" s="37">
        <v>6</v>
      </c>
      <c r="B12" s="37" t="str">
        <f>'DATA SISWA'!B9</f>
        <v>ELVINA SUNARDI</v>
      </c>
      <c r="C12" s="33">
        <v>2</v>
      </c>
      <c r="D12" s="33">
        <v>2</v>
      </c>
      <c r="E12" s="33">
        <v>1.5</v>
      </c>
      <c r="F12" s="35">
        <f t="shared" si="0"/>
        <v>87.5</v>
      </c>
      <c r="G12" s="36">
        <v>2</v>
      </c>
      <c r="H12" s="36">
        <v>2</v>
      </c>
      <c r="I12" s="36">
        <v>1.5</v>
      </c>
      <c r="J12" s="35">
        <f t="shared" si="1"/>
        <v>87.5</v>
      </c>
      <c r="K12" s="38">
        <v>2</v>
      </c>
      <c r="L12" s="38">
        <v>2</v>
      </c>
      <c r="M12" s="38">
        <v>1.5</v>
      </c>
      <c r="N12" s="35">
        <f t="shared" si="2"/>
        <v>87.5</v>
      </c>
      <c r="O12" s="36">
        <v>2</v>
      </c>
      <c r="P12" s="36">
        <v>2</v>
      </c>
      <c r="Q12" s="36">
        <v>1.5</v>
      </c>
      <c r="R12" s="35">
        <f t="shared" si="3"/>
        <v>87.5</v>
      </c>
      <c r="S12" s="39">
        <v>2</v>
      </c>
      <c r="T12" s="39">
        <v>2</v>
      </c>
      <c r="U12" s="39">
        <v>1.5</v>
      </c>
      <c r="V12" s="35">
        <f t="shared" si="4"/>
        <v>87.5</v>
      </c>
    </row>
    <row r="13" spans="1:38" x14ac:dyDescent="0.3">
      <c r="A13" s="37">
        <v>7</v>
      </c>
      <c r="B13" s="37" t="str">
        <f>'DATA SISWA'!B10</f>
        <v>HARITSYAM ANSHARI</v>
      </c>
      <c r="C13" s="33">
        <v>1.5</v>
      </c>
      <c r="D13" s="33">
        <v>1.5</v>
      </c>
      <c r="E13" s="33">
        <v>1.5</v>
      </c>
      <c r="F13" s="35">
        <f t="shared" si="0"/>
        <v>75</v>
      </c>
      <c r="G13" s="36">
        <v>1.5</v>
      </c>
      <c r="H13" s="36">
        <v>1.5</v>
      </c>
      <c r="I13" s="36">
        <v>1.5</v>
      </c>
      <c r="J13" s="35">
        <f t="shared" si="1"/>
        <v>75</v>
      </c>
      <c r="K13" s="38">
        <v>3</v>
      </c>
      <c r="L13" s="38">
        <v>2</v>
      </c>
      <c r="M13" s="38">
        <v>0.5</v>
      </c>
      <c r="N13" s="35">
        <f t="shared" si="2"/>
        <v>70.833333333333343</v>
      </c>
      <c r="O13" s="36">
        <v>3</v>
      </c>
      <c r="P13" s="36">
        <v>2</v>
      </c>
      <c r="Q13" s="36">
        <v>0.5</v>
      </c>
      <c r="R13" s="35">
        <f t="shared" si="3"/>
        <v>70.833333333333343</v>
      </c>
      <c r="S13" s="39">
        <v>3</v>
      </c>
      <c r="T13" s="39">
        <v>2</v>
      </c>
      <c r="U13" s="39">
        <v>0.5</v>
      </c>
      <c r="V13" s="35">
        <f t="shared" si="4"/>
        <v>70.833333333333343</v>
      </c>
    </row>
    <row r="14" spans="1:38" x14ac:dyDescent="0.3">
      <c r="A14" s="37">
        <v>8</v>
      </c>
      <c r="B14" s="37" t="str">
        <f>'DATA SISWA'!B11</f>
        <v>IZZUDIN AL AYYUBI</v>
      </c>
      <c r="C14" s="33">
        <v>1</v>
      </c>
      <c r="D14" s="33">
        <v>2</v>
      </c>
      <c r="E14" s="33">
        <v>1.5</v>
      </c>
      <c r="F14" s="35">
        <f t="shared" si="0"/>
        <v>79.166666666666657</v>
      </c>
      <c r="G14" s="36">
        <v>1</v>
      </c>
      <c r="H14" s="36">
        <v>2</v>
      </c>
      <c r="I14" s="36">
        <v>1.5</v>
      </c>
      <c r="J14" s="35">
        <f t="shared" si="1"/>
        <v>79.166666666666657</v>
      </c>
      <c r="K14" s="38">
        <v>1</v>
      </c>
      <c r="L14" s="38">
        <v>2</v>
      </c>
      <c r="M14" s="38">
        <v>1.5</v>
      </c>
      <c r="N14" s="35">
        <f t="shared" si="2"/>
        <v>79.166666666666657</v>
      </c>
      <c r="O14" s="36">
        <v>1</v>
      </c>
      <c r="P14" s="36">
        <v>2</v>
      </c>
      <c r="Q14" s="36">
        <v>1.5</v>
      </c>
      <c r="R14" s="35">
        <f t="shared" si="3"/>
        <v>79.166666666666657</v>
      </c>
      <c r="S14" s="39">
        <v>1</v>
      </c>
      <c r="T14" s="39">
        <v>2</v>
      </c>
      <c r="U14" s="39">
        <v>1.5</v>
      </c>
      <c r="V14" s="35">
        <f t="shared" si="4"/>
        <v>79.166666666666657</v>
      </c>
    </row>
    <row r="15" spans="1:38" x14ac:dyDescent="0.3">
      <c r="A15" s="37">
        <v>9</v>
      </c>
      <c r="B15" s="37" t="str">
        <f>'DATA SISWA'!B12</f>
        <v>LALA HELSINKI</v>
      </c>
      <c r="C15" s="33">
        <v>4</v>
      </c>
      <c r="D15" s="33">
        <v>1</v>
      </c>
      <c r="E15" s="33">
        <v>0.5</v>
      </c>
      <c r="F15" s="35">
        <f t="shared" si="0"/>
        <v>62.5</v>
      </c>
      <c r="G15" s="36">
        <v>3</v>
      </c>
      <c r="H15" s="36">
        <v>1</v>
      </c>
      <c r="I15" s="36">
        <v>0.5</v>
      </c>
      <c r="J15" s="35">
        <f t="shared" si="1"/>
        <v>54.166666666666664</v>
      </c>
      <c r="K15" s="38">
        <v>2</v>
      </c>
      <c r="L15" s="38">
        <v>0</v>
      </c>
      <c r="M15" s="38">
        <v>1</v>
      </c>
      <c r="N15" s="35">
        <f t="shared" si="2"/>
        <v>41.666666666666671</v>
      </c>
      <c r="O15" s="36">
        <v>2</v>
      </c>
      <c r="P15" s="36">
        <v>0</v>
      </c>
      <c r="Q15" s="36">
        <v>1</v>
      </c>
      <c r="R15" s="35">
        <f t="shared" si="3"/>
        <v>41.666666666666671</v>
      </c>
      <c r="S15" s="39">
        <v>2</v>
      </c>
      <c r="T15" s="39">
        <v>0</v>
      </c>
      <c r="U15" s="39">
        <v>1</v>
      </c>
      <c r="V15" s="35">
        <f t="shared" si="4"/>
        <v>41.666666666666671</v>
      </c>
    </row>
    <row r="16" spans="1:38" x14ac:dyDescent="0.3">
      <c r="A16" s="37">
        <v>10</v>
      </c>
      <c r="B16" s="37" t="str">
        <f>'DATA SISWA'!B13</f>
        <v>MARIA RENATTA S.</v>
      </c>
      <c r="C16" s="33">
        <v>1.5</v>
      </c>
      <c r="D16" s="33">
        <v>1.5</v>
      </c>
      <c r="E16" s="33">
        <v>1.5</v>
      </c>
      <c r="F16" s="35">
        <f t="shared" si="0"/>
        <v>75</v>
      </c>
      <c r="G16" s="36">
        <v>3</v>
      </c>
      <c r="H16" s="36">
        <v>1</v>
      </c>
      <c r="I16" s="36">
        <v>0.5</v>
      </c>
      <c r="J16" s="35">
        <f t="shared" si="1"/>
        <v>54.166666666666664</v>
      </c>
      <c r="K16" s="38">
        <v>3</v>
      </c>
      <c r="L16" s="38">
        <v>1</v>
      </c>
      <c r="M16" s="38">
        <v>0.5</v>
      </c>
      <c r="N16" s="35">
        <f t="shared" si="2"/>
        <v>54.166666666666664</v>
      </c>
      <c r="O16" s="36">
        <v>4</v>
      </c>
      <c r="P16" s="36">
        <v>1</v>
      </c>
      <c r="Q16" s="36">
        <v>0.5</v>
      </c>
      <c r="R16" s="35">
        <f t="shared" si="3"/>
        <v>62.5</v>
      </c>
      <c r="S16" s="39">
        <v>4</v>
      </c>
      <c r="T16" s="39">
        <v>1</v>
      </c>
      <c r="U16" s="39">
        <v>0.5</v>
      </c>
      <c r="V16" s="35">
        <f t="shared" si="4"/>
        <v>62.5</v>
      </c>
    </row>
    <row r="17" spans="1:22" x14ac:dyDescent="0.3">
      <c r="A17" s="37">
        <v>11</v>
      </c>
      <c r="B17" s="37" t="str">
        <f>'DATA SISWA'!B14</f>
        <v>NANDA AYU</v>
      </c>
      <c r="C17" s="33">
        <v>3</v>
      </c>
      <c r="D17" s="33">
        <v>1</v>
      </c>
      <c r="E17" s="33">
        <v>0.5</v>
      </c>
      <c r="F17" s="35">
        <f t="shared" si="0"/>
        <v>54.166666666666664</v>
      </c>
      <c r="G17" s="36">
        <v>3</v>
      </c>
      <c r="H17" s="36">
        <v>1</v>
      </c>
      <c r="I17" s="36">
        <v>0.5</v>
      </c>
      <c r="J17" s="35">
        <f t="shared" si="1"/>
        <v>54.166666666666664</v>
      </c>
      <c r="K17" s="38">
        <v>0</v>
      </c>
      <c r="L17" s="38">
        <v>1</v>
      </c>
      <c r="M17" s="38">
        <v>1</v>
      </c>
      <c r="N17" s="35">
        <f t="shared" si="2"/>
        <v>41.666666666666671</v>
      </c>
      <c r="O17" s="36">
        <v>3</v>
      </c>
      <c r="P17" s="36">
        <v>1</v>
      </c>
      <c r="Q17" s="36">
        <v>0.5</v>
      </c>
      <c r="R17" s="35">
        <f t="shared" si="3"/>
        <v>54.166666666666664</v>
      </c>
      <c r="S17" s="39">
        <v>3</v>
      </c>
      <c r="T17" s="39">
        <v>1</v>
      </c>
      <c r="U17" s="39">
        <v>0.5</v>
      </c>
      <c r="V17" s="35">
        <f t="shared" si="4"/>
        <v>54.166666666666664</v>
      </c>
    </row>
    <row r="18" spans="1:22" x14ac:dyDescent="0.3">
      <c r="A18" s="37">
        <v>12</v>
      </c>
      <c r="B18" s="37" t="str">
        <f>'DATA SISWA'!B15</f>
        <v xml:space="preserve">OPHELIA </v>
      </c>
      <c r="C18" s="33">
        <v>1</v>
      </c>
      <c r="D18" s="33">
        <v>2</v>
      </c>
      <c r="E18" s="33">
        <v>1.5</v>
      </c>
      <c r="F18" s="35">
        <f t="shared" si="0"/>
        <v>79.166666666666657</v>
      </c>
      <c r="G18" s="36">
        <v>1</v>
      </c>
      <c r="H18" s="36">
        <v>2</v>
      </c>
      <c r="I18" s="36">
        <v>1.5</v>
      </c>
      <c r="J18" s="35">
        <f t="shared" si="1"/>
        <v>79.166666666666657</v>
      </c>
      <c r="K18" s="38">
        <v>1.5</v>
      </c>
      <c r="L18" s="38">
        <v>1.5</v>
      </c>
      <c r="M18" s="38">
        <v>1.5</v>
      </c>
      <c r="N18" s="35">
        <f t="shared" si="2"/>
        <v>75</v>
      </c>
      <c r="O18" s="36">
        <v>3</v>
      </c>
      <c r="P18" s="36">
        <v>2</v>
      </c>
      <c r="Q18" s="36">
        <v>0.5</v>
      </c>
      <c r="R18" s="35">
        <f t="shared" si="3"/>
        <v>70.833333333333343</v>
      </c>
      <c r="S18" s="39">
        <v>3</v>
      </c>
      <c r="T18" s="39">
        <v>2</v>
      </c>
      <c r="U18" s="39">
        <v>0.5</v>
      </c>
      <c r="V18" s="35">
        <f t="shared" si="4"/>
        <v>70.833333333333343</v>
      </c>
    </row>
    <row r="19" spans="1:22" x14ac:dyDescent="0.3">
      <c r="A19" s="37">
        <v>13</v>
      </c>
      <c r="B19" s="37" t="str">
        <f>'DATA SISWA'!B16</f>
        <v>REYNARD CHATILLON</v>
      </c>
      <c r="C19" s="33">
        <v>1</v>
      </c>
      <c r="D19" s="33">
        <v>2</v>
      </c>
      <c r="E19" s="33">
        <v>1.5</v>
      </c>
      <c r="F19" s="35">
        <f t="shared" si="0"/>
        <v>79.166666666666657</v>
      </c>
      <c r="G19" s="36">
        <v>1</v>
      </c>
      <c r="H19" s="36">
        <v>2</v>
      </c>
      <c r="I19" s="36">
        <v>1.5</v>
      </c>
      <c r="J19" s="35">
        <f t="shared" si="1"/>
        <v>79.166666666666657</v>
      </c>
      <c r="K19" s="38">
        <v>1.5</v>
      </c>
      <c r="L19" s="38">
        <v>1.5</v>
      </c>
      <c r="M19" s="38">
        <v>1.5</v>
      </c>
      <c r="N19" s="35">
        <f t="shared" si="2"/>
        <v>75</v>
      </c>
      <c r="O19" s="36">
        <v>1</v>
      </c>
      <c r="P19" s="36">
        <v>2</v>
      </c>
      <c r="Q19" s="36">
        <v>1.5</v>
      </c>
      <c r="R19" s="35">
        <f t="shared" si="3"/>
        <v>79.166666666666657</v>
      </c>
      <c r="S19" s="39">
        <v>1</v>
      </c>
      <c r="T19" s="39">
        <v>2</v>
      </c>
      <c r="U19" s="39">
        <v>1.5</v>
      </c>
      <c r="V19" s="35">
        <f t="shared" si="4"/>
        <v>79.166666666666657</v>
      </c>
    </row>
    <row r="20" spans="1:22" x14ac:dyDescent="0.3">
      <c r="A20" s="37">
        <v>14</v>
      </c>
      <c r="B20" s="37" t="str">
        <f>'DATA SISWA'!B17</f>
        <v>RAYNALDO PUTRA SETYOWATI</v>
      </c>
      <c r="C20" s="33">
        <v>5</v>
      </c>
      <c r="D20" s="33">
        <v>1</v>
      </c>
      <c r="E20" s="33">
        <v>1</v>
      </c>
      <c r="F20" s="35">
        <f t="shared" si="0"/>
        <v>83.333333333333343</v>
      </c>
      <c r="G20" s="36">
        <v>5</v>
      </c>
      <c r="H20" s="36">
        <v>1</v>
      </c>
      <c r="I20" s="36">
        <v>1</v>
      </c>
      <c r="J20" s="35">
        <f t="shared" si="1"/>
        <v>83.333333333333343</v>
      </c>
      <c r="K20" s="38">
        <v>5</v>
      </c>
      <c r="L20" s="38">
        <v>1</v>
      </c>
      <c r="M20" s="38">
        <v>1</v>
      </c>
      <c r="N20" s="35">
        <f t="shared" si="2"/>
        <v>83.333333333333343</v>
      </c>
      <c r="O20" s="36">
        <v>1</v>
      </c>
      <c r="P20" s="36">
        <v>2</v>
      </c>
      <c r="Q20" s="36">
        <v>1.5</v>
      </c>
      <c r="R20" s="35">
        <f t="shared" si="3"/>
        <v>79.166666666666657</v>
      </c>
      <c r="S20" s="39">
        <v>1</v>
      </c>
      <c r="T20" s="39">
        <v>2</v>
      </c>
      <c r="U20" s="39">
        <v>1.5</v>
      </c>
      <c r="V20" s="35">
        <f t="shared" si="4"/>
        <v>79.166666666666657</v>
      </c>
    </row>
    <row r="21" spans="1:22" x14ac:dyDescent="0.3">
      <c r="A21" s="37">
        <v>15</v>
      </c>
      <c r="B21" s="37" t="str">
        <f>'DATA SISWA'!B18</f>
        <v>RAGNA CRIMSON</v>
      </c>
      <c r="C21" s="33">
        <v>3</v>
      </c>
      <c r="D21" s="33">
        <v>2</v>
      </c>
      <c r="E21" s="33">
        <v>1.5</v>
      </c>
      <c r="F21" s="35">
        <f t="shared" si="0"/>
        <v>95.833333333333343</v>
      </c>
      <c r="G21" s="36">
        <v>3</v>
      </c>
      <c r="H21" s="36">
        <v>2</v>
      </c>
      <c r="I21" s="36">
        <v>1.5</v>
      </c>
      <c r="J21" s="35">
        <f t="shared" si="1"/>
        <v>95.833333333333343</v>
      </c>
      <c r="K21" s="38">
        <v>3</v>
      </c>
      <c r="L21" s="38">
        <v>2</v>
      </c>
      <c r="M21" s="38">
        <v>1.5</v>
      </c>
      <c r="N21" s="35">
        <f t="shared" si="2"/>
        <v>95.833333333333343</v>
      </c>
      <c r="O21" s="36">
        <v>4</v>
      </c>
      <c r="P21" s="36">
        <v>2</v>
      </c>
      <c r="Q21" s="36">
        <v>1</v>
      </c>
      <c r="R21" s="35">
        <f t="shared" si="3"/>
        <v>91.666666666666657</v>
      </c>
      <c r="S21" s="39">
        <v>5</v>
      </c>
      <c r="T21" s="39">
        <v>1</v>
      </c>
      <c r="U21" s="39">
        <v>1</v>
      </c>
      <c r="V21" s="35">
        <f t="shared" si="4"/>
        <v>83.333333333333343</v>
      </c>
    </row>
    <row r="22" spans="1:22" x14ac:dyDescent="0.3">
      <c r="A22" s="37">
        <v>16</v>
      </c>
      <c r="B22" s="37" t="str">
        <f>'DATA SISWA'!B19</f>
        <v>SABRINA IRIS WIDAGDO</v>
      </c>
      <c r="C22" s="33">
        <v>1.5</v>
      </c>
      <c r="D22" s="33">
        <v>1.5</v>
      </c>
      <c r="E22" s="33">
        <v>1.5</v>
      </c>
      <c r="F22" s="35">
        <f t="shared" si="0"/>
        <v>75</v>
      </c>
      <c r="G22" s="36">
        <v>3</v>
      </c>
      <c r="H22" s="36">
        <v>2</v>
      </c>
      <c r="I22" s="36">
        <v>0.5</v>
      </c>
      <c r="J22" s="35">
        <f t="shared" si="1"/>
        <v>70.833333333333343</v>
      </c>
      <c r="K22" s="38">
        <v>3</v>
      </c>
      <c r="L22" s="38">
        <v>2</v>
      </c>
      <c r="M22" s="38">
        <v>0.5</v>
      </c>
      <c r="N22" s="35">
        <f t="shared" si="2"/>
        <v>70.833333333333343</v>
      </c>
      <c r="O22" s="36">
        <v>1.5</v>
      </c>
      <c r="P22" s="36">
        <v>1.5</v>
      </c>
      <c r="Q22" s="36">
        <v>1.5</v>
      </c>
      <c r="R22" s="35">
        <f t="shared" si="3"/>
        <v>75</v>
      </c>
      <c r="S22" s="39">
        <v>4</v>
      </c>
      <c r="T22" s="39">
        <v>1</v>
      </c>
      <c r="U22" s="39">
        <v>0.5</v>
      </c>
      <c r="V22" s="35">
        <f t="shared" si="4"/>
        <v>62.5</v>
      </c>
    </row>
    <row r="23" spans="1:22" x14ac:dyDescent="0.3">
      <c r="A23" s="37">
        <v>17</v>
      </c>
      <c r="B23" s="37" t="str">
        <f>'DATA SISWA'!B20</f>
        <v>SKOLASTIKA TANUBRATA</v>
      </c>
      <c r="C23" s="33">
        <v>5</v>
      </c>
      <c r="D23" s="33">
        <v>1</v>
      </c>
      <c r="E23" s="33">
        <v>1</v>
      </c>
      <c r="F23" s="35">
        <f t="shared" si="0"/>
        <v>83.333333333333343</v>
      </c>
      <c r="G23" s="36">
        <v>5</v>
      </c>
      <c r="H23" s="36">
        <v>1</v>
      </c>
      <c r="I23" s="36">
        <v>1</v>
      </c>
      <c r="J23" s="35">
        <f t="shared" si="1"/>
        <v>83.333333333333343</v>
      </c>
      <c r="K23" s="38">
        <v>5</v>
      </c>
      <c r="L23" s="38">
        <v>1</v>
      </c>
      <c r="M23" s="38">
        <v>1</v>
      </c>
      <c r="N23" s="35">
        <f t="shared" si="2"/>
        <v>83.333333333333343</v>
      </c>
      <c r="O23" s="36">
        <v>5</v>
      </c>
      <c r="P23" s="36">
        <v>1</v>
      </c>
      <c r="Q23" s="36">
        <v>1</v>
      </c>
      <c r="R23" s="35">
        <f t="shared" si="3"/>
        <v>83.333333333333343</v>
      </c>
      <c r="S23" s="39">
        <v>5</v>
      </c>
      <c r="T23" s="39">
        <v>1</v>
      </c>
      <c r="U23" s="39">
        <v>1</v>
      </c>
      <c r="V23" s="35">
        <f t="shared" si="4"/>
        <v>83.333333333333343</v>
      </c>
    </row>
    <row r="24" spans="1:22" x14ac:dyDescent="0.3">
      <c r="A24" s="37">
        <v>18</v>
      </c>
      <c r="B24" s="37" t="str">
        <f>'DATA SISWA'!B21</f>
        <v>SASTROAMIDJOJO DIMEDJO</v>
      </c>
      <c r="C24" s="33">
        <v>1</v>
      </c>
      <c r="D24" s="33">
        <v>2</v>
      </c>
      <c r="E24" s="33">
        <v>1.5</v>
      </c>
      <c r="F24" s="35">
        <f t="shared" si="0"/>
        <v>79.166666666666657</v>
      </c>
      <c r="G24" s="36">
        <v>1</v>
      </c>
      <c r="H24" s="36">
        <v>2</v>
      </c>
      <c r="I24" s="36">
        <v>1.5</v>
      </c>
      <c r="J24" s="35">
        <f t="shared" si="1"/>
        <v>79.166666666666657</v>
      </c>
      <c r="K24" s="38">
        <v>1.5</v>
      </c>
      <c r="L24" s="38">
        <v>1.5</v>
      </c>
      <c r="M24" s="38">
        <v>1.5</v>
      </c>
      <c r="N24" s="35">
        <f t="shared" si="2"/>
        <v>75</v>
      </c>
      <c r="O24" s="36">
        <v>5</v>
      </c>
      <c r="P24" s="36">
        <v>1</v>
      </c>
      <c r="Q24" s="36">
        <v>1</v>
      </c>
      <c r="R24" s="35">
        <f t="shared" si="3"/>
        <v>83.333333333333343</v>
      </c>
      <c r="S24" s="39">
        <v>1.5</v>
      </c>
      <c r="T24" s="39">
        <v>1.5</v>
      </c>
      <c r="U24" s="39">
        <v>1.5</v>
      </c>
      <c r="V24" s="35">
        <f t="shared" si="4"/>
        <v>75</v>
      </c>
    </row>
    <row r="25" spans="1:22" x14ac:dyDescent="0.3">
      <c r="A25" s="37">
        <v>19</v>
      </c>
      <c r="B25" s="37" t="str">
        <f>'DATA SISWA'!B22</f>
        <v>VICTORIA ANUGRAH LESTARI</v>
      </c>
      <c r="C25" s="33">
        <v>5</v>
      </c>
      <c r="D25" s="33">
        <v>1</v>
      </c>
      <c r="E25" s="33">
        <v>1</v>
      </c>
      <c r="F25" s="35">
        <f t="shared" si="0"/>
        <v>83.333333333333343</v>
      </c>
      <c r="G25" s="36">
        <v>5</v>
      </c>
      <c r="H25" s="36">
        <v>1</v>
      </c>
      <c r="I25" s="36">
        <v>1</v>
      </c>
      <c r="J25" s="35">
        <f t="shared" si="1"/>
        <v>83.333333333333343</v>
      </c>
      <c r="K25" s="38">
        <v>1</v>
      </c>
      <c r="L25" s="38">
        <v>2</v>
      </c>
      <c r="M25" s="38">
        <v>1.5</v>
      </c>
      <c r="N25" s="35">
        <f t="shared" si="2"/>
        <v>79.166666666666657</v>
      </c>
      <c r="O25" s="36">
        <v>1</v>
      </c>
      <c r="P25" s="36">
        <v>2</v>
      </c>
      <c r="Q25" s="36">
        <v>1.5</v>
      </c>
      <c r="R25" s="35">
        <f t="shared" si="3"/>
        <v>79.166666666666657</v>
      </c>
      <c r="S25" s="39">
        <v>1.5</v>
      </c>
      <c r="T25" s="39">
        <v>1.5</v>
      </c>
      <c r="U25" s="39">
        <v>1.5</v>
      </c>
      <c r="V25" s="35">
        <f t="shared" si="4"/>
        <v>75</v>
      </c>
    </row>
    <row r="26" spans="1:22" x14ac:dyDescent="0.3">
      <c r="A26" s="37">
        <v>20</v>
      </c>
      <c r="B26" s="37" t="str">
        <f>'DATA SISWA'!B23</f>
        <v>WULAN SASI AL QOMARI</v>
      </c>
      <c r="C26" s="33">
        <v>5</v>
      </c>
      <c r="D26" s="33">
        <v>1</v>
      </c>
      <c r="E26" s="33">
        <v>1</v>
      </c>
      <c r="F26" s="35">
        <f t="shared" si="0"/>
        <v>83.333333333333343</v>
      </c>
      <c r="G26" s="36">
        <v>5</v>
      </c>
      <c r="H26" s="36">
        <v>1</v>
      </c>
      <c r="I26" s="36">
        <v>1</v>
      </c>
      <c r="J26" s="35">
        <f t="shared" si="1"/>
        <v>83.333333333333343</v>
      </c>
      <c r="K26" s="38">
        <v>5</v>
      </c>
      <c r="L26" s="38">
        <v>1</v>
      </c>
      <c r="M26" s="38">
        <v>1</v>
      </c>
      <c r="N26" s="35">
        <f t="shared" si="2"/>
        <v>83.333333333333343</v>
      </c>
      <c r="O26" s="36">
        <v>1</v>
      </c>
      <c r="P26" s="36">
        <v>2</v>
      </c>
      <c r="Q26" s="36">
        <v>1.5</v>
      </c>
      <c r="R26" s="35">
        <f t="shared" si="3"/>
        <v>79.166666666666657</v>
      </c>
      <c r="S26" s="39">
        <v>1</v>
      </c>
      <c r="T26" s="39">
        <v>2</v>
      </c>
      <c r="U26" s="39">
        <v>1.5</v>
      </c>
      <c r="V26" s="35">
        <f t="shared" si="4"/>
        <v>79.166666666666657</v>
      </c>
    </row>
    <row r="27" spans="1:22" x14ac:dyDescent="0.3">
      <c r="A27" s="37">
        <v>21</v>
      </c>
      <c r="B27" s="37" t="str">
        <f>'DATA SISWA'!B24</f>
        <v>ZECHARIAS ALBURQUEQUE</v>
      </c>
      <c r="C27" s="33">
        <v>1.5</v>
      </c>
      <c r="D27" s="33">
        <v>1.5</v>
      </c>
      <c r="E27" s="33">
        <v>1.5</v>
      </c>
      <c r="F27" s="35">
        <f t="shared" ref="F27" si="5">SUM(C27*1,D27*2,E27*3)/12*100</f>
        <v>75</v>
      </c>
      <c r="G27" s="36">
        <v>4</v>
      </c>
      <c r="H27" s="36">
        <v>1</v>
      </c>
      <c r="I27" s="36">
        <v>0.5</v>
      </c>
      <c r="J27" s="35">
        <f t="shared" ref="J27" si="6">SUM(G27*1,H27*2,I27*3)/12*100</f>
        <v>62.5</v>
      </c>
      <c r="K27" s="38">
        <v>4</v>
      </c>
      <c r="L27" s="38">
        <v>1</v>
      </c>
      <c r="M27" s="38">
        <v>0.5</v>
      </c>
      <c r="N27" s="35">
        <f t="shared" ref="N27" si="7">SUM(K27*1,L27*2,M27*3)/12*100</f>
        <v>62.5</v>
      </c>
      <c r="O27" s="36">
        <v>1.5</v>
      </c>
      <c r="P27" s="36">
        <v>1.5</v>
      </c>
      <c r="Q27" s="36">
        <v>1.5</v>
      </c>
      <c r="R27" s="35">
        <f t="shared" ref="R27" si="8">SUM(O27*1,P27*2,Q27*3)/12*100</f>
        <v>75</v>
      </c>
      <c r="S27" s="39">
        <v>1.5</v>
      </c>
      <c r="T27" s="39">
        <v>1.5</v>
      </c>
      <c r="U27" s="39">
        <v>1.5</v>
      </c>
      <c r="V27" s="35">
        <f t="shared" ref="V27" si="9">SUM(S27*1,T27*2,U27*3)/12*100</f>
        <v>75</v>
      </c>
    </row>
    <row r="28" spans="1:22" x14ac:dyDescent="0.3">
      <c r="A28" t="s">
        <v>160</v>
      </c>
      <c r="B28" s="5">
        <v>6</v>
      </c>
      <c r="C28" t="s">
        <v>161</v>
      </c>
      <c r="E28" s="5"/>
    </row>
    <row r="29" spans="1:22" x14ac:dyDescent="0.3">
      <c r="A29" s="217" t="s">
        <v>49</v>
      </c>
      <c r="B29" s="218" t="s">
        <v>50</v>
      </c>
      <c r="C29" s="221" t="s">
        <v>152</v>
      </c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</row>
    <row r="30" spans="1:22" x14ac:dyDescent="0.3">
      <c r="A30" s="217"/>
      <c r="B30" s="217"/>
      <c r="C30" s="219" t="s">
        <v>153</v>
      </c>
      <c r="D30" s="219"/>
      <c r="E30" s="219"/>
      <c r="F30" s="219"/>
      <c r="G30" s="219" t="s">
        <v>158</v>
      </c>
      <c r="H30" s="219"/>
      <c r="I30" s="219"/>
      <c r="J30" s="219"/>
      <c r="K30" s="219" t="s">
        <v>73</v>
      </c>
      <c r="L30" s="219"/>
      <c r="M30" s="219"/>
      <c r="N30" s="219"/>
      <c r="O30" s="219" t="s">
        <v>159</v>
      </c>
      <c r="P30" s="219"/>
      <c r="Q30" s="219"/>
      <c r="R30" s="219"/>
      <c r="S30" s="219" t="s">
        <v>77</v>
      </c>
      <c r="T30" s="219"/>
      <c r="U30" s="219"/>
      <c r="V30" s="219"/>
    </row>
    <row r="31" spans="1:22" ht="15" customHeight="1" x14ac:dyDescent="0.3">
      <c r="A31" s="217"/>
      <c r="B31" s="217"/>
      <c r="C31" s="220" t="s">
        <v>154</v>
      </c>
      <c r="D31" s="220" t="s">
        <v>157</v>
      </c>
      <c r="E31" s="220" t="s">
        <v>156</v>
      </c>
      <c r="F31" s="220" t="s">
        <v>155</v>
      </c>
      <c r="G31" s="220" t="s">
        <v>154</v>
      </c>
      <c r="H31" s="220" t="s">
        <v>157</v>
      </c>
      <c r="I31" s="220" t="s">
        <v>156</v>
      </c>
      <c r="J31" s="220" t="s">
        <v>155</v>
      </c>
      <c r="K31" s="220" t="s">
        <v>154</v>
      </c>
      <c r="L31" s="220" t="s">
        <v>157</v>
      </c>
      <c r="M31" s="220" t="s">
        <v>156</v>
      </c>
      <c r="N31" s="220" t="s">
        <v>155</v>
      </c>
      <c r="O31" s="220" t="s">
        <v>154</v>
      </c>
      <c r="P31" s="220" t="s">
        <v>157</v>
      </c>
      <c r="Q31" s="220" t="s">
        <v>156</v>
      </c>
      <c r="R31" s="220" t="s">
        <v>155</v>
      </c>
      <c r="S31" s="220" t="s">
        <v>154</v>
      </c>
      <c r="T31" s="220" t="s">
        <v>157</v>
      </c>
      <c r="U31" s="220" t="s">
        <v>156</v>
      </c>
      <c r="V31" s="220" t="s">
        <v>155</v>
      </c>
    </row>
    <row r="32" spans="1:22" x14ac:dyDescent="0.3">
      <c r="A32" s="217"/>
      <c r="B32" s="217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</row>
    <row r="33" spans="1:22" x14ac:dyDescent="0.3">
      <c r="A33" s="37">
        <v>1</v>
      </c>
      <c r="B33" s="37" t="str">
        <f>'DATA SISWA'!B4</f>
        <v>ALICIA SIPAYUNG</v>
      </c>
      <c r="C33" s="33">
        <v>4</v>
      </c>
      <c r="D33" s="33">
        <v>1</v>
      </c>
      <c r="E33" s="33">
        <v>1</v>
      </c>
      <c r="F33" s="35">
        <f>SUM(C33*1,D33*2,E33*3)/12*100</f>
        <v>75</v>
      </c>
      <c r="G33" s="36">
        <v>4</v>
      </c>
      <c r="H33" s="36">
        <v>1</v>
      </c>
      <c r="I33" s="36">
        <v>1</v>
      </c>
      <c r="J33" s="35">
        <f>SUM(G33*1,H33*2,I33*3)/12*100</f>
        <v>75</v>
      </c>
      <c r="K33" s="38">
        <v>4</v>
      </c>
      <c r="L33" s="38">
        <v>1</v>
      </c>
      <c r="M33" s="38">
        <v>1</v>
      </c>
      <c r="N33" s="35">
        <f>SUM(K33*1,L33*2,M33*3)/12*100</f>
        <v>75</v>
      </c>
      <c r="O33" s="36">
        <v>4</v>
      </c>
      <c r="P33" s="36">
        <v>1</v>
      </c>
      <c r="Q33" s="36">
        <v>1</v>
      </c>
      <c r="R33" s="35">
        <f>SUM(O33*1,P33*2,Q33*3)/12*100</f>
        <v>75</v>
      </c>
      <c r="S33" s="39">
        <v>4</v>
      </c>
      <c r="T33" s="39">
        <v>1</v>
      </c>
      <c r="U33" s="39">
        <v>1</v>
      </c>
      <c r="V33" s="35">
        <f>SUM(S33*1,T33*2,U33*3)/12*100</f>
        <v>75</v>
      </c>
    </row>
    <row r="34" spans="1:22" x14ac:dyDescent="0.3">
      <c r="A34" s="37">
        <v>2</v>
      </c>
      <c r="B34" s="37" t="str">
        <f>'DATA SISWA'!B5</f>
        <v>BRIAN HADI PANGESTU</v>
      </c>
      <c r="C34" s="33">
        <v>1</v>
      </c>
      <c r="D34" s="33">
        <v>2</v>
      </c>
      <c r="E34" s="33">
        <v>1.5</v>
      </c>
      <c r="F34" s="35">
        <f t="shared" ref="F34:F52" si="10">SUM(C34*1,D34*2,E34*3)/12*100</f>
        <v>79.166666666666657</v>
      </c>
      <c r="G34" s="36">
        <v>1</v>
      </c>
      <c r="H34" s="36">
        <v>2</v>
      </c>
      <c r="I34" s="36">
        <v>1.5</v>
      </c>
      <c r="J34" s="35">
        <f t="shared" ref="J34:J52" si="11">SUM(G34*1,H34*2,I34*3)/12*100</f>
        <v>79.166666666666657</v>
      </c>
      <c r="K34" s="38">
        <v>1</v>
      </c>
      <c r="L34" s="38">
        <v>2</v>
      </c>
      <c r="M34" s="38">
        <v>1.5</v>
      </c>
      <c r="N34" s="35">
        <f t="shared" ref="N34:N52" si="12">SUM(K34*1,L34*2,M34*3)/12*100</f>
        <v>79.166666666666657</v>
      </c>
      <c r="O34" s="36">
        <v>1</v>
      </c>
      <c r="P34" s="36">
        <v>2</v>
      </c>
      <c r="Q34" s="36">
        <v>1.5</v>
      </c>
      <c r="R34" s="35">
        <f t="shared" ref="R34:R52" si="13">SUM(O34*1,P34*2,Q34*3)/12*100</f>
        <v>79.166666666666657</v>
      </c>
      <c r="S34" s="39">
        <v>1</v>
      </c>
      <c r="T34" s="39">
        <v>2</v>
      </c>
      <c r="U34" s="39">
        <v>1.5</v>
      </c>
      <c r="V34" s="35">
        <f t="shared" ref="V34:V52" si="14">SUM(S34*1,T34*2,U34*3)/12*100</f>
        <v>79.166666666666657</v>
      </c>
    </row>
    <row r="35" spans="1:22" x14ac:dyDescent="0.3">
      <c r="A35" s="37">
        <v>3</v>
      </c>
      <c r="B35" s="37" t="str">
        <f>'DATA SISWA'!B6</f>
        <v>BUNGA CITRA LESTARI</v>
      </c>
      <c r="C35" s="33">
        <v>1.5</v>
      </c>
      <c r="D35" s="33">
        <v>1.5</v>
      </c>
      <c r="E35" s="33">
        <v>1.5</v>
      </c>
      <c r="F35" s="35">
        <f t="shared" si="10"/>
        <v>75</v>
      </c>
      <c r="G35" s="36">
        <v>1.5</v>
      </c>
      <c r="H35" s="36">
        <v>1.5</v>
      </c>
      <c r="I35" s="36">
        <v>1.5</v>
      </c>
      <c r="J35" s="35">
        <f t="shared" si="11"/>
        <v>75</v>
      </c>
      <c r="K35" s="38">
        <v>3</v>
      </c>
      <c r="L35" s="38">
        <v>2</v>
      </c>
      <c r="M35" s="38">
        <v>0.5</v>
      </c>
      <c r="N35" s="35">
        <f t="shared" si="12"/>
        <v>70.833333333333343</v>
      </c>
      <c r="O35" s="36">
        <v>1.5</v>
      </c>
      <c r="P35" s="36">
        <v>1.5</v>
      </c>
      <c r="Q35" s="36">
        <v>1.5</v>
      </c>
      <c r="R35" s="35">
        <f t="shared" si="13"/>
        <v>75</v>
      </c>
      <c r="S35" s="39">
        <v>3</v>
      </c>
      <c r="T35" s="39">
        <v>2</v>
      </c>
      <c r="U35" s="39">
        <v>0.5</v>
      </c>
      <c r="V35" s="35">
        <f t="shared" si="14"/>
        <v>70.833333333333343</v>
      </c>
    </row>
    <row r="36" spans="1:22" x14ac:dyDescent="0.3">
      <c r="A36" s="37">
        <v>4</v>
      </c>
      <c r="B36" s="37" t="str">
        <f>'DATA SISWA'!B7</f>
        <v>CARLA SAN JOSE</v>
      </c>
      <c r="C36" s="33">
        <v>1</v>
      </c>
      <c r="D36" s="33">
        <v>2</v>
      </c>
      <c r="E36" s="33">
        <v>1.5</v>
      </c>
      <c r="F36" s="35">
        <f t="shared" si="10"/>
        <v>79.166666666666657</v>
      </c>
      <c r="G36" s="36">
        <v>1</v>
      </c>
      <c r="H36" s="36">
        <v>2</v>
      </c>
      <c r="I36" s="36">
        <v>1.5</v>
      </c>
      <c r="J36" s="35">
        <f t="shared" si="11"/>
        <v>79.166666666666657</v>
      </c>
      <c r="K36" s="38">
        <v>3</v>
      </c>
      <c r="L36" s="38">
        <v>2</v>
      </c>
      <c r="M36" s="38">
        <v>0.5</v>
      </c>
      <c r="N36" s="35">
        <f t="shared" si="12"/>
        <v>70.833333333333343</v>
      </c>
      <c r="O36" s="36">
        <v>1</v>
      </c>
      <c r="P36" s="36">
        <v>2</v>
      </c>
      <c r="Q36" s="36">
        <v>1.5</v>
      </c>
      <c r="R36" s="35">
        <f t="shared" si="13"/>
        <v>79.166666666666657</v>
      </c>
      <c r="S36" s="39">
        <v>1</v>
      </c>
      <c r="T36" s="39">
        <v>2</v>
      </c>
      <c r="U36" s="39">
        <v>1.5</v>
      </c>
      <c r="V36" s="35">
        <f t="shared" si="14"/>
        <v>79.166666666666657</v>
      </c>
    </row>
    <row r="37" spans="1:22" x14ac:dyDescent="0.3">
      <c r="A37" s="37">
        <v>5</v>
      </c>
      <c r="B37" s="37" t="str">
        <f>'DATA SISWA'!B8</f>
        <v>DIANA AULIA</v>
      </c>
      <c r="C37" s="33">
        <v>4</v>
      </c>
      <c r="D37" s="33">
        <v>2</v>
      </c>
      <c r="E37" s="33">
        <v>1</v>
      </c>
      <c r="F37" s="35">
        <f t="shared" si="10"/>
        <v>91.666666666666657</v>
      </c>
      <c r="G37" s="36">
        <v>4</v>
      </c>
      <c r="H37" s="36">
        <v>2</v>
      </c>
      <c r="I37" s="36">
        <v>1</v>
      </c>
      <c r="J37" s="35">
        <f t="shared" si="11"/>
        <v>91.666666666666657</v>
      </c>
      <c r="K37" s="38">
        <v>4</v>
      </c>
      <c r="L37" s="38">
        <v>2</v>
      </c>
      <c r="M37" s="38">
        <v>1</v>
      </c>
      <c r="N37" s="35">
        <f t="shared" si="12"/>
        <v>91.666666666666657</v>
      </c>
      <c r="O37" s="36">
        <v>2</v>
      </c>
      <c r="P37" s="36">
        <v>2</v>
      </c>
      <c r="Q37" s="36">
        <v>1.5</v>
      </c>
      <c r="R37" s="35">
        <f t="shared" si="13"/>
        <v>87.5</v>
      </c>
      <c r="S37" s="39">
        <v>2</v>
      </c>
      <c r="T37" s="39">
        <v>2</v>
      </c>
      <c r="U37" s="39">
        <v>1.5</v>
      </c>
      <c r="V37" s="35">
        <f t="shared" si="14"/>
        <v>87.5</v>
      </c>
    </row>
    <row r="38" spans="1:22" x14ac:dyDescent="0.3">
      <c r="A38" s="37">
        <v>6</v>
      </c>
      <c r="B38" s="37" t="str">
        <f>'DATA SISWA'!B9</f>
        <v>ELVINA SUNARDI</v>
      </c>
      <c r="C38" s="33">
        <v>2</v>
      </c>
      <c r="D38" s="33">
        <v>2</v>
      </c>
      <c r="E38" s="33">
        <v>1.5</v>
      </c>
      <c r="F38" s="35">
        <f t="shared" si="10"/>
        <v>87.5</v>
      </c>
      <c r="G38" s="36">
        <v>2</v>
      </c>
      <c r="H38" s="36">
        <v>2</v>
      </c>
      <c r="I38" s="36">
        <v>1.5</v>
      </c>
      <c r="J38" s="35">
        <f t="shared" si="11"/>
        <v>87.5</v>
      </c>
      <c r="K38" s="38">
        <v>2</v>
      </c>
      <c r="L38" s="38">
        <v>2</v>
      </c>
      <c r="M38" s="38">
        <v>1.5</v>
      </c>
      <c r="N38" s="35">
        <f t="shared" si="12"/>
        <v>87.5</v>
      </c>
      <c r="O38" s="36">
        <v>3</v>
      </c>
      <c r="P38" s="36">
        <v>2</v>
      </c>
      <c r="Q38" s="36">
        <v>1</v>
      </c>
      <c r="R38" s="35">
        <f t="shared" si="13"/>
        <v>83.333333333333343</v>
      </c>
      <c r="S38" s="39">
        <v>2</v>
      </c>
      <c r="T38" s="39">
        <v>2</v>
      </c>
      <c r="U38" s="39">
        <v>1.5</v>
      </c>
      <c r="V38" s="35">
        <f t="shared" si="14"/>
        <v>87.5</v>
      </c>
    </row>
    <row r="39" spans="1:22" x14ac:dyDescent="0.3">
      <c r="A39" s="37">
        <v>7</v>
      </c>
      <c r="B39" s="37" t="str">
        <f>'DATA SISWA'!B10</f>
        <v>HARITSYAM ANSHARI</v>
      </c>
      <c r="C39" s="33">
        <v>1.5</v>
      </c>
      <c r="D39" s="33">
        <v>1.5</v>
      </c>
      <c r="E39" s="33">
        <v>1.5</v>
      </c>
      <c r="F39" s="35">
        <f t="shared" si="10"/>
        <v>75</v>
      </c>
      <c r="G39" s="36">
        <v>1.5</v>
      </c>
      <c r="H39" s="36">
        <v>1.5</v>
      </c>
      <c r="I39" s="36">
        <v>1.5</v>
      </c>
      <c r="J39" s="35">
        <f t="shared" si="11"/>
        <v>75</v>
      </c>
      <c r="K39" s="38">
        <v>3</v>
      </c>
      <c r="L39" s="38">
        <v>2</v>
      </c>
      <c r="M39" s="38">
        <v>0.5</v>
      </c>
      <c r="N39" s="35">
        <f t="shared" si="12"/>
        <v>70.833333333333343</v>
      </c>
      <c r="O39" s="36">
        <v>3</v>
      </c>
      <c r="P39" s="36">
        <v>2</v>
      </c>
      <c r="Q39" s="36">
        <v>0.5</v>
      </c>
      <c r="R39" s="35">
        <f t="shared" si="13"/>
        <v>70.833333333333343</v>
      </c>
      <c r="S39" s="39">
        <v>3</v>
      </c>
      <c r="T39" s="39">
        <v>2</v>
      </c>
      <c r="U39" s="39">
        <v>0.5</v>
      </c>
      <c r="V39" s="35">
        <f t="shared" si="14"/>
        <v>70.833333333333343</v>
      </c>
    </row>
    <row r="40" spans="1:22" x14ac:dyDescent="0.3">
      <c r="A40" s="37">
        <v>8</v>
      </c>
      <c r="B40" s="37" t="str">
        <f>'DATA SISWA'!B11</f>
        <v>IZZUDIN AL AYYUBI</v>
      </c>
      <c r="C40" s="33">
        <v>1</v>
      </c>
      <c r="D40" s="33">
        <v>2</v>
      </c>
      <c r="E40" s="33">
        <v>1.5</v>
      </c>
      <c r="F40" s="35">
        <f t="shared" si="10"/>
        <v>79.166666666666657</v>
      </c>
      <c r="G40" s="36">
        <v>1</v>
      </c>
      <c r="H40" s="36">
        <v>2</v>
      </c>
      <c r="I40" s="36">
        <v>1.5</v>
      </c>
      <c r="J40" s="35">
        <f t="shared" si="11"/>
        <v>79.166666666666657</v>
      </c>
      <c r="K40" s="38">
        <v>1</v>
      </c>
      <c r="L40" s="38">
        <v>2</v>
      </c>
      <c r="M40" s="38">
        <v>1.5</v>
      </c>
      <c r="N40" s="35">
        <f t="shared" si="12"/>
        <v>79.166666666666657</v>
      </c>
      <c r="O40" s="36">
        <v>1</v>
      </c>
      <c r="P40" s="36">
        <v>2</v>
      </c>
      <c r="Q40" s="36">
        <v>1.5</v>
      </c>
      <c r="R40" s="35">
        <f t="shared" si="13"/>
        <v>79.166666666666657</v>
      </c>
      <c r="S40" s="39">
        <v>1</v>
      </c>
      <c r="T40" s="39">
        <v>2</v>
      </c>
      <c r="U40" s="39">
        <v>1.5</v>
      </c>
      <c r="V40" s="35">
        <f t="shared" si="14"/>
        <v>79.166666666666657</v>
      </c>
    </row>
    <row r="41" spans="1:22" x14ac:dyDescent="0.3">
      <c r="A41" s="37">
        <v>9</v>
      </c>
      <c r="B41" s="37" t="str">
        <f>'DATA SISWA'!B12</f>
        <v>LALA HELSINKI</v>
      </c>
      <c r="C41" s="33">
        <v>3</v>
      </c>
      <c r="D41" s="33">
        <v>1</v>
      </c>
      <c r="E41" s="33">
        <v>0.5</v>
      </c>
      <c r="F41" s="35">
        <f t="shared" si="10"/>
        <v>54.166666666666664</v>
      </c>
      <c r="G41" s="36">
        <v>3</v>
      </c>
      <c r="H41" s="36">
        <v>1</v>
      </c>
      <c r="I41" s="36">
        <v>0.5</v>
      </c>
      <c r="J41" s="35">
        <f t="shared" si="11"/>
        <v>54.166666666666664</v>
      </c>
      <c r="K41" s="38">
        <v>2</v>
      </c>
      <c r="L41" s="38">
        <v>0</v>
      </c>
      <c r="M41" s="38">
        <v>1</v>
      </c>
      <c r="N41" s="35">
        <f t="shared" si="12"/>
        <v>41.666666666666671</v>
      </c>
      <c r="O41" s="36">
        <v>2</v>
      </c>
      <c r="P41" s="36">
        <v>0</v>
      </c>
      <c r="Q41" s="36">
        <v>1</v>
      </c>
      <c r="R41" s="35">
        <f t="shared" si="13"/>
        <v>41.666666666666671</v>
      </c>
      <c r="S41" s="39">
        <v>2</v>
      </c>
      <c r="T41" s="39">
        <v>0</v>
      </c>
      <c r="U41" s="39">
        <v>1</v>
      </c>
      <c r="V41" s="35">
        <f t="shared" si="14"/>
        <v>41.666666666666671</v>
      </c>
    </row>
    <row r="42" spans="1:22" x14ac:dyDescent="0.3">
      <c r="A42" s="37">
        <v>10</v>
      </c>
      <c r="B42" s="37" t="str">
        <f>'DATA SISWA'!B13</f>
        <v>MARIA RENATTA S.</v>
      </c>
      <c r="C42" s="33">
        <v>1.5</v>
      </c>
      <c r="D42" s="33">
        <v>1.5</v>
      </c>
      <c r="E42" s="33">
        <v>1.5</v>
      </c>
      <c r="F42" s="35">
        <f t="shared" si="10"/>
        <v>75</v>
      </c>
      <c r="G42" s="36">
        <v>3</v>
      </c>
      <c r="H42" s="36">
        <v>1</v>
      </c>
      <c r="I42" s="36">
        <v>0.5</v>
      </c>
      <c r="J42" s="35">
        <f t="shared" si="11"/>
        <v>54.166666666666664</v>
      </c>
      <c r="K42" s="38">
        <v>3</v>
      </c>
      <c r="L42" s="38">
        <v>1</v>
      </c>
      <c r="M42" s="38">
        <v>0.5</v>
      </c>
      <c r="N42" s="35">
        <f t="shared" si="12"/>
        <v>54.166666666666664</v>
      </c>
      <c r="O42" s="36">
        <v>4</v>
      </c>
      <c r="P42" s="36">
        <v>1</v>
      </c>
      <c r="Q42" s="36">
        <v>0.5</v>
      </c>
      <c r="R42" s="35">
        <f t="shared" si="13"/>
        <v>62.5</v>
      </c>
      <c r="S42" s="39">
        <v>4</v>
      </c>
      <c r="T42" s="39">
        <v>1</v>
      </c>
      <c r="U42" s="39">
        <v>0.5</v>
      </c>
      <c r="V42" s="35">
        <f t="shared" si="14"/>
        <v>62.5</v>
      </c>
    </row>
    <row r="43" spans="1:22" x14ac:dyDescent="0.3">
      <c r="A43" s="37">
        <v>11</v>
      </c>
      <c r="B43" s="37" t="str">
        <f>'DATA SISWA'!B14</f>
        <v>NANDA AYU</v>
      </c>
      <c r="C43" s="33">
        <v>3</v>
      </c>
      <c r="D43" s="33">
        <v>1</v>
      </c>
      <c r="E43" s="33">
        <v>0.5</v>
      </c>
      <c r="F43" s="35">
        <f t="shared" si="10"/>
        <v>54.166666666666664</v>
      </c>
      <c r="G43" s="36">
        <v>3</v>
      </c>
      <c r="H43" s="36">
        <v>1</v>
      </c>
      <c r="I43" s="36">
        <v>0.5</v>
      </c>
      <c r="J43" s="35">
        <f t="shared" si="11"/>
        <v>54.166666666666664</v>
      </c>
      <c r="K43" s="38">
        <v>0</v>
      </c>
      <c r="L43" s="38">
        <v>1</v>
      </c>
      <c r="M43" s="38">
        <v>1</v>
      </c>
      <c r="N43" s="35">
        <f t="shared" si="12"/>
        <v>41.666666666666671</v>
      </c>
      <c r="O43" s="36">
        <v>3</v>
      </c>
      <c r="P43" s="36">
        <v>1</v>
      </c>
      <c r="Q43" s="36">
        <v>0.5</v>
      </c>
      <c r="R43" s="35">
        <f t="shared" si="13"/>
        <v>54.166666666666664</v>
      </c>
      <c r="S43" s="39">
        <v>3</v>
      </c>
      <c r="T43" s="39">
        <v>1</v>
      </c>
      <c r="U43" s="39">
        <v>0.5</v>
      </c>
      <c r="V43" s="35">
        <f t="shared" si="14"/>
        <v>54.166666666666664</v>
      </c>
    </row>
    <row r="44" spans="1:22" x14ac:dyDescent="0.3">
      <c r="A44" s="37">
        <v>12</v>
      </c>
      <c r="B44" s="37" t="str">
        <f>'DATA SISWA'!B15</f>
        <v xml:space="preserve">OPHELIA </v>
      </c>
      <c r="C44" s="33">
        <v>1</v>
      </c>
      <c r="D44" s="33">
        <v>2</v>
      </c>
      <c r="E44" s="33">
        <v>1.5</v>
      </c>
      <c r="F44" s="35">
        <f t="shared" si="10"/>
        <v>79.166666666666657</v>
      </c>
      <c r="G44" s="36">
        <v>1</v>
      </c>
      <c r="H44" s="36">
        <v>2</v>
      </c>
      <c r="I44" s="36">
        <v>1.5</v>
      </c>
      <c r="J44" s="35">
        <f t="shared" si="11"/>
        <v>79.166666666666657</v>
      </c>
      <c r="K44" s="38">
        <v>1.5</v>
      </c>
      <c r="L44" s="38">
        <v>1.5</v>
      </c>
      <c r="M44" s="38">
        <v>1.5</v>
      </c>
      <c r="N44" s="35">
        <f t="shared" si="12"/>
        <v>75</v>
      </c>
      <c r="O44" s="36">
        <v>3</v>
      </c>
      <c r="P44" s="36">
        <v>2</v>
      </c>
      <c r="Q44" s="36">
        <v>0.5</v>
      </c>
      <c r="R44" s="35">
        <f t="shared" si="13"/>
        <v>70.833333333333343</v>
      </c>
      <c r="S44" s="39">
        <v>3</v>
      </c>
      <c r="T44" s="39">
        <v>2</v>
      </c>
      <c r="U44" s="39">
        <v>0.5</v>
      </c>
      <c r="V44" s="35">
        <f t="shared" si="14"/>
        <v>70.833333333333343</v>
      </c>
    </row>
    <row r="45" spans="1:22" x14ac:dyDescent="0.3">
      <c r="A45" s="37">
        <v>13</v>
      </c>
      <c r="B45" s="37" t="str">
        <f>'DATA SISWA'!B16</f>
        <v>REYNARD CHATILLON</v>
      </c>
      <c r="C45" s="33">
        <v>1</v>
      </c>
      <c r="D45" s="33">
        <v>2</v>
      </c>
      <c r="E45" s="33">
        <v>1.5</v>
      </c>
      <c r="F45" s="35">
        <f t="shared" si="10"/>
        <v>79.166666666666657</v>
      </c>
      <c r="G45" s="36">
        <v>1</v>
      </c>
      <c r="H45" s="36">
        <v>2</v>
      </c>
      <c r="I45" s="36">
        <v>1.5</v>
      </c>
      <c r="J45" s="35">
        <f t="shared" si="11"/>
        <v>79.166666666666657</v>
      </c>
      <c r="K45" s="38">
        <v>1.5</v>
      </c>
      <c r="L45" s="38">
        <v>1.5</v>
      </c>
      <c r="M45" s="38">
        <v>1.5</v>
      </c>
      <c r="N45" s="35">
        <f t="shared" si="12"/>
        <v>75</v>
      </c>
      <c r="O45" s="36">
        <v>1</v>
      </c>
      <c r="P45" s="36">
        <v>2</v>
      </c>
      <c r="Q45" s="36">
        <v>1.5</v>
      </c>
      <c r="R45" s="35">
        <f t="shared" si="13"/>
        <v>79.166666666666657</v>
      </c>
      <c r="S45" s="39">
        <v>1</v>
      </c>
      <c r="T45" s="39">
        <v>2</v>
      </c>
      <c r="U45" s="39">
        <v>1.5</v>
      </c>
      <c r="V45" s="35">
        <f t="shared" si="14"/>
        <v>79.166666666666657</v>
      </c>
    </row>
    <row r="46" spans="1:22" x14ac:dyDescent="0.3">
      <c r="A46" s="37">
        <v>14</v>
      </c>
      <c r="B46" s="37" t="str">
        <f>'DATA SISWA'!B17</f>
        <v>RAYNALDO PUTRA SETYOWATI</v>
      </c>
      <c r="C46" s="33">
        <v>5</v>
      </c>
      <c r="D46" s="33">
        <v>1</v>
      </c>
      <c r="E46" s="33">
        <v>1</v>
      </c>
      <c r="F46" s="35">
        <f t="shared" si="10"/>
        <v>83.333333333333343</v>
      </c>
      <c r="G46" s="36">
        <v>5</v>
      </c>
      <c r="H46" s="36">
        <v>1</v>
      </c>
      <c r="I46" s="36">
        <v>1</v>
      </c>
      <c r="J46" s="35">
        <f t="shared" si="11"/>
        <v>83.333333333333343</v>
      </c>
      <c r="K46" s="38">
        <v>5</v>
      </c>
      <c r="L46" s="38">
        <v>1</v>
      </c>
      <c r="M46" s="38">
        <v>1</v>
      </c>
      <c r="N46" s="35">
        <f t="shared" si="12"/>
        <v>83.333333333333343</v>
      </c>
      <c r="O46" s="36">
        <v>1</v>
      </c>
      <c r="P46" s="36">
        <v>2</v>
      </c>
      <c r="Q46" s="36">
        <v>1.5</v>
      </c>
      <c r="R46" s="35">
        <f t="shared" si="13"/>
        <v>79.166666666666657</v>
      </c>
      <c r="S46" s="39">
        <v>1</v>
      </c>
      <c r="T46" s="39">
        <v>2</v>
      </c>
      <c r="U46" s="39">
        <v>1.5</v>
      </c>
      <c r="V46" s="35">
        <f t="shared" si="14"/>
        <v>79.166666666666657</v>
      </c>
    </row>
    <row r="47" spans="1:22" x14ac:dyDescent="0.3">
      <c r="A47" s="37">
        <v>15</v>
      </c>
      <c r="B47" s="37" t="str">
        <f>'DATA SISWA'!B18</f>
        <v>RAGNA CRIMSON</v>
      </c>
      <c r="C47" s="33">
        <v>3</v>
      </c>
      <c r="D47" s="33">
        <v>2</v>
      </c>
      <c r="E47" s="33">
        <v>1.5</v>
      </c>
      <c r="F47" s="35">
        <f t="shared" si="10"/>
        <v>95.833333333333343</v>
      </c>
      <c r="G47" s="36">
        <v>3</v>
      </c>
      <c r="H47" s="36">
        <v>2</v>
      </c>
      <c r="I47" s="36">
        <v>1.5</v>
      </c>
      <c r="J47" s="35">
        <f t="shared" si="11"/>
        <v>95.833333333333343</v>
      </c>
      <c r="K47" s="38">
        <v>2</v>
      </c>
      <c r="L47" s="38">
        <v>2</v>
      </c>
      <c r="M47" s="38">
        <v>1.5</v>
      </c>
      <c r="N47" s="35">
        <f t="shared" si="12"/>
        <v>87.5</v>
      </c>
      <c r="O47" s="36">
        <v>4</v>
      </c>
      <c r="P47" s="36">
        <v>2</v>
      </c>
      <c r="Q47" s="36">
        <v>1</v>
      </c>
      <c r="R47" s="35">
        <f t="shared" si="13"/>
        <v>91.666666666666657</v>
      </c>
      <c r="S47" s="39">
        <v>5</v>
      </c>
      <c r="T47" s="39">
        <v>1</v>
      </c>
      <c r="U47" s="39">
        <v>1</v>
      </c>
      <c r="V47" s="35">
        <f t="shared" si="14"/>
        <v>83.333333333333343</v>
      </c>
    </row>
    <row r="48" spans="1:22" x14ac:dyDescent="0.3">
      <c r="A48" s="37">
        <v>16</v>
      </c>
      <c r="B48" s="37" t="str">
        <f>'DATA SISWA'!B19</f>
        <v>SABRINA IRIS WIDAGDO</v>
      </c>
      <c r="C48" s="33">
        <v>1.5</v>
      </c>
      <c r="D48" s="33">
        <v>1.5</v>
      </c>
      <c r="E48" s="33">
        <v>1.5</v>
      </c>
      <c r="F48" s="35">
        <f t="shared" si="10"/>
        <v>75</v>
      </c>
      <c r="G48" s="36">
        <v>3</v>
      </c>
      <c r="H48" s="36">
        <v>2</v>
      </c>
      <c r="I48" s="36">
        <v>0.5</v>
      </c>
      <c r="J48" s="35">
        <f t="shared" si="11"/>
        <v>70.833333333333343</v>
      </c>
      <c r="K48" s="38">
        <v>3</v>
      </c>
      <c r="L48" s="38">
        <v>2</v>
      </c>
      <c r="M48" s="38">
        <v>0.5</v>
      </c>
      <c r="N48" s="35">
        <f t="shared" si="12"/>
        <v>70.833333333333343</v>
      </c>
      <c r="O48" s="36">
        <v>1.5</v>
      </c>
      <c r="P48" s="36">
        <v>1.5</v>
      </c>
      <c r="Q48" s="36">
        <v>1.5</v>
      </c>
      <c r="R48" s="35">
        <f t="shared" si="13"/>
        <v>75</v>
      </c>
      <c r="S48" s="39">
        <v>4</v>
      </c>
      <c r="T48" s="39">
        <v>1</v>
      </c>
      <c r="U48" s="39">
        <v>0.5</v>
      </c>
      <c r="V48" s="35">
        <f t="shared" si="14"/>
        <v>62.5</v>
      </c>
    </row>
    <row r="49" spans="1:22" x14ac:dyDescent="0.3">
      <c r="A49" s="37">
        <v>17</v>
      </c>
      <c r="B49" s="37" t="str">
        <f>'DATA SISWA'!B20</f>
        <v>SKOLASTIKA TANUBRATA</v>
      </c>
      <c r="C49" s="33">
        <v>5</v>
      </c>
      <c r="D49" s="33">
        <v>1</v>
      </c>
      <c r="E49" s="33">
        <v>1</v>
      </c>
      <c r="F49" s="35">
        <f t="shared" si="10"/>
        <v>83.333333333333343</v>
      </c>
      <c r="G49" s="36">
        <v>5</v>
      </c>
      <c r="H49" s="36">
        <v>1</v>
      </c>
      <c r="I49" s="36">
        <v>1</v>
      </c>
      <c r="J49" s="35">
        <f t="shared" si="11"/>
        <v>83.333333333333343</v>
      </c>
      <c r="K49" s="38">
        <v>5</v>
      </c>
      <c r="L49" s="38">
        <v>1</v>
      </c>
      <c r="M49" s="38">
        <v>1</v>
      </c>
      <c r="N49" s="35">
        <f t="shared" si="12"/>
        <v>83.333333333333343</v>
      </c>
      <c r="O49" s="36">
        <v>5</v>
      </c>
      <c r="P49" s="36">
        <v>1</v>
      </c>
      <c r="Q49" s="36">
        <v>1</v>
      </c>
      <c r="R49" s="35">
        <f t="shared" si="13"/>
        <v>83.333333333333343</v>
      </c>
      <c r="S49" s="39">
        <v>1</v>
      </c>
      <c r="T49" s="39">
        <v>2</v>
      </c>
      <c r="U49" s="39">
        <v>1.5</v>
      </c>
      <c r="V49" s="35">
        <f t="shared" si="14"/>
        <v>79.166666666666657</v>
      </c>
    </row>
    <row r="50" spans="1:22" x14ac:dyDescent="0.3">
      <c r="A50" s="37">
        <v>18</v>
      </c>
      <c r="B50" s="37" t="str">
        <f>'DATA SISWA'!B21</f>
        <v>SASTROAMIDJOJO DIMEDJO</v>
      </c>
      <c r="C50" s="33">
        <v>1</v>
      </c>
      <c r="D50" s="33">
        <v>2</v>
      </c>
      <c r="E50" s="33">
        <v>1.5</v>
      </c>
      <c r="F50" s="35">
        <f t="shared" si="10"/>
        <v>79.166666666666657</v>
      </c>
      <c r="G50" s="36">
        <v>1</v>
      </c>
      <c r="H50" s="36">
        <v>2</v>
      </c>
      <c r="I50" s="36">
        <v>1.5</v>
      </c>
      <c r="J50" s="35">
        <f t="shared" si="11"/>
        <v>79.166666666666657</v>
      </c>
      <c r="K50" s="38">
        <v>1.5</v>
      </c>
      <c r="L50" s="38">
        <v>1.5</v>
      </c>
      <c r="M50" s="38">
        <v>1.5</v>
      </c>
      <c r="N50" s="35">
        <f t="shared" si="12"/>
        <v>75</v>
      </c>
      <c r="O50" s="36">
        <v>5</v>
      </c>
      <c r="P50" s="36">
        <v>1</v>
      </c>
      <c r="Q50" s="36">
        <v>1</v>
      </c>
      <c r="R50" s="35">
        <f t="shared" si="13"/>
        <v>83.333333333333343</v>
      </c>
      <c r="S50" s="39">
        <v>1.5</v>
      </c>
      <c r="T50" s="39">
        <v>1.5</v>
      </c>
      <c r="U50" s="39">
        <v>1.5</v>
      </c>
      <c r="V50" s="35">
        <f t="shared" si="14"/>
        <v>75</v>
      </c>
    </row>
    <row r="51" spans="1:22" x14ac:dyDescent="0.3">
      <c r="A51" s="37">
        <v>19</v>
      </c>
      <c r="B51" s="37" t="str">
        <f>'DATA SISWA'!B22</f>
        <v>VICTORIA ANUGRAH LESTARI</v>
      </c>
      <c r="C51" s="33">
        <v>5</v>
      </c>
      <c r="D51" s="33">
        <v>1</v>
      </c>
      <c r="E51" s="33">
        <v>1</v>
      </c>
      <c r="F51" s="35">
        <f t="shared" si="10"/>
        <v>83.333333333333343</v>
      </c>
      <c r="G51" s="36">
        <v>5</v>
      </c>
      <c r="H51" s="36">
        <v>1</v>
      </c>
      <c r="I51" s="36">
        <v>1</v>
      </c>
      <c r="J51" s="35">
        <f t="shared" si="11"/>
        <v>83.333333333333343</v>
      </c>
      <c r="K51" s="38">
        <v>1</v>
      </c>
      <c r="L51" s="38">
        <v>2</v>
      </c>
      <c r="M51" s="38">
        <v>1.5</v>
      </c>
      <c r="N51" s="35">
        <f t="shared" si="12"/>
        <v>79.166666666666657</v>
      </c>
      <c r="O51" s="36">
        <v>1</v>
      </c>
      <c r="P51" s="36">
        <v>2</v>
      </c>
      <c r="Q51" s="36">
        <v>1.5</v>
      </c>
      <c r="R51" s="35">
        <f t="shared" si="13"/>
        <v>79.166666666666657</v>
      </c>
      <c r="S51" s="39">
        <v>1.5</v>
      </c>
      <c r="T51" s="39">
        <v>1.5</v>
      </c>
      <c r="U51" s="39">
        <v>1.5</v>
      </c>
      <c r="V51" s="35">
        <f t="shared" si="14"/>
        <v>75</v>
      </c>
    </row>
    <row r="52" spans="1:22" x14ac:dyDescent="0.3">
      <c r="A52" s="37">
        <v>20</v>
      </c>
      <c r="B52" s="37" t="str">
        <f>'DATA SISWA'!B23</f>
        <v>WULAN SASI AL QOMARI</v>
      </c>
      <c r="C52" s="33">
        <v>5</v>
      </c>
      <c r="D52" s="33">
        <v>1</v>
      </c>
      <c r="E52" s="33">
        <v>1</v>
      </c>
      <c r="F52" s="35">
        <f t="shared" si="10"/>
        <v>83.333333333333343</v>
      </c>
      <c r="G52" s="36">
        <v>5</v>
      </c>
      <c r="H52" s="36">
        <v>1</v>
      </c>
      <c r="I52" s="36">
        <v>1</v>
      </c>
      <c r="J52" s="35">
        <f t="shared" si="11"/>
        <v>83.333333333333343</v>
      </c>
      <c r="K52" s="38">
        <v>5</v>
      </c>
      <c r="L52" s="38">
        <v>1</v>
      </c>
      <c r="M52" s="38">
        <v>1</v>
      </c>
      <c r="N52" s="35">
        <f t="shared" si="12"/>
        <v>83.333333333333343</v>
      </c>
      <c r="O52" s="36">
        <v>1</v>
      </c>
      <c r="P52" s="36">
        <v>2</v>
      </c>
      <c r="Q52" s="36">
        <v>1.5</v>
      </c>
      <c r="R52" s="35">
        <f t="shared" si="13"/>
        <v>79.166666666666657</v>
      </c>
      <c r="S52" s="39">
        <v>1</v>
      </c>
      <c r="T52" s="39">
        <v>2</v>
      </c>
      <c r="U52" s="39">
        <v>1.5</v>
      </c>
      <c r="V52" s="35">
        <f t="shared" si="14"/>
        <v>79.166666666666657</v>
      </c>
    </row>
    <row r="53" spans="1:22" x14ac:dyDescent="0.3">
      <c r="A53" s="37">
        <v>21</v>
      </c>
      <c r="B53" s="37" t="str">
        <f>'DATA SISWA'!B24</f>
        <v>ZECHARIAS ALBURQUEQUE</v>
      </c>
      <c r="C53" s="33">
        <v>1.5</v>
      </c>
      <c r="D53" s="33">
        <v>1.5</v>
      </c>
      <c r="E53" s="33">
        <v>1.5</v>
      </c>
      <c r="F53" s="35">
        <f t="shared" ref="F53" si="15">SUM(C53*1,D53*2,E53*3)/12*100</f>
        <v>75</v>
      </c>
      <c r="G53" s="36">
        <v>4</v>
      </c>
      <c r="H53" s="36">
        <v>1</v>
      </c>
      <c r="I53" s="36">
        <v>0.5</v>
      </c>
      <c r="J53" s="35">
        <f t="shared" ref="J53" si="16">SUM(G53*1,H53*2,I53*3)/12*100</f>
        <v>62.5</v>
      </c>
      <c r="K53" s="38">
        <v>4</v>
      </c>
      <c r="L53" s="38">
        <v>1</v>
      </c>
      <c r="M53" s="38">
        <v>0.5</v>
      </c>
      <c r="N53" s="35">
        <f t="shared" ref="N53" si="17">SUM(K53*1,L53*2,M53*3)/12*100</f>
        <v>62.5</v>
      </c>
      <c r="O53" s="36">
        <v>1.5</v>
      </c>
      <c r="P53" s="36">
        <v>1.5</v>
      </c>
      <c r="Q53" s="36">
        <v>1.5</v>
      </c>
      <c r="R53" s="35">
        <f t="shared" ref="R53" si="18">SUM(O53*1,P53*2,Q53*3)/12*100</f>
        <v>75</v>
      </c>
      <c r="S53" s="39">
        <v>1.5</v>
      </c>
      <c r="T53" s="39">
        <v>1.5</v>
      </c>
      <c r="U53" s="39">
        <v>1.5</v>
      </c>
      <c r="V53" s="35">
        <f t="shared" ref="V53" si="19">SUM(S53*1,T53*2,U53*3)/12*100</f>
        <v>75</v>
      </c>
    </row>
    <row r="54" spans="1:22" x14ac:dyDescent="0.3">
      <c r="A54" t="s">
        <v>160</v>
      </c>
      <c r="B54" s="5">
        <v>1</v>
      </c>
      <c r="C54" t="s">
        <v>161</v>
      </c>
      <c r="E54" s="5">
        <v>3</v>
      </c>
    </row>
    <row r="55" spans="1:22" x14ac:dyDescent="0.3">
      <c r="A55" s="217" t="s">
        <v>49</v>
      </c>
      <c r="B55" s="218" t="s">
        <v>50</v>
      </c>
      <c r="C55" s="221" t="s">
        <v>152</v>
      </c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</row>
    <row r="56" spans="1:22" x14ac:dyDescent="0.3">
      <c r="A56" s="217"/>
      <c r="B56" s="217"/>
      <c r="C56" s="219" t="s">
        <v>153</v>
      </c>
      <c r="D56" s="219"/>
      <c r="E56" s="219"/>
      <c r="F56" s="219"/>
      <c r="G56" s="219" t="s">
        <v>158</v>
      </c>
      <c r="H56" s="219"/>
      <c r="I56" s="219"/>
      <c r="J56" s="219"/>
      <c r="K56" s="219" t="s">
        <v>73</v>
      </c>
      <c r="L56" s="219"/>
      <c r="M56" s="219"/>
      <c r="N56" s="219"/>
      <c r="O56" s="219" t="s">
        <v>159</v>
      </c>
      <c r="P56" s="219"/>
      <c r="Q56" s="219"/>
      <c r="R56" s="219"/>
      <c r="S56" s="219" t="s">
        <v>77</v>
      </c>
      <c r="T56" s="219"/>
      <c r="U56" s="219"/>
      <c r="V56" s="219"/>
    </row>
    <row r="57" spans="1:22" ht="15" customHeight="1" x14ac:dyDescent="0.3">
      <c r="A57" s="217"/>
      <c r="B57" s="217"/>
      <c r="C57" s="220" t="s">
        <v>154</v>
      </c>
      <c r="D57" s="220" t="s">
        <v>157</v>
      </c>
      <c r="E57" s="220" t="s">
        <v>156</v>
      </c>
      <c r="F57" s="220" t="s">
        <v>155</v>
      </c>
      <c r="G57" s="220" t="s">
        <v>154</v>
      </c>
      <c r="H57" s="220" t="s">
        <v>157</v>
      </c>
      <c r="I57" s="220" t="s">
        <v>156</v>
      </c>
      <c r="J57" s="220" t="s">
        <v>155</v>
      </c>
      <c r="K57" s="220" t="s">
        <v>154</v>
      </c>
      <c r="L57" s="220" t="s">
        <v>157</v>
      </c>
      <c r="M57" s="220" t="s">
        <v>156</v>
      </c>
      <c r="N57" s="220" t="s">
        <v>155</v>
      </c>
      <c r="O57" s="220" t="s">
        <v>154</v>
      </c>
      <c r="P57" s="220" t="s">
        <v>157</v>
      </c>
      <c r="Q57" s="220" t="s">
        <v>156</v>
      </c>
      <c r="R57" s="220" t="s">
        <v>155</v>
      </c>
      <c r="S57" s="220" t="s">
        <v>154</v>
      </c>
      <c r="T57" s="220" t="s">
        <v>157</v>
      </c>
      <c r="U57" s="220" t="s">
        <v>156</v>
      </c>
      <c r="V57" s="220" t="s">
        <v>155</v>
      </c>
    </row>
    <row r="58" spans="1:22" x14ac:dyDescent="0.3">
      <c r="A58" s="217"/>
      <c r="B58" s="217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</row>
    <row r="59" spans="1:22" x14ac:dyDescent="0.3">
      <c r="A59" s="37">
        <v>1</v>
      </c>
      <c r="B59" s="37" t="str">
        <f>'DATA SISWA'!B4</f>
        <v>ALICIA SIPAYUNG</v>
      </c>
      <c r="C59" s="33">
        <v>4</v>
      </c>
      <c r="D59" s="33">
        <v>1</v>
      </c>
      <c r="E59" s="33">
        <v>1</v>
      </c>
      <c r="F59" s="35">
        <f>SUM(C59*1,D59*2,E59*3)/12*100</f>
        <v>75</v>
      </c>
      <c r="G59" s="36">
        <v>4</v>
      </c>
      <c r="H59" s="36">
        <v>1</v>
      </c>
      <c r="I59" s="36">
        <v>1</v>
      </c>
      <c r="J59" s="35">
        <f>SUM(G59*1,H59*2,I59*3)/12*100</f>
        <v>75</v>
      </c>
      <c r="K59" s="38">
        <v>4</v>
      </c>
      <c r="L59" s="38">
        <v>1</v>
      </c>
      <c r="M59" s="38">
        <v>1</v>
      </c>
      <c r="N59" s="35">
        <f>SUM(K59*1,L59*2,M59*3)/12*100</f>
        <v>75</v>
      </c>
      <c r="O59" s="36">
        <v>4</v>
      </c>
      <c r="P59" s="36">
        <v>1</v>
      </c>
      <c r="Q59" s="36">
        <v>1</v>
      </c>
      <c r="R59" s="35">
        <f>SUM(O59*1,P59*2,Q59*3)/12*100</f>
        <v>75</v>
      </c>
      <c r="S59" s="39">
        <v>4</v>
      </c>
      <c r="T59" s="39">
        <v>1</v>
      </c>
      <c r="U59" s="39">
        <v>1</v>
      </c>
      <c r="V59" s="35">
        <f>SUM(S59*1,T59*2,U59*3)/12*100</f>
        <v>75</v>
      </c>
    </row>
    <row r="60" spans="1:22" x14ac:dyDescent="0.3">
      <c r="A60" s="37">
        <v>2</v>
      </c>
      <c r="B60" s="37" t="str">
        <f>'DATA SISWA'!B5</f>
        <v>BRIAN HADI PANGESTU</v>
      </c>
      <c r="C60" s="33">
        <v>1</v>
      </c>
      <c r="D60" s="33">
        <v>2</v>
      </c>
      <c r="E60" s="33">
        <v>1.5</v>
      </c>
      <c r="F60" s="35">
        <f t="shared" ref="F60:F79" si="20">SUM(C60*1,D60*2,E60*3)/12*100</f>
        <v>79.166666666666657</v>
      </c>
      <c r="G60" s="36">
        <v>1</v>
      </c>
      <c r="H60" s="36">
        <v>2</v>
      </c>
      <c r="I60" s="36">
        <v>1.5</v>
      </c>
      <c r="J60" s="35">
        <f t="shared" ref="J60:J79" si="21">SUM(G60*1,H60*2,I60*3)/12*100</f>
        <v>79.166666666666657</v>
      </c>
      <c r="K60" s="38">
        <v>1</v>
      </c>
      <c r="L60" s="38">
        <v>2</v>
      </c>
      <c r="M60" s="38">
        <v>1.5</v>
      </c>
      <c r="N60" s="35">
        <f t="shared" ref="N60:N79" si="22">SUM(K60*1,L60*2,M60*3)/12*100</f>
        <v>79.166666666666657</v>
      </c>
      <c r="O60" s="36">
        <v>1</v>
      </c>
      <c r="P60" s="36">
        <v>2</v>
      </c>
      <c r="Q60" s="36">
        <v>1.5</v>
      </c>
      <c r="R60" s="35">
        <f t="shared" ref="R60:R79" si="23">SUM(O60*1,P60*2,Q60*3)/12*100</f>
        <v>79.166666666666657</v>
      </c>
      <c r="S60" s="39">
        <v>1</v>
      </c>
      <c r="T60" s="39">
        <v>2</v>
      </c>
      <c r="U60" s="39">
        <v>1.5</v>
      </c>
      <c r="V60" s="35">
        <f t="shared" ref="V60:V79" si="24">SUM(S60*1,T60*2,U60*3)/12*100</f>
        <v>79.166666666666657</v>
      </c>
    </row>
    <row r="61" spans="1:22" x14ac:dyDescent="0.3">
      <c r="A61" s="37">
        <v>3</v>
      </c>
      <c r="B61" s="37" t="str">
        <f>'DATA SISWA'!B6</f>
        <v>BUNGA CITRA LESTARI</v>
      </c>
      <c r="C61" s="33">
        <v>1.5</v>
      </c>
      <c r="D61" s="33">
        <v>1.5</v>
      </c>
      <c r="E61" s="33">
        <v>1.5</v>
      </c>
      <c r="F61" s="35">
        <f t="shared" si="20"/>
        <v>75</v>
      </c>
      <c r="G61" s="36">
        <v>1.5</v>
      </c>
      <c r="H61" s="36">
        <v>1.5</v>
      </c>
      <c r="I61" s="36">
        <v>1.5</v>
      </c>
      <c r="J61" s="35">
        <f t="shared" si="21"/>
        <v>75</v>
      </c>
      <c r="K61" s="38">
        <v>3</v>
      </c>
      <c r="L61" s="38">
        <v>2</v>
      </c>
      <c r="M61" s="38">
        <v>0.5</v>
      </c>
      <c r="N61" s="35">
        <f t="shared" si="22"/>
        <v>70.833333333333343</v>
      </c>
      <c r="O61" s="36">
        <v>1.5</v>
      </c>
      <c r="P61" s="36">
        <v>1.5</v>
      </c>
      <c r="Q61" s="36">
        <v>1.5</v>
      </c>
      <c r="R61" s="35">
        <f t="shared" si="23"/>
        <v>75</v>
      </c>
      <c r="S61" s="39">
        <v>3</v>
      </c>
      <c r="T61" s="39">
        <v>2</v>
      </c>
      <c r="U61" s="39">
        <v>0.5</v>
      </c>
      <c r="V61" s="35">
        <f t="shared" si="24"/>
        <v>70.833333333333343</v>
      </c>
    </row>
    <row r="62" spans="1:22" x14ac:dyDescent="0.3">
      <c r="A62" s="37">
        <v>4</v>
      </c>
      <c r="B62" s="37" t="str">
        <f>'DATA SISWA'!B7</f>
        <v>CARLA SAN JOSE</v>
      </c>
      <c r="C62" s="33">
        <v>1</v>
      </c>
      <c r="D62" s="33">
        <v>2</v>
      </c>
      <c r="E62" s="33">
        <v>1.5</v>
      </c>
      <c r="F62" s="35">
        <f t="shared" si="20"/>
        <v>79.166666666666657</v>
      </c>
      <c r="G62" s="36">
        <v>1</v>
      </c>
      <c r="H62" s="36">
        <v>2</v>
      </c>
      <c r="I62" s="36">
        <v>1.5</v>
      </c>
      <c r="J62" s="35">
        <f t="shared" si="21"/>
        <v>79.166666666666657</v>
      </c>
      <c r="K62" s="38">
        <v>3</v>
      </c>
      <c r="L62" s="38">
        <v>2</v>
      </c>
      <c r="M62" s="38">
        <v>0.5</v>
      </c>
      <c r="N62" s="35">
        <f t="shared" si="22"/>
        <v>70.833333333333343</v>
      </c>
      <c r="O62" s="36">
        <v>1</v>
      </c>
      <c r="P62" s="36">
        <v>2</v>
      </c>
      <c r="Q62" s="36">
        <v>1.5</v>
      </c>
      <c r="R62" s="35">
        <f t="shared" si="23"/>
        <v>79.166666666666657</v>
      </c>
      <c r="S62" s="39">
        <v>1</v>
      </c>
      <c r="T62" s="39">
        <v>2</v>
      </c>
      <c r="U62" s="39">
        <v>1.5</v>
      </c>
      <c r="V62" s="35">
        <f t="shared" si="24"/>
        <v>79.166666666666657</v>
      </c>
    </row>
    <row r="63" spans="1:22" x14ac:dyDescent="0.3">
      <c r="A63" s="37">
        <v>5</v>
      </c>
      <c r="B63" s="37" t="str">
        <f>'DATA SISWA'!B8</f>
        <v>DIANA AULIA</v>
      </c>
      <c r="C63" s="33">
        <v>4</v>
      </c>
      <c r="D63" s="33">
        <v>2</v>
      </c>
      <c r="E63" s="33">
        <v>1</v>
      </c>
      <c r="F63" s="35">
        <f t="shared" si="20"/>
        <v>91.666666666666657</v>
      </c>
      <c r="G63" s="36">
        <v>4</v>
      </c>
      <c r="H63" s="36">
        <v>2</v>
      </c>
      <c r="I63" s="36">
        <v>1</v>
      </c>
      <c r="J63" s="35">
        <f t="shared" si="21"/>
        <v>91.666666666666657</v>
      </c>
      <c r="K63" s="38">
        <v>4</v>
      </c>
      <c r="L63" s="38">
        <v>2</v>
      </c>
      <c r="M63" s="38">
        <v>1</v>
      </c>
      <c r="N63" s="35">
        <f t="shared" si="22"/>
        <v>91.666666666666657</v>
      </c>
      <c r="O63" s="36">
        <v>4</v>
      </c>
      <c r="P63" s="36">
        <v>2</v>
      </c>
      <c r="Q63" s="36">
        <v>1</v>
      </c>
      <c r="R63" s="35">
        <f t="shared" si="23"/>
        <v>91.666666666666657</v>
      </c>
      <c r="S63" s="39">
        <v>4</v>
      </c>
      <c r="T63" s="39">
        <v>2</v>
      </c>
      <c r="U63" s="39">
        <v>1</v>
      </c>
      <c r="V63" s="35">
        <f t="shared" si="24"/>
        <v>91.666666666666657</v>
      </c>
    </row>
    <row r="64" spans="1:22" x14ac:dyDescent="0.3">
      <c r="A64" s="37">
        <v>6</v>
      </c>
      <c r="B64" s="37" t="str">
        <f>'DATA SISWA'!B9</f>
        <v>ELVINA SUNARDI</v>
      </c>
      <c r="C64" s="33">
        <v>2</v>
      </c>
      <c r="D64" s="33">
        <v>2</v>
      </c>
      <c r="E64" s="33">
        <v>1.5</v>
      </c>
      <c r="F64" s="35">
        <f t="shared" si="20"/>
        <v>87.5</v>
      </c>
      <c r="G64" s="36">
        <v>2</v>
      </c>
      <c r="H64" s="36">
        <v>2</v>
      </c>
      <c r="I64" s="36">
        <v>1.5</v>
      </c>
      <c r="J64" s="35">
        <f t="shared" si="21"/>
        <v>87.5</v>
      </c>
      <c r="K64" s="38">
        <v>2</v>
      </c>
      <c r="L64" s="38">
        <v>2</v>
      </c>
      <c r="M64" s="38">
        <v>1.5</v>
      </c>
      <c r="N64" s="35">
        <f t="shared" si="22"/>
        <v>87.5</v>
      </c>
      <c r="O64" s="36">
        <v>2</v>
      </c>
      <c r="P64" s="36">
        <v>2</v>
      </c>
      <c r="Q64" s="36">
        <v>1.5</v>
      </c>
      <c r="R64" s="35">
        <f t="shared" si="23"/>
        <v>87.5</v>
      </c>
      <c r="S64" s="39">
        <v>2</v>
      </c>
      <c r="T64" s="39">
        <v>2</v>
      </c>
      <c r="U64" s="39">
        <v>1.5</v>
      </c>
      <c r="V64" s="35">
        <f t="shared" si="24"/>
        <v>87.5</v>
      </c>
    </row>
    <row r="65" spans="1:22" x14ac:dyDescent="0.3">
      <c r="A65" s="37">
        <v>7</v>
      </c>
      <c r="B65" s="37" t="str">
        <f>'DATA SISWA'!B10</f>
        <v>HARITSYAM ANSHARI</v>
      </c>
      <c r="C65" s="33">
        <v>1.5</v>
      </c>
      <c r="D65" s="33">
        <v>1.5</v>
      </c>
      <c r="E65" s="33">
        <v>1.5</v>
      </c>
      <c r="F65" s="35">
        <f t="shared" si="20"/>
        <v>75</v>
      </c>
      <c r="G65" s="36">
        <v>1.5</v>
      </c>
      <c r="H65" s="36">
        <v>1.5</v>
      </c>
      <c r="I65" s="36">
        <v>1.5</v>
      </c>
      <c r="J65" s="35">
        <f t="shared" si="21"/>
        <v>75</v>
      </c>
      <c r="K65" s="38">
        <v>3</v>
      </c>
      <c r="L65" s="38">
        <v>2</v>
      </c>
      <c r="M65" s="38">
        <v>0.5</v>
      </c>
      <c r="N65" s="35">
        <f t="shared" si="22"/>
        <v>70.833333333333343</v>
      </c>
      <c r="O65" s="36">
        <v>3</v>
      </c>
      <c r="P65" s="36">
        <v>2</v>
      </c>
      <c r="Q65" s="36">
        <v>0.5</v>
      </c>
      <c r="R65" s="35">
        <f t="shared" si="23"/>
        <v>70.833333333333343</v>
      </c>
      <c r="S65" s="39">
        <v>3</v>
      </c>
      <c r="T65" s="39">
        <v>2</v>
      </c>
      <c r="U65" s="39">
        <v>0.5</v>
      </c>
      <c r="V65" s="35">
        <f t="shared" si="24"/>
        <v>70.833333333333343</v>
      </c>
    </row>
    <row r="66" spans="1:22" x14ac:dyDescent="0.3">
      <c r="A66" s="37">
        <v>8</v>
      </c>
      <c r="B66" s="37" t="str">
        <f>'DATA SISWA'!B11</f>
        <v>IZZUDIN AL AYYUBI</v>
      </c>
      <c r="C66" s="33">
        <v>1</v>
      </c>
      <c r="D66" s="33">
        <v>2</v>
      </c>
      <c r="E66" s="33">
        <v>1.5</v>
      </c>
      <c r="F66" s="35">
        <f t="shared" si="20"/>
        <v>79.166666666666657</v>
      </c>
      <c r="G66" s="36">
        <v>1</v>
      </c>
      <c r="H66" s="36">
        <v>2</v>
      </c>
      <c r="I66" s="36">
        <v>1.5</v>
      </c>
      <c r="J66" s="35">
        <f t="shared" si="21"/>
        <v>79.166666666666657</v>
      </c>
      <c r="K66" s="38">
        <v>1</v>
      </c>
      <c r="L66" s="38">
        <v>2</v>
      </c>
      <c r="M66" s="38">
        <v>1.5</v>
      </c>
      <c r="N66" s="35">
        <f t="shared" si="22"/>
        <v>79.166666666666657</v>
      </c>
      <c r="O66" s="36">
        <v>1</v>
      </c>
      <c r="P66" s="36">
        <v>2</v>
      </c>
      <c r="Q66" s="36">
        <v>1.5</v>
      </c>
      <c r="R66" s="35">
        <f t="shared" si="23"/>
        <v>79.166666666666657</v>
      </c>
      <c r="S66" s="39">
        <v>1</v>
      </c>
      <c r="T66" s="39">
        <v>2</v>
      </c>
      <c r="U66" s="39">
        <v>1.5</v>
      </c>
      <c r="V66" s="35">
        <f t="shared" si="24"/>
        <v>79.166666666666657</v>
      </c>
    </row>
    <row r="67" spans="1:22" x14ac:dyDescent="0.3">
      <c r="A67" s="37">
        <v>9</v>
      </c>
      <c r="B67" s="37" t="str">
        <f>'DATA SISWA'!B12</f>
        <v>LALA HELSINKI</v>
      </c>
      <c r="C67" s="33">
        <v>3</v>
      </c>
      <c r="D67" s="33">
        <v>1</v>
      </c>
      <c r="E67" s="33">
        <v>0.5</v>
      </c>
      <c r="F67" s="35">
        <f t="shared" si="20"/>
        <v>54.166666666666664</v>
      </c>
      <c r="G67" s="36">
        <v>3</v>
      </c>
      <c r="H67" s="36">
        <v>1</v>
      </c>
      <c r="I67" s="36">
        <v>0.5</v>
      </c>
      <c r="J67" s="35">
        <f t="shared" si="21"/>
        <v>54.166666666666664</v>
      </c>
      <c r="K67" s="38">
        <v>2</v>
      </c>
      <c r="L67" s="38">
        <v>0</v>
      </c>
      <c r="M67" s="38">
        <v>1</v>
      </c>
      <c r="N67" s="35">
        <f t="shared" si="22"/>
        <v>41.666666666666671</v>
      </c>
      <c r="O67" s="36">
        <v>2</v>
      </c>
      <c r="P67" s="36">
        <v>0</v>
      </c>
      <c r="Q67" s="36">
        <v>1</v>
      </c>
      <c r="R67" s="35">
        <f t="shared" si="23"/>
        <v>41.666666666666671</v>
      </c>
      <c r="S67" s="39">
        <v>2</v>
      </c>
      <c r="T67" s="39">
        <v>0</v>
      </c>
      <c r="U67" s="39">
        <v>1</v>
      </c>
      <c r="V67" s="35">
        <f t="shared" si="24"/>
        <v>41.666666666666671</v>
      </c>
    </row>
    <row r="68" spans="1:22" x14ac:dyDescent="0.3">
      <c r="A68" s="37">
        <v>10</v>
      </c>
      <c r="B68" s="37" t="str">
        <f>'DATA SISWA'!B13</f>
        <v>MARIA RENATTA S.</v>
      </c>
      <c r="C68" s="33">
        <v>1.5</v>
      </c>
      <c r="D68" s="33">
        <v>1.5</v>
      </c>
      <c r="E68" s="33">
        <v>1.5</v>
      </c>
      <c r="F68" s="35">
        <f t="shared" si="20"/>
        <v>75</v>
      </c>
      <c r="G68" s="36">
        <v>3</v>
      </c>
      <c r="H68" s="36">
        <v>1</v>
      </c>
      <c r="I68" s="36">
        <v>0.5</v>
      </c>
      <c r="J68" s="35">
        <f t="shared" si="21"/>
        <v>54.166666666666664</v>
      </c>
      <c r="K68" s="38">
        <v>3</v>
      </c>
      <c r="L68" s="38">
        <v>1</v>
      </c>
      <c r="M68" s="38">
        <v>0.5</v>
      </c>
      <c r="N68" s="35">
        <f t="shared" si="22"/>
        <v>54.166666666666664</v>
      </c>
      <c r="O68" s="36">
        <v>4</v>
      </c>
      <c r="P68" s="36">
        <v>1</v>
      </c>
      <c r="Q68" s="36">
        <v>0.5</v>
      </c>
      <c r="R68" s="35">
        <f t="shared" si="23"/>
        <v>62.5</v>
      </c>
      <c r="S68" s="39">
        <v>4</v>
      </c>
      <c r="T68" s="39">
        <v>1</v>
      </c>
      <c r="U68" s="39">
        <v>0.5</v>
      </c>
      <c r="V68" s="35">
        <f t="shared" si="24"/>
        <v>62.5</v>
      </c>
    </row>
    <row r="69" spans="1:22" x14ac:dyDescent="0.3">
      <c r="A69" s="37">
        <v>11</v>
      </c>
      <c r="B69" s="37" t="str">
        <f>'DATA SISWA'!B14</f>
        <v>NANDA AYU</v>
      </c>
      <c r="C69" s="33">
        <v>4</v>
      </c>
      <c r="D69" s="33">
        <v>1</v>
      </c>
      <c r="E69" s="33">
        <v>0.5</v>
      </c>
      <c r="F69" s="35">
        <f t="shared" si="20"/>
        <v>62.5</v>
      </c>
      <c r="G69" s="36">
        <v>3</v>
      </c>
      <c r="H69" s="36">
        <v>1</v>
      </c>
      <c r="I69" s="36">
        <v>0.5</v>
      </c>
      <c r="J69" s="35">
        <f t="shared" si="21"/>
        <v>54.166666666666664</v>
      </c>
      <c r="K69" s="38">
        <v>0</v>
      </c>
      <c r="L69" s="38">
        <v>1</v>
      </c>
      <c r="M69" s="38">
        <v>1</v>
      </c>
      <c r="N69" s="35">
        <f t="shared" si="22"/>
        <v>41.666666666666671</v>
      </c>
      <c r="O69" s="36">
        <v>3</v>
      </c>
      <c r="P69" s="36">
        <v>1</v>
      </c>
      <c r="Q69" s="36">
        <v>0.5</v>
      </c>
      <c r="R69" s="35">
        <f t="shared" si="23"/>
        <v>54.166666666666664</v>
      </c>
      <c r="S69" s="39">
        <v>3</v>
      </c>
      <c r="T69" s="39">
        <v>1</v>
      </c>
      <c r="U69" s="39">
        <v>0.5</v>
      </c>
      <c r="V69" s="35">
        <f t="shared" si="24"/>
        <v>54.166666666666664</v>
      </c>
    </row>
    <row r="70" spans="1:22" x14ac:dyDescent="0.3">
      <c r="A70" s="37">
        <v>12</v>
      </c>
      <c r="B70" s="37" t="str">
        <f>'DATA SISWA'!B15</f>
        <v xml:space="preserve">OPHELIA </v>
      </c>
      <c r="C70" s="33">
        <v>1</v>
      </c>
      <c r="D70" s="33">
        <v>2</v>
      </c>
      <c r="E70" s="33">
        <v>1.5</v>
      </c>
      <c r="F70" s="35">
        <f t="shared" si="20"/>
        <v>79.166666666666657</v>
      </c>
      <c r="G70" s="36">
        <v>1</v>
      </c>
      <c r="H70" s="36">
        <v>2</v>
      </c>
      <c r="I70" s="36">
        <v>1.5</v>
      </c>
      <c r="J70" s="35">
        <f t="shared" si="21"/>
        <v>79.166666666666657</v>
      </c>
      <c r="K70" s="38">
        <v>1.5</v>
      </c>
      <c r="L70" s="38">
        <v>1.5</v>
      </c>
      <c r="M70" s="38">
        <v>1.5</v>
      </c>
      <c r="N70" s="35">
        <f t="shared" si="22"/>
        <v>75</v>
      </c>
      <c r="O70" s="36">
        <v>3</v>
      </c>
      <c r="P70" s="36">
        <v>2</v>
      </c>
      <c r="Q70" s="36">
        <v>0.5</v>
      </c>
      <c r="R70" s="35">
        <f t="shared" si="23"/>
        <v>70.833333333333343</v>
      </c>
      <c r="S70" s="39">
        <v>3</v>
      </c>
      <c r="T70" s="39">
        <v>2</v>
      </c>
      <c r="U70" s="39">
        <v>0.5</v>
      </c>
      <c r="V70" s="35">
        <f t="shared" si="24"/>
        <v>70.833333333333343</v>
      </c>
    </row>
    <row r="71" spans="1:22" x14ac:dyDescent="0.3">
      <c r="A71" s="37">
        <v>13</v>
      </c>
      <c r="B71" s="37" t="str">
        <f>'DATA SISWA'!B16</f>
        <v>REYNARD CHATILLON</v>
      </c>
      <c r="C71" s="33">
        <v>1</v>
      </c>
      <c r="D71" s="33">
        <v>2</v>
      </c>
      <c r="E71" s="33">
        <v>1.5</v>
      </c>
      <c r="F71" s="35">
        <f t="shared" si="20"/>
        <v>79.166666666666657</v>
      </c>
      <c r="G71" s="36">
        <v>1</v>
      </c>
      <c r="H71" s="36">
        <v>2</v>
      </c>
      <c r="I71" s="36">
        <v>1.5</v>
      </c>
      <c r="J71" s="35">
        <f t="shared" si="21"/>
        <v>79.166666666666657</v>
      </c>
      <c r="K71" s="38">
        <v>1.5</v>
      </c>
      <c r="L71" s="38">
        <v>1.5</v>
      </c>
      <c r="M71" s="38">
        <v>1.5</v>
      </c>
      <c r="N71" s="35">
        <f t="shared" si="22"/>
        <v>75</v>
      </c>
      <c r="O71" s="36">
        <v>1</v>
      </c>
      <c r="P71" s="36">
        <v>2</v>
      </c>
      <c r="Q71" s="36">
        <v>1.5</v>
      </c>
      <c r="R71" s="35">
        <f t="shared" si="23"/>
        <v>79.166666666666657</v>
      </c>
      <c r="S71" s="39">
        <v>1</v>
      </c>
      <c r="T71" s="39">
        <v>2</v>
      </c>
      <c r="U71" s="39">
        <v>1.5</v>
      </c>
      <c r="V71" s="35">
        <f t="shared" si="24"/>
        <v>79.166666666666657</v>
      </c>
    </row>
    <row r="72" spans="1:22" x14ac:dyDescent="0.3">
      <c r="A72" s="37">
        <v>14</v>
      </c>
      <c r="B72" s="37" t="str">
        <f>'DATA SISWA'!B17</f>
        <v>RAYNALDO PUTRA SETYOWATI</v>
      </c>
      <c r="C72" s="33">
        <v>5</v>
      </c>
      <c r="D72" s="33">
        <v>1</v>
      </c>
      <c r="E72" s="33">
        <v>1</v>
      </c>
      <c r="F72" s="35">
        <f t="shared" si="20"/>
        <v>83.333333333333343</v>
      </c>
      <c r="G72" s="36">
        <v>5</v>
      </c>
      <c r="H72" s="36">
        <v>1</v>
      </c>
      <c r="I72" s="36">
        <v>1</v>
      </c>
      <c r="J72" s="35">
        <f t="shared" si="21"/>
        <v>83.333333333333343</v>
      </c>
      <c r="K72" s="38">
        <v>5</v>
      </c>
      <c r="L72" s="38">
        <v>1</v>
      </c>
      <c r="M72" s="38">
        <v>1</v>
      </c>
      <c r="N72" s="35">
        <f t="shared" si="22"/>
        <v>83.333333333333343</v>
      </c>
      <c r="O72" s="36">
        <v>1</v>
      </c>
      <c r="P72" s="36">
        <v>2</v>
      </c>
      <c r="Q72" s="36">
        <v>1.5</v>
      </c>
      <c r="R72" s="35">
        <f t="shared" si="23"/>
        <v>79.166666666666657</v>
      </c>
      <c r="S72" s="39">
        <v>1</v>
      </c>
      <c r="T72" s="39">
        <v>2</v>
      </c>
      <c r="U72" s="39">
        <v>1.5</v>
      </c>
      <c r="V72" s="35">
        <f t="shared" si="24"/>
        <v>79.166666666666657</v>
      </c>
    </row>
    <row r="73" spans="1:22" x14ac:dyDescent="0.3">
      <c r="A73" s="37">
        <v>15</v>
      </c>
      <c r="B73" s="37" t="str">
        <f>'DATA SISWA'!B18</f>
        <v>RAGNA CRIMSON</v>
      </c>
      <c r="C73" s="33">
        <v>3</v>
      </c>
      <c r="D73" s="33">
        <v>2</v>
      </c>
      <c r="E73" s="33">
        <v>1.5</v>
      </c>
      <c r="F73" s="35">
        <f t="shared" si="20"/>
        <v>95.833333333333343</v>
      </c>
      <c r="G73" s="36">
        <v>3</v>
      </c>
      <c r="H73" s="36">
        <v>2</v>
      </c>
      <c r="I73" s="36">
        <v>1.5</v>
      </c>
      <c r="J73" s="35">
        <f t="shared" si="21"/>
        <v>95.833333333333343</v>
      </c>
      <c r="K73" s="38">
        <v>3</v>
      </c>
      <c r="L73" s="38">
        <v>2</v>
      </c>
      <c r="M73" s="38">
        <v>1.5</v>
      </c>
      <c r="N73" s="35">
        <f t="shared" si="22"/>
        <v>95.833333333333343</v>
      </c>
      <c r="O73" s="36">
        <v>4</v>
      </c>
      <c r="P73" s="36">
        <v>2</v>
      </c>
      <c r="Q73" s="36">
        <v>1</v>
      </c>
      <c r="R73" s="35">
        <f t="shared" si="23"/>
        <v>91.666666666666657</v>
      </c>
      <c r="S73" s="39">
        <v>5</v>
      </c>
      <c r="T73" s="39">
        <v>1</v>
      </c>
      <c r="U73" s="39">
        <v>1</v>
      </c>
      <c r="V73" s="35">
        <f t="shared" si="24"/>
        <v>83.333333333333343</v>
      </c>
    </row>
    <row r="74" spans="1:22" x14ac:dyDescent="0.3">
      <c r="A74" s="37">
        <v>16</v>
      </c>
      <c r="B74" s="37" t="str">
        <f>'DATA SISWA'!B19</f>
        <v>SABRINA IRIS WIDAGDO</v>
      </c>
      <c r="C74" s="33">
        <v>1.5</v>
      </c>
      <c r="D74" s="33">
        <v>1.5</v>
      </c>
      <c r="E74" s="33">
        <v>1.5</v>
      </c>
      <c r="F74" s="35">
        <f t="shared" si="20"/>
        <v>75</v>
      </c>
      <c r="G74" s="36">
        <v>3</v>
      </c>
      <c r="H74" s="36">
        <v>2</v>
      </c>
      <c r="I74" s="36">
        <v>0.5</v>
      </c>
      <c r="J74" s="35">
        <f t="shared" si="21"/>
        <v>70.833333333333343</v>
      </c>
      <c r="K74" s="38">
        <v>3</v>
      </c>
      <c r="L74" s="38">
        <v>2</v>
      </c>
      <c r="M74" s="38">
        <v>0.5</v>
      </c>
      <c r="N74" s="35">
        <f t="shared" si="22"/>
        <v>70.833333333333343</v>
      </c>
      <c r="O74" s="36">
        <v>1.5</v>
      </c>
      <c r="P74" s="36">
        <v>1.5</v>
      </c>
      <c r="Q74" s="36">
        <v>1.5</v>
      </c>
      <c r="R74" s="35">
        <f t="shared" si="23"/>
        <v>75</v>
      </c>
      <c r="S74" s="39">
        <v>4</v>
      </c>
      <c r="T74" s="39">
        <v>1</v>
      </c>
      <c r="U74" s="39">
        <v>0.5</v>
      </c>
      <c r="V74" s="35">
        <f t="shared" si="24"/>
        <v>62.5</v>
      </c>
    </row>
    <row r="75" spans="1:22" x14ac:dyDescent="0.3">
      <c r="A75" s="37">
        <v>17</v>
      </c>
      <c r="B75" s="37" t="str">
        <f>'DATA SISWA'!B20</f>
        <v>SKOLASTIKA TANUBRATA</v>
      </c>
      <c r="C75" s="33">
        <v>5</v>
      </c>
      <c r="D75" s="33">
        <v>1</v>
      </c>
      <c r="E75" s="33">
        <v>1</v>
      </c>
      <c r="F75" s="35">
        <f t="shared" si="20"/>
        <v>83.333333333333343</v>
      </c>
      <c r="G75" s="36">
        <v>5</v>
      </c>
      <c r="H75" s="36">
        <v>1</v>
      </c>
      <c r="I75" s="36">
        <v>1</v>
      </c>
      <c r="J75" s="35">
        <f t="shared" si="21"/>
        <v>83.333333333333343</v>
      </c>
      <c r="K75" s="38">
        <v>5</v>
      </c>
      <c r="L75" s="38">
        <v>1</v>
      </c>
      <c r="M75" s="38">
        <v>1</v>
      </c>
      <c r="N75" s="35">
        <f t="shared" si="22"/>
        <v>83.333333333333343</v>
      </c>
      <c r="O75" s="36">
        <v>5</v>
      </c>
      <c r="P75" s="36">
        <v>1</v>
      </c>
      <c r="Q75" s="36">
        <v>1</v>
      </c>
      <c r="R75" s="35">
        <f t="shared" si="23"/>
        <v>83.333333333333343</v>
      </c>
      <c r="S75" s="39">
        <v>5</v>
      </c>
      <c r="T75" s="39">
        <v>1</v>
      </c>
      <c r="U75" s="39">
        <v>1</v>
      </c>
      <c r="V75" s="35">
        <f t="shared" si="24"/>
        <v>83.333333333333343</v>
      </c>
    </row>
    <row r="76" spans="1:22" x14ac:dyDescent="0.3">
      <c r="A76" s="37">
        <v>18</v>
      </c>
      <c r="B76" s="37" t="str">
        <f>'DATA SISWA'!B21</f>
        <v>SASTROAMIDJOJO DIMEDJO</v>
      </c>
      <c r="C76" s="33">
        <v>1</v>
      </c>
      <c r="D76" s="33">
        <v>2</v>
      </c>
      <c r="E76" s="33">
        <v>1.5</v>
      </c>
      <c r="F76" s="35">
        <f t="shared" si="20"/>
        <v>79.166666666666657</v>
      </c>
      <c r="G76" s="36">
        <v>1</v>
      </c>
      <c r="H76" s="36">
        <v>2</v>
      </c>
      <c r="I76" s="36">
        <v>1.5</v>
      </c>
      <c r="J76" s="35">
        <f t="shared" si="21"/>
        <v>79.166666666666657</v>
      </c>
      <c r="K76" s="38">
        <v>1.5</v>
      </c>
      <c r="L76" s="38">
        <v>1.5</v>
      </c>
      <c r="M76" s="38">
        <v>1.5</v>
      </c>
      <c r="N76" s="35">
        <f t="shared" si="22"/>
        <v>75</v>
      </c>
      <c r="O76" s="36">
        <v>5</v>
      </c>
      <c r="P76" s="36">
        <v>1</v>
      </c>
      <c r="Q76" s="36">
        <v>1</v>
      </c>
      <c r="R76" s="35">
        <f t="shared" si="23"/>
        <v>83.333333333333343</v>
      </c>
      <c r="S76" s="39">
        <v>1.5</v>
      </c>
      <c r="T76" s="39">
        <v>1.5</v>
      </c>
      <c r="U76" s="39">
        <v>1.5</v>
      </c>
      <c r="V76" s="35">
        <f t="shared" si="24"/>
        <v>75</v>
      </c>
    </row>
    <row r="77" spans="1:22" x14ac:dyDescent="0.3">
      <c r="A77" s="37">
        <v>19</v>
      </c>
      <c r="B77" s="37" t="str">
        <f>'DATA SISWA'!B22</f>
        <v>VICTORIA ANUGRAH LESTARI</v>
      </c>
      <c r="C77" s="33">
        <v>5</v>
      </c>
      <c r="D77" s="33">
        <v>1</v>
      </c>
      <c r="E77" s="33">
        <v>1</v>
      </c>
      <c r="F77" s="35">
        <f t="shared" si="20"/>
        <v>83.333333333333343</v>
      </c>
      <c r="G77" s="36">
        <v>5</v>
      </c>
      <c r="H77" s="36">
        <v>1</v>
      </c>
      <c r="I77" s="36">
        <v>1</v>
      </c>
      <c r="J77" s="35">
        <f t="shared" si="21"/>
        <v>83.333333333333343</v>
      </c>
      <c r="K77" s="38">
        <v>1</v>
      </c>
      <c r="L77" s="38">
        <v>2</v>
      </c>
      <c r="M77" s="38">
        <v>1.5</v>
      </c>
      <c r="N77" s="35">
        <f t="shared" si="22"/>
        <v>79.166666666666657</v>
      </c>
      <c r="O77" s="36">
        <v>1</v>
      </c>
      <c r="P77" s="36">
        <v>2</v>
      </c>
      <c r="Q77" s="36">
        <v>1.5</v>
      </c>
      <c r="R77" s="35">
        <f t="shared" si="23"/>
        <v>79.166666666666657</v>
      </c>
      <c r="S77" s="39">
        <v>1.5</v>
      </c>
      <c r="T77" s="39">
        <v>1.5</v>
      </c>
      <c r="U77" s="39">
        <v>1.5</v>
      </c>
      <c r="V77" s="35">
        <f t="shared" si="24"/>
        <v>75</v>
      </c>
    </row>
    <row r="78" spans="1:22" x14ac:dyDescent="0.3">
      <c r="A78" s="37">
        <v>20</v>
      </c>
      <c r="B78" s="37" t="str">
        <f>'DATA SISWA'!B23</f>
        <v>WULAN SASI AL QOMARI</v>
      </c>
      <c r="C78" s="33">
        <v>5</v>
      </c>
      <c r="D78" s="33">
        <v>1</v>
      </c>
      <c r="E78" s="33">
        <v>1</v>
      </c>
      <c r="F78" s="35">
        <f t="shared" si="20"/>
        <v>83.333333333333343</v>
      </c>
      <c r="G78" s="36">
        <v>5</v>
      </c>
      <c r="H78" s="36">
        <v>1</v>
      </c>
      <c r="I78" s="36">
        <v>1</v>
      </c>
      <c r="J78" s="35">
        <f t="shared" si="21"/>
        <v>83.333333333333343</v>
      </c>
      <c r="K78" s="38">
        <v>5</v>
      </c>
      <c r="L78" s="38">
        <v>1</v>
      </c>
      <c r="M78" s="38">
        <v>1</v>
      </c>
      <c r="N78" s="35">
        <f t="shared" si="22"/>
        <v>83.333333333333343</v>
      </c>
      <c r="O78" s="36">
        <v>1</v>
      </c>
      <c r="P78" s="36">
        <v>2</v>
      </c>
      <c r="Q78" s="36">
        <v>1.5</v>
      </c>
      <c r="R78" s="35">
        <f t="shared" si="23"/>
        <v>79.166666666666657</v>
      </c>
      <c r="S78" s="39">
        <v>1</v>
      </c>
      <c r="T78" s="39">
        <v>2</v>
      </c>
      <c r="U78" s="39">
        <v>1.5</v>
      </c>
      <c r="V78" s="35">
        <f t="shared" si="24"/>
        <v>79.166666666666657</v>
      </c>
    </row>
    <row r="79" spans="1:22" x14ac:dyDescent="0.3">
      <c r="A79" s="37">
        <v>21</v>
      </c>
      <c r="B79" s="37" t="str">
        <f>'DATA SISWA'!B24</f>
        <v>ZECHARIAS ALBURQUEQUE</v>
      </c>
      <c r="C79" s="33">
        <v>1.5</v>
      </c>
      <c r="D79" s="33">
        <v>1.5</v>
      </c>
      <c r="E79" s="33">
        <v>1.5</v>
      </c>
      <c r="F79" s="35">
        <f t="shared" si="20"/>
        <v>75</v>
      </c>
      <c r="G79" s="36">
        <v>4</v>
      </c>
      <c r="H79" s="36">
        <v>1</v>
      </c>
      <c r="I79" s="36">
        <v>0.5</v>
      </c>
      <c r="J79" s="35">
        <f t="shared" si="21"/>
        <v>62.5</v>
      </c>
      <c r="K79" s="38">
        <v>4</v>
      </c>
      <c r="L79" s="38">
        <v>1</v>
      </c>
      <c r="M79" s="38">
        <v>0.5</v>
      </c>
      <c r="N79" s="35">
        <f t="shared" si="22"/>
        <v>62.5</v>
      </c>
      <c r="O79" s="36">
        <v>1.5</v>
      </c>
      <c r="P79" s="36">
        <v>1.5</v>
      </c>
      <c r="Q79" s="36">
        <v>1.5</v>
      </c>
      <c r="R79" s="35">
        <f t="shared" si="23"/>
        <v>75</v>
      </c>
      <c r="S79" s="39">
        <v>1.5</v>
      </c>
      <c r="T79" s="39">
        <v>1.5</v>
      </c>
      <c r="U79" s="39">
        <v>1.5</v>
      </c>
      <c r="V79" s="35">
        <f t="shared" si="24"/>
        <v>75</v>
      </c>
    </row>
    <row r="80" spans="1:22" x14ac:dyDescent="0.3">
      <c r="A80" t="s">
        <v>160</v>
      </c>
      <c r="B80" s="5">
        <v>1</v>
      </c>
      <c r="C80" t="s">
        <v>161</v>
      </c>
      <c r="E80" s="5">
        <v>4</v>
      </c>
    </row>
    <row r="81" spans="1:22" x14ac:dyDescent="0.3">
      <c r="A81" s="217" t="s">
        <v>49</v>
      </c>
      <c r="B81" s="218" t="s">
        <v>50</v>
      </c>
      <c r="C81" s="221" t="s">
        <v>152</v>
      </c>
      <c r="D81" s="221"/>
      <c r="E81" s="221"/>
      <c r="F81" s="221"/>
      <c r="G81" s="221"/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221"/>
    </row>
    <row r="82" spans="1:22" x14ac:dyDescent="0.3">
      <c r="A82" s="217"/>
      <c r="B82" s="217"/>
      <c r="C82" s="219" t="s">
        <v>153</v>
      </c>
      <c r="D82" s="219"/>
      <c r="E82" s="219"/>
      <c r="F82" s="219"/>
      <c r="G82" s="219" t="s">
        <v>158</v>
      </c>
      <c r="H82" s="219"/>
      <c r="I82" s="219"/>
      <c r="J82" s="219"/>
      <c r="K82" s="219" t="s">
        <v>73</v>
      </c>
      <c r="L82" s="219"/>
      <c r="M82" s="219"/>
      <c r="N82" s="219"/>
      <c r="O82" s="219" t="s">
        <v>159</v>
      </c>
      <c r="P82" s="219"/>
      <c r="Q82" s="219"/>
      <c r="R82" s="219"/>
      <c r="S82" s="219" t="s">
        <v>77</v>
      </c>
      <c r="T82" s="219"/>
      <c r="U82" s="219"/>
      <c r="V82" s="219"/>
    </row>
    <row r="83" spans="1:22" ht="15" customHeight="1" x14ac:dyDescent="0.3">
      <c r="A83" s="217"/>
      <c r="B83" s="217"/>
      <c r="C83" s="220" t="s">
        <v>154</v>
      </c>
      <c r="D83" s="220" t="s">
        <v>157</v>
      </c>
      <c r="E83" s="220" t="s">
        <v>156</v>
      </c>
      <c r="F83" s="220" t="s">
        <v>155</v>
      </c>
      <c r="G83" s="220" t="s">
        <v>154</v>
      </c>
      <c r="H83" s="220" t="s">
        <v>157</v>
      </c>
      <c r="I83" s="220" t="s">
        <v>156</v>
      </c>
      <c r="J83" s="220" t="s">
        <v>155</v>
      </c>
      <c r="K83" s="220" t="s">
        <v>154</v>
      </c>
      <c r="L83" s="220" t="s">
        <v>157</v>
      </c>
      <c r="M83" s="220" t="s">
        <v>156</v>
      </c>
      <c r="N83" s="220" t="s">
        <v>155</v>
      </c>
      <c r="O83" s="220" t="s">
        <v>154</v>
      </c>
      <c r="P83" s="220" t="s">
        <v>157</v>
      </c>
      <c r="Q83" s="220" t="s">
        <v>156</v>
      </c>
      <c r="R83" s="220" t="s">
        <v>155</v>
      </c>
      <c r="S83" s="220" t="s">
        <v>154</v>
      </c>
      <c r="T83" s="220" t="s">
        <v>157</v>
      </c>
      <c r="U83" s="220" t="s">
        <v>156</v>
      </c>
      <c r="V83" s="220" t="s">
        <v>155</v>
      </c>
    </row>
    <row r="84" spans="1:22" x14ac:dyDescent="0.3">
      <c r="A84" s="217"/>
      <c r="B84" s="217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</row>
    <row r="85" spans="1:22" x14ac:dyDescent="0.3">
      <c r="A85" s="37">
        <v>1</v>
      </c>
      <c r="B85" s="37" t="str">
        <f>'DATA SISWA'!B4</f>
        <v>ALICIA SIPAYUNG</v>
      </c>
      <c r="C85" s="33">
        <v>4</v>
      </c>
      <c r="D85" s="33">
        <v>1</v>
      </c>
      <c r="E85" s="33">
        <v>1</v>
      </c>
      <c r="F85" s="35">
        <f>SUM(C85*1,D85*2,E85*3)/12*100</f>
        <v>75</v>
      </c>
      <c r="G85" s="36">
        <v>4</v>
      </c>
      <c r="H85" s="36">
        <v>1</v>
      </c>
      <c r="I85" s="36">
        <v>1</v>
      </c>
      <c r="J85" s="35">
        <f>SUM(G85*1,H85*2,I85*3)/12*100</f>
        <v>75</v>
      </c>
      <c r="K85" s="38">
        <v>4</v>
      </c>
      <c r="L85" s="38">
        <v>1</v>
      </c>
      <c r="M85" s="38">
        <v>1</v>
      </c>
      <c r="N85" s="35">
        <f>SUM(K85*1,L85*2,M85*3)/12*100</f>
        <v>75</v>
      </c>
      <c r="O85" s="36">
        <v>4</v>
      </c>
      <c r="P85" s="36">
        <v>1</v>
      </c>
      <c r="Q85" s="36">
        <v>1</v>
      </c>
      <c r="R85" s="35">
        <f>SUM(O85*1,P85*2,Q85*3)/12*100</f>
        <v>75</v>
      </c>
      <c r="S85" s="39">
        <v>4</v>
      </c>
      <c r="T85" s="39">
        <v>1</v>
      </c>
      <c r="U85" s="39">
        <v>1</v>
      </c>
      <c r="V85" s="35">
        <f>SUM(S85*1,T85*2,U85*3)/12*100</f>
        <v>75</v>
      </c>
    </row>
    <row r="86" spans="1:22" x14ac:dyDescent="0.3">
      <c r="A86" s="37">
        <v>2</v>
      </c>
      <c r="B86" s="37" t="str">
        <f>'DATA SISWA'!B5</f>
        <v>BRIAN HADI PANGESTU</v>
      </c>
      <c r="C86" s="33">
        <v>1</v>
      </c>
      <c r="D86" s="33">
        <v>2</v>
      </c>
      <c r="E86" s="33">
        <v>1.5</v>
      </c>
      <c r="F86" s="35">
        <f t="shared" ref="F86:F105" si="25">SUM(C86*1,D86*2,E86*3)/12*100</f>
        <v>79.166666666666657</v>
      </c>
      <c r="G86" s="36">
        <v>1</v>
      </c>
      <c r="H86" s="36">
        <v>2</v>
      </c>
      <c r="I86" s="36">
        <v>1.5</v>
      </c>
      <c r="J86" s="35">
        <f t="shared" ref="J86:J105" si="26">SUM(G86*1,H86*2,I86*3)/12*100</f>
        <v>79.166666666666657</v>
      </c>
      <c r="K86" s="38">
        <v>1</v>
      </c>
      <c r="L86" s="38">
        <v>2</v>
      </c>
      <c r="M86" s="38">
        <v>1.5</v>
      </c>
      <c r="N86" s="35">
        <f t="shared" ref="N86:N105" si="27">SUM(K86*1,L86*2,M86*3)/12*100</f>
        <v>79.166666666666657</v>
      </c>
      <c r="O86" s="36">
        <v>1</v>
      </c>
      <c r="P86" s="36">
        <v>2</v>
      </c>
      <c r="Q86" s="36">
        <v>1.5</v>
      </c>
      <c r="R86" s="35">
        <f t="shared" ref="R86:R105" si="28">SUM(O86*1,P86*2,Q86*3)/12*100</f>
        <v>79.166666666666657</v>
      </c>
      <c r="S86" s="39">
        <v>1</v>
      </c>
      <c r="T86" s="39">
        <v>2</v>
      </c>
      <c r="U86" s="39">
        <v>1.5</v>
      </c>
      <c r="V86" s="35">
        <f t="shared" ref="V86:V105" si="29">SUM(S86*1,T86*2,U86*3)/12*100</f>
        <v>79.166666666666657</v>
      </c>
    </row>
    <row r="87" spans="1:22" x14ac:dyDescent="0.3">
      <c r="A87" s="37">
        <v>3</v>
      </c>
      <c r="B87" s="37" t="str">
        <f>'DATA SISWA'!B6</f>
        <v>BUNGA CITRA LESTARI</v>
      </c>
      <c r="C87" s="33">
        <v>1.5</v>
      </c>
      <c r="D87" s="33">
        <v>1.5</v>
      </c>
      <c r="E87" s="33">
        <v>1.5</v>
      </c>
      <c r="F87" s="35">
        <f t="shared" si="25"/>
        <v>75</v>
      </c>
      <c r="G87" s="36">
        <v>1.5</v>
      </c>
      <c r="H87" s="36">
        <v>1.5</v>
      </c>
      <c r="I87" s="36">
        <v>1.5</v>
      </c>
      <c r="J87" s="35">
        <f t="shared" si="26"/>
        <v>75</v>
      </c>
      <c r="K87" s="38">
        <v>3</v>
      </c>
      <c r="L87" s="38">
        <v>2</v>
      </c>
      <c r="M87" s="38">
        <v>0.5</v>
      </c>
      <c r="N87" s="35">
        <f t="shared" si="27"/>
        <v>70.833333333333343</v>
      </c>
      <c r="O87" s="36">
        <v>1.5</v>
      </c>
      <c r="P87" s="36">
        <v>1.5</v>
      </c>
      <c r="Q87" s="36">
        <v>1.5</v>
      </c>
      <c r="R87" s="35">
        <f t="shared" si="28"/>
        <v>75</v>
      </c>
      <c r="S87" s="39">
        <v>3</v>
      </c>
      <c r="T87" s="39">
        <v>2</v>
      </c>
      <c r="U87" s="39">
        <v>0.5</v>
      </c>
      <c r="V87" s="35">
        <f t="shared" si="29"/>
        <v>70.833333333333343</v>
      </c>
    </row>
    <row r="88" spans="1:22" x14ac:dyDescent="0.3">
      <c r="A88" s="37">
        <v>4</v>
      </c>
      <c r="B88" s="37" t="str">
        <f>'DATA SISWA'!B7</f>
        <v>CARLA SAN JOSE</v>
      </c>
      <c r="C88" s="33">
        <v>1</v>
      </c>
      <c r="D88" s="33">
        <v>2</v>
      </c>
      <c r="E88" s="33">
        <v>1.5</v>
      </c>
      <c r="F88" s="35">
        <f t="shared" si="25"/>
        <v>79.166666666666657</v>
      </c>
      <c r="G88" s="36">
        <v>1</v>
      </c>
      <c r="H88" s="36">
        <v>2</v>
      </c>
      <c r="I88" s="36">
        <v>1.5</v>
      </c>
      <c r="J88" s="35">
        <f t="shared" si="26"/>
        <v>79.166666666666657</v>
      </c>
      <c r="K88" s="38">
        <v>3</v>
      </c>
      <c r="L88" s="38">
        <v>2</v>
      </c>
      <c r="M88" s="38">
        <v>0.5</v>
      </c>
      <c r="N88" s="35">
        <f t="shared" si="27"/>
        <v>70.833333333333343</v>
      </c>
      <c r="O88" s="36">
        <v>1</v>
      </c>
      <c r="P88" s="36">
        <v>2</v>
      </c>
      <c r="Q88" s="36">
        <v>1.5</v>
      </c>
      <c r="R88" s="35">
        <f t="shared" si="28"/>
        <v>79.166666666666657</v>
      </c>
      <c r="S88" s="39">
        <v>1</v>
      </c>
      <c r="T88" s="39">
        <v>2</v>
      </c>
      <c r="U88" s="39">
        <v>1.5</v>
      </c>
      <c r="V88" s="35">
        <f t="shared" si="29"/>
        <v>79.166666666666657</v>
      </c>
    </row>
    <row r="89" spans="1:22" x14ac:dyDescent="0.3">
      <c r="A89" s="37">
        <v>5</v>
      </c>
      <c r="B89" s="37" t="str">
        <f>'DATA SISWA'!B8</f>
        <v>DIANA AULIA</v>
      </c>
      <c r="C89" s="33">
        <v>4</v>
      </c>
      <c r="D89" s="33">
        <v>2</v>
      </c>
      <c r="E89" s="33">
        <v>1</v>
      </c>
      <c r="F89" s="35">
        <f t="shared" si="25"/>
        <v>91.666666666666657</v>
      </c>
      <c r="G89" s="36">
        <v>4</v>
      </c>
      <c r="H89" s="36">
        <v>2</v>
      </c>
      <c r="I89" s="36">
        <v>1</v>
      </c>
      <c r="J89" s="35">
        <f t="shared" si="26"/>
        <v>91.666666666666657</v>
      </c>
      <c r="K89" s="38">
        <v>4</v>
      </c>
      <c r="L89" s="38">
        <v>2</v>
      </c>
      <c r="M89" s="38">
        <v>1</v>
      </c>
      <c r="N89" s="35">
        <f t="shared" si="27"/>
        <v>91.666666666666657</v>
      </c>
      <c r="O89" s="36">
        <v>2</v>
      </c>
      <c r="P89" s="36">
        <v>2</v>
      </c>
      <c r="Q89" s="36">
        <v>1.5</v>
      </c>
      <c r="R89" s="35">
        <f t="shared" si="28"/>
        <v>87.5</v>
      </c>
      <c r="S89" s="39">
        <v>2</v>
      </c>
      <c r="T89" s="39">
        <v>2</v>
      </c>
      <c r="U89" s="39">
        <v>1.5</v>
      </c>
      <c r="V89" s="35">
        <f t="shared" si="29"/>
        <v>87.5</v>
      </c>
    </row>
    <row r="90" spans="1:22" x14ac:dyDescent="0.3">
      <c r="A90" s="37">
        <v>6</v>
      </c>
      <c r="B90" s="37" t="str">
        <f>'DATA SISWA'!B9</f>
        <v>ELVINA SUNARDI</v>
      </c>
      <c r="C90" s="33">
        <v>2</v>
      </c>
      <c r="D90" s="33">
        <v>2</v>
      </c>
      <c r="E90" s="33">
        <v>1.5</v>
      </c>
      <c r="F90" s="35">
        <f t="shared" si="25"/>
        <v>87.5</v>
      </c>
      <c r="G90" s="36">
        <v>2</v>
      </c>
      <c r="H90" s="36">
        <v>2</v>
      </c>
      <c r="I90" s="36">
        <v>1.5</v>
      </c>
      <c r="J90" s="35">
        <f t="shared" si="26"/>
        <v>87.5</v>
      </c>
      <c r="K90" s="38">
        <v>2</v>
      </c>
      <c r="L90" s="38">
        <v>2</v>
      </c>
      <c r="M90" s="38">
        <v>1.5</v>
      </c>
      <c r="N90" s="35">
        <f t="shared" si="27"/>
        <v>87.5</v>
      </c>
      <c r="O90" s="36">
        <v>3</v>
      </c>
      <c r="P90" s="36">
        <v>2</v>
      </c>
      <c r="Q90" s="36">
        <v>1</v>
      </c>
      <c r="R90" s="35">
        <f t="shared" si="28"/>
        <v>83.333333333333343</v>
      </c>
      <c r="S90" s="39">
        <v>2</v>
      </c>
      <c r="T90" s="39">
        <v>2</v>
      </c>
      <c r="U90" s="39">
        <v>1.5</v>
      </c>
      <c r="V90" s="35">
        <f t="shared" si="29"/>
        <v>87.5</v>
      </c>
    </row>
    <row r="91" spans="1:22" x14ac:dyDescent="0.3">
      <c r="A91" s="37">
        <v>7</v>
      </c>
      <c r="B91" s="37" t="str">
        <f>'DATA SISWA'!B10</f>
        <v>HARITSYAM ANSHARI</v>
      </c>
      <c r="C91" s="33">
        <v>1.5</v>
      </c>
      <c r="D91" s="33">
        <v>1.5</v>
      </c>
      <c r="E91" s="33">
        <v>1.5</v>
      </c>
      <c r="F91" s="35">
        <f t="shared" si="25"/>
        <v>75</v>
      </c>
      <c r="G91" s="36">
        <v>1.5</v>
      </c>
      <c r="H91" s="36">
        <v>1.5</v>
      </c>
      <c r="I91" s="36">
        <v>1.5</v>
      </c>
      <c r="J91" s="35">
        <f t="shared" si="26"/>
        <v>75</v>
      </c>
      <c r="K91" s="38">
        <v>3</v>
      </c>
      <c r="L91" s="38">
        <v>2</v>
      </c>
      <c r="M91" s="38">
        <v>0.5</v>
      </c>
      <c r="N91" s="35">
        <f t="shared" si="27"/>
        <v>70.833333333333343</v>
      </c>
      <c r="O91" s="36">
        <v>3</v>
      </c>
      <c r="P91" s="36">
        <v>2</v>
      </c>
      <c r="Q91" s="36">
        <v>0.5</v>
      </c>
      <c r="R91" s="35">
        <f t="shared" si="28"/>
        <v>70.833333333333343</v>
      </c>
      <c r="S91" s="39">
        <v>3</v>
      </c>
      <c r="T91" s="39">
        <v>2</v>
      </c>
      <c r="U91" s="39">
        <v>0.5</v>
      </c>
      <c r="V91" s="35">
        <f t="shared" si="29"/>
        <v>70.833333333333343</v>
      </c>
    </row>
    <row r="92" spans="1:22" x14ac:dyDescent="0.3">
      <c r="A92" s="37">
        <v>8</v>
      </c>
      <c r="B92" s="37" t="str">
        <f>'DATA SISWA'!B11</f>
        <v>IZZUDIN AL AYYUBI</v>
      </c>
      <c r="C92" s="33">
        <v>1</v>
      </c>
      <c r="D92" s="33">
        <v>2</v>
      </c>
      <c r="E92" s="33">
        <v>1.5</v>
      </c>
      <c r="F92" s="35">
        <f t="shared" si="25"/>
        <v>79.166666666666657</v>
      </c>
      <c r="G92" s="36">
        <v>1</v>
      </c>
      <c r="H92" s="36">
        <v>2</v>
      </c>
      <c r="I92" s="36">
        <v>1.5</v>
      </c>
      <c r="J92" s="35">
        <f t="shared" si="26"/>
        <v>79.166666666666657</v>
      </c>
      <c r="K92" s="38">
        <v>1</v>
      </c>
      <c r="L92" s="38">
        <v>2</v>
      </c>
      <c r="M92" s="38">
        <v>1.5</v>
      </c>
      <c r="N92" s="35">
        <f t="shared" si="27"/>
        <v>79.166666666666657</v>
      </c>
      <c r="O92" s="36">
        <v>1</v>
      </c>
      <c r="P92" s="36">
        <v>2</v>
      </c>
      <c r="Q92" s="36">
        <v>1.5</v>
      </c>
      <c r="R92" s="35">
        <f t="shared" si="28"/>
        <v>79.166666666666657</v>
      </c>
      <c r="S92" s="39">
        <v>1</v>
      </c>
      <c r="T92" s="39">
        <v>2</v>
      </c>
      <c r="U92" s="39">
        <v>1.5</v>
      </c>
      <c r="V92" s="35">
        <f t="shared" si="29"/>
        <v>79.166666666666657</v>
      </c>
    </row>
    <row r="93" spans="1:22" x14ac:dyDescent="0.3">
      <c r="A93" s="37">
        <v>9</v>
      </c>
      <c r="B93" s="37" t="str">
        <f>'DATA SISWA'!B12</f>
        <v>LALA HELSINKI</v>
      </c>
      <c r="C93" s="33">
        <v>3</v>
      </c>
      <c r="D93" s="33">
        <v>1</v>
      </c>
      <c r="E93" s="33">
        <v>0.5</v>
      </c>
      <c r="F93" s="35">
        <f t="shared" si="25"/>
        <v>54.166666666666664</v>
      </c>
      <c r="G93" s="36">
        <v>3</v>
      </c>
      <c r="H93" s="36">
        <v>1</v>
      </c>
      <c r="I93" s="36">
        <v>0.5</v>
      </c>
      <c r="J93" s="35">
        <f t="shared" si="26"/>
        <v>54.166666666666664</v>
      </c>
      <c r="K93" s="38">
        <v>2</v>
      </c>
      <c r="L93" s="38">
        <v>0</v>
      </c>
      <c r="M93" s="38">
        <v>1</v>
      </c>
      <c r="N93" s="35">
        <f t="shared" si="27"/>
        <v>41.666666666666671</v>
      </c>
      <c r="O93" s="36">
        <v>2</v>
      </c>
      <c r="P93" s="36">
        <v>0</v>
      </c>
      <c r="Q93" s="36">
        <v>1</v>
      </c>
      <c r="R93" s="35">
        <f t="shared" si="28"/>
        <v>41.666666666666671</v>
      </c>
      <c r="S93" s="39">
        <v>2</v>
      </c>
      <c r="T93" s="39">
        <v>0</v>
      </c>
      <c r="U93" s="39">
        <v>1</v>
      </c>
      <c r="V93" s="35">
        <f t="shared" si="29"/>
        <v>41.666666666666671</v>
      </c>
    </row>
    <row r="94" spans="1:22" x14ac:dyDescent="0.3">
      <c r="A94" s="37">
        <v>10</v>
      </c>
      <c r="B94" s="37" t="str">
        <f>'DATA SISWA'!B13</f>
        <v>MARIA RENATTA S.</v>
      </c>
      <c r="C94" s="33">
        <v>1.5</v>
      </c>
      <c r="D94" s="33">
        <v>1.5</v>
      </c>
      <c r="E94" s="33">
        <v>1.5</v>
      </c>
      <c r="F94" s="35">
        <f t="shared" si="25"/>
        <v>75</v>
      </c>
      <c r="G94" s="36">
        <v>3</v>
      </c>
      <c r="H94" s="36">
        <v>1</v>
      </c>
      <c r="I94" s="36">
        <v>0.5</v>
      </c>
      <c r="J94" s="35">
        <f t="shared" si="26"/>
        <v>54.166666666666664</v>
      </c>
      <c r="K94" s="38">
        <v>3</v>
      </c>
      <c r="L94" s="38">
        <v>1</v>
      </c>
      <c r="M94" s="38">
        <v>0.5</v>
      </c>
      <c r="N94" s="35">
        <f t="shared" si="27"/>
        <v>54.166666666666664</v>
      </c>
      <c r="O94" s="36">
        <v>4</v>
      </c>
      <c r="P94" s="36">
        <v>1</v>
      </c>
      <c r="Q94" s="36">
        <v>0.5</v>
      </c>
      <c r="R94" s="35">
        <f t="shared" si="28"/>
        <v>62.5</v>
      </c>
      <c r="S94" s="39">
        <v>4</v>
      </c>
      <c r="T94" s="39">
        <v>1</v>
      </c>
      <c r="U94" s="39">
        <v>0.5</v>
      </c>
      <c r="V94" s="35">
        <f t="shared" si="29"/>
        <v>62.5</v>
      </c>
    </row>
    <row r="95" spans="1:22" x14ac:dyDescent="0.3">
      <c r="A95" s="37">
        <v>11</v>
      </c>
      <c r="B95" s="37" t="str">
        <f>'DATA SISWA'!B14</f>
        <v>NANDA AYU</v>
      </c>
      <c r="C95" s="33">
        <v>4</v>
      </c>
      <c r="D95" s="33">
        <v>1</v>
      </c>
      <c r="E95" s="33">
        <v>0.5</v>
      </c>
      <c r="F95" s="35">
        <f t="shared" si="25"/>
        <v>62.5</v>
      </c>
      <c r="G95" s="36">
        <v>3</v>
      </c>
      <c r="H95" s="36">
        <v>1</v>
      </c>
      <c r="I95" s="36">
        <v>0.5</v>
      </c>
      <c r="J95" s="35">
        <f t="shared" si="26"/>
        <v>54.166666666666664</v>
      </c>
      <c r="K95" s="38">
        <v>0</v>
      </c>
      <c r="L95" s="38">
        <v>1</v>
      </c>
      <c r="M95" s="38">
        <v>1</v>
      </c>
      <c r="N95" s="35">
        <f t="shared" si="27"/>
        <v>41.666666666666671</v>
      </c>
      <c r="O95" s="36">
        <v>3</v>
      </c>
      <c r="P95" s="36">
        <v>1</v>
      </c>
      <c r="Q95" s="36">
        <v>0.5</v>
      </c>
      <c r="R95" s="35">
        <f t="shared" si="28"/>
        <v>54.166666666666664</v>
      </c>
      <c r="S95" s="39">
        <v>3</v>
      </c>
      <c r="T95" s="39">
        <v>1</v>
      </c>
      <c r="U95" s="39">
        <v>0.5</v>
      </c>
      <c r="V95" s="35">
        <f t="shared" si="29"/>
        <v>54.166666666666664</v>
      </c>
    </row>
    <row r="96" spans="1:22" x14ac:dyDescent="0.3">
      <c r="A96" s="37">
        <v>12</v>
      </c>
      <c r="B96" s="37" t="str">
        <f>'DATA SISWA'!B15</f>
        <v xml:space="preserve">OPHELIA </v>
      </c>
      <c r="C96" s="33">
        <v>1</v>
      </c>
      <c r="D96" s="33">
        <v>2</v>
      </c>
      <c r="E96" s="33">
        <v>1.5</v>
      </c>
      <c r="F96" s="35">
        <f t="shared" si="25"/>
        <v>79.166666666666657</v>
      </c>
      <c r="G96" s="36">
        <v>1</v>
      </c>
      <c r="H96" s="36">
        <v>2</v>
      </c>
      <c r="I96" s="36">
        <v>1.5</v>
      </c>
      <c r="J96" s="35">
        <f t="shared" si="26"/>
        <v>79.166666666666657</v>
      </c>
      <c r="K96" s="38">
        <v>1.5</v>
      </c>
      <c r="L96" s="38">
        <v>1.5</v>
      </c>
      <c r="M96" s="38">
        <v>1.5</v>
      </c>
      <c r="N96" s="35">
        <f t="shared" si="27"/>
        <v>75</v>
      </c>
      <c r="O96" s="36">
        <v>3</v>
      </c>
      <c r="P96" s="36">
        <v>2</v>
      </c>
      <c r="Q96" s="36">
        <v>0.5</v>
      </c>
      <c r="R96" s="35">
        <f t="shared" si="28"/>
        <v>70.833333333333343</v>
      </c>
      <c r="S96" s="39">
        <v>3</v>
      </c>
      <c r="T96" s="39">
        <v>2</v>
      </c>
      <c r="U96" s="39">
        <v>0.5</v>
      </c>
      <c r="V96" s="35">
        <f t="shared" si="29"/>
        <v>70.833333333333343</v>
      </c>
    </row>
    <row r="97" spans="1:22" x14ac:dyDescent="0.3">
      <c r="A97" s="37">
        <v>13</v>
      </c>
      <c r="B97" s="37" t="str">
        <f>'DATA SISWA'!B16</f>
        <v>REYNARD CHATILLON</v>
      </c>
      <c r="C97" s="33">
        <v>1</v>
      </c>
      <c r="D97" s="33">
        <v>2</v>
      </c>
      <c r="E97" s="33">
        <v>1.5</v>
      </c>
      <c r="F97" s="35">
        <f t="shared" si="25"/>
        <v>79.166666666666657</v>
      </c>
      <c r="G97" s="36">
        <v>1</v>
      </c>
      <c r="H97" s="36">
        <v>2</v>
      </c>
      <c r="I97" s="36">
        <v>1.5</v>
      </c>
      <c r="J97" s="35">
        <f t="shared" si="26"/>
        <v>79.166666666666657</v>
      </c>
      <c r="K97" s="38">
        <v>1.5</v>
      </c>
      <c r="L97" s="38">
        <v>1.5</v>
      </c>
      <c r="M97" s="38">
        <v>1.5</v>
      </c>
      <c r="N97" s="35">
        <f t="shared" si="27"/>
        <v>75</v>
      </c>
      <c r="O97" s="36">
        <v>1</v>
      </c>
      <c r="P97" s="36">
        <v>2</v>
      </c>
      <c r="Q97" s="36">
        <v>1.5</v>
      </c>
      <c r="R97" s="35">
        <f t="shared" si="28"/>
        <v>79.166666666666657</v>
      </c>
      <c r="S97" s="39">
        <v>1</v>
      </c>
      <c r="T97" s="39">
        <v>2</v>
      </c>
      <c r="U97" s="39">
        <v>1.5</v>
      </c>
      <c r="V97" s="35">
        <f t="shared" si="29"/>
        <v>79.166666666666657</v>
      </c>
    </row>
    <row r="98" spans="1:22" x14ac:dyDescent="0.3">
      <c r="A98" s="37">
        <v>14</v>
      </c>
      <c r="B98" s="37" t="str">
        <f>'DATA SISWA'!B17</f>
        <v>RAYNALDO PUTRA SETYOWATI</v>
      </c>
      <c r="C98" s="33">
        <v>5</v>
      </c>
      <c r="D98" s="33">
        <v>1</v>
      </c>
      <c r="E98" s="33">
        <v>1</v>
      </c>
      <c r="F98" s="35">
        <f t="shared" si="25"/>
        <v>83.333333333333343</v>
      </c>
      <c r="G98" s="36">
        <v>5</v>
      </c>
      <c r="H98" s="36">
        <v>1</v>
      </c>
      <c r="I98" s="36">
        <v>1</v>
      </c>
      <c r="J98" s="35">
        <f t="shared" si="26"/>
        <v>83.333333333333343</v>
      </c>
      <c r="K98" s="38">
        <v>5</v>
      </c>
      <c r="L98" s="38">
        <v>1</v>
      </c>
      <c r="M98" s="38">
        <v>1</v>
      </c>
      <c r="N98" s="35">
        <f t="shared" si="27"/>
        <v>83.333333333333343</v>
      </c>
      <c r="O98" s="36">
        <v>1</v>
      </c>
      <c r="P98" s="36">
        <v>2</v>
      </c>
      <c r="Q98" s="36">
        <v>1.5</v>
      </c>
      <c r="R98" s="35">
        <f t="shared" si="28"/>
        <v>79.166666666666657</v>
      </c>
      <c r="S98" s="39">
        <v>1</v>
      </c>
      <c r="T98" s="39">
        <v>2</v>
      </c>
      <c r="U98" s="39">
        <v>1.5</v>
      </c>
      <c r="V98" s="35">
        <f t="shared" si="29"/>
        <v>79.166666666666657</v>
      </c>
    </row>
    <row r="99" spans="1:22" x14ac:dyDescent="0.3">
      <c r="A99" s="37">
        <v>15</v>
      </c>
      <c r="B99" s="37" t="str">
        <f>'DATA SISWA'!B18</f>
        <v>RAGNA CRIMSON</v>
      </c>
      <c r="C99" s="33">
        <v>3</v>
      </c>
      <c r="D99" s="33">
        <v>2</v>
      </c>
      <c r="E99" s="33">
        <v>1.5</v>
      </c>
      <c r="F99" s="35">
        <f t="shared" si="25"/>
        <v>95.833333333333343</v>
      </c>
      <c r="G99" s="36">
        <v>3</v>
      </c>
      <c r="H99" s="36">
        <v>2</v>
      </c>
      <c r="I99" s="36">
        <v>1.5</v>
      </c>
      <c r="J99" s="35">
        <f t="shared" si="26"/>
        <v>95.833333333333343</v>
      </c>
      <c r="K99" s="38">
        <v>2</v>
      </c>
      <c r="L99" s="38">
        <v>2</v>
      </c>
      <c r="M99" s="38">
        <v>1.5</v>
      </c>
      <c r="N99" s="35">
        <f t="shared" si="27"/>
        <v>87.5</v>
      </c>
      <c r="O99" s="36">
        <v>4</v>
      </c>
      <c r="P99" s="36">
        <v>2</v>
      </c>
      <c r="Q99" s="36">
        <v>1</v>
      </c>
      <c r="R99" s="35">
        <f t="shared" si="28"/>
        <v>91.666666666666657</v>
      </c>
      <c r="S99" s="39">
        <v>5</v>
      </c>
      <c r="T99" s="39">
        <v>1</v>
      </c>
      <c r="U99" s="39">
        <v>1</v>
      </c>
      <c r="V99" s="35">
        <f t="shared" si="29"/>
        <v>83.333333333333343</v>
      </c>
    </row>
    <row r="100" spans="1:22" x14ac:dyDescent="0.3">
      <c r="A100" s="37">
        <v>16</v>
      </c>
      <c r="B100" s="37" t="str">
        <f>'DATA SISWA'!B19</f>
        <v>SABRINA IRIS WIDAGDO</v>
      </c>
      <c r="C100" s="33">
        <v>1.5</v>
      </c>
      <c r="D100" s="33">
        <v>1.5</v>
      </c>
      <c r="E100" s="33">
        <v>1.5</v>
      </c>
      <c r="F100" s="35">
        <f t="shared" si="25"/>
        <v>75</v>
      </c>
      <c r="G100" s="36">
        <v>3</v>
      </c>
      <c r="H100" s="36">
        <v>2</v>
      </c>
      <c r="I100" s="36">
        <v>0.5</v>
      </c>
      <c r="J100" s="35">
        <f t="shared" si="26"/>
        <v>70.833333333333343</v>
      </c>
      <c r="K100" s="38">
        <v>3</v>
      </c>
      <c r="L100" s="38">
        <v>2</v>
      </c>
      <c r="M100" s="38">
        <v>0.5</v>
      </c>
      <c r="N100" s="35">
        <f t="shared" si="27"/>
        <v>70.833333333333343</v>
      </c>
      <c r="O100" s="36">
        <v>1.5</v>
      </c>
      <c r="P100" s="36">
        <v>1.5</v>
      </c>
      <c r="Q100" s="36">
        <v>1.5</v>
      </c>
      <c r="R100" s="35">
        <f t="shared" si="28"/>
        <v>75</v>
      </c>
      <c r="S100" s="39">
        <v>4</v>
      </c>
      <c r="T100" s="39">
        <v>1</v>
      </c>
      <c r="U100" s="39">
        <v>0.5</v>
      </c>
      <c r="V100" s="35">
        <f t="shared" si="29"/>
        <v>62.5</v>
      </c>
    </row>
    <row r="101" spans="1:22" x14ac:dyDescent="0.3">
      <c r="A101" s="37">
        <v>17</v>
      </c>
      <c r="B101" s="37" t="str">
        <f>'DATA SISWA'!B20</f>
        <v>SKOLASTIKA TANUBRATA</v>
      </c>
      <c r="C101" s="33">
        <v>5</v>
      </c>
      <c r="D101" s="33">
        <v>1</v>
      </c>
      <c r="E101" s="33">
        <v>1</v>
      </c>
      <c r="F101" s="35">
        <f t="shared" si="25"/>
        <v>83.333333333333343</v>
      </c>
      <c r="G101" s="36">
        <v>5</v>
      </c>
      <c r="H101" s="36">
        <v>1</v>
      </c>
      <c r="I101" s="36">
        <v>1</v>
      </c>
      <c r="J101" s="35">
        <f t="shared" si="26"/>
        <v>83.333333333333343</v>
      </c>
      <c r="K101" s="38">
        <v>5</v>
      </c>
      <c r="L101" s="38">
        <v>1</v>
      </c>
      <c r="M101" s="38">
        <v>1</v>
      </c>
      <c r="N101" s="35">
        <f t="shared" si="27"/>
        <v>83.333333333333343</v>
      </c>
      <c r="O101" s="36">
        <v>5</v>
      </c>
      <c r="P101" s="36">
        <v>1</v>
      </c>
      <c r="Q101" s="36">
        <v>1</v>
      </c>
      <c r="R101" s="35">
        <f t="shared" si="28"/>
        <v>83.333333333333343</v>
      </c>
      <c r="S101" s="39">
        <v>1</v>
      </c>
      <c r="T101" s="39">
        <v>2</v>
      </c>
      <c r="U101" s="39">
        <v>1.5</v>
      </c>
      <c r="V101" s="35">
        <f t="shared" si="29"/>
        <v>79.166666666666657</v>
      </c>
    </row>
    <row r="102" spans="1:22" x14ac:dyDescent="0.3">
      <c r="A102" s="37">
        <v>18</v>
      </c>
      <c r="B102" s="37" t="str">
        <f>'DATA SISWA'!B21</f>
        <v>SASTROAMIDJOJO DIMEDJO</v>
      </c>
      <c r="C102" s="33">
        <v>1</v>
      </c>
      <c r="D102" s="33">
        <v>2</v>
      </c>
      <c r="E102" s="33">
        <v>1.5</v>
      </c>
      <c r="F102" s="35">
        <f t="shared" si="25"/>
        <v>79.166666666666657</v>
      </c>
      <c r="G102" s="36">
        <v>1</v>
      </c>
      <c r="H102" s="36">
        <v>2</v>
      </c>
      <c r="I102" s="36">
        <v>1.5</v>
      </c>
      <c r="J102" s="35">
        <f t="shared" si="26"/>
        <v>79.166666666666657</v>
      </c>
      <c r="K102" s="38">
        <v>1.5</v>
      </c>
      <c r="L102" s="38">
        <v>1.5</v>
      </c>
      <c r="M102" s="38">
        <v>1.5</v>
      </c>
      <c r="N102" s="35">
        <f t="shared" si="27"/>
        <v>75</v>
      </c>
      <c r="O102" s="36">
        <v>5</v>
      </c>
      <c r="P102" s="36">
        <v>1</v>
      </c>
      <c r="Q102" s="36">
        <v>1</v>
      </c>
      <c r="R102" s="35">
        <f t="shared" si="28"/>
        <v>83.333333333333343</v>
      </c>
      <c r="S102" s="39">
        <v>1.5</v>
      </c>
      <c r="T102" s="39">
        <v>1.5</v>
      </c>
      <c r="U102" s="39">
        <v>1.5</v>
      </c>
      <c r="V102" s="35">
        <f t="shared" si="29"/>
        <v>75</v>
      </c>
    </row>
    <row r="103" spans="1:22" x14ac:dyDescent="0.3">
      <c r="A103" s="37">
        <v>19</v>
      </c>
      <c r="B103" s="37" t="str">
        <f>'DATA SISWA'!B22</f>
        <v>VICTORIA ANUGRAH LESTARI</v>
      </c>
      <c r="C103" s="33">
        <v>5</v>
      </c>
      <c r="D103" s="33">
        <v>1</v>
      </c>
      <c r="E103" s="33">
        <v>1</v>
      </c>
      <c r="F103" s="35">
        <f t="shared" si="25"/>
        <v>83.333333333333343</v>
      </c>
      <c r="G103" s="36">
        <v>5</v>
      </c>
      <c r="H103" s="36">
        <v>1</v>
      </c>
      <c r="I103" s="36">
        <v>1</v>
      </c>
      <c r="J103" s="35">
        <f t="shared" si="26"/>
        <v>83.333333333333343</v>
      </c>
      <c r="K103" s="38">
        <v>1</v>
      </c>
      <c r="L103" s="38">
        <v>2</v>
      </c>
      <c r="M103" s="38">
        <v>1.5</v>
      </c>
      <c r="N103" s="35">
        <f t="shared" si="27"/>
        <v>79.166666666666657</v>
      </c>
      <c r="O103" s="36">
        <v>1</v>
      </c>
      <c r="P103" s="36">
        <v>2</v>
      </c>
      <c r="Q103" s="36">
        <v>1.5</v>
      </c>
      <c r="R103" s="35">
        <f t="shared" si="28"/>
        <v>79.166666666666657</v>
      </c>
      <c r="S103" s="39">
        <v>1.5</v>
      </c>
      <c r="T103" s="39">
        <v>1.5</v>
      </c>
      <c r="U103" s="39">
        <v>1.5</v>
      </c>
      <c r="V103" s="35">
        <f t="shared" si="29"/>
        <v>75</v>
      </c>
    </row>
    <row r="104" spans="1:22" x14ac:dyDescent="0.3">
      <c r="A104" s="37">
        <v>20</v>
      </c>
      <c r="B104" s="37" t="str">
        <f>'DATA SISWA'!B23</f>
        <v>WULAN SASI AL QOMARI</v>
      </c>
      <c r="C104" s="33">
        <v>5</v>
      </c>
      <c r="D104" s="33">
        <v>1</v>
      </c>
      <c r="E104" s="33">
        <v>1</v>
      </c>
      <c r="F104" s="35">
        <f t="shared" si="25"/>
        <v>83.333333333333343</v>
      </c>
      <c r="G104" s="36">
        <v>5</v>
      </c>
      <c r="H104" s="36">
        <v>1</v>
      </c>
      <c r="I104" s="36">
        <v>1</v>
      </c>
      <c r="J104" s="35">
        <f t="shared" si="26"/>
        <v>83.333333333333343</v>
      </c>
      <c r="K104" s="38">
        <v>5</v>
      </c>
      <c r="L104" s="38">
        <v>1</v>
      </c>
      <c r="M104" s="38">
        <v>1</v>
      </c>
      <c r="N104" s="35">
        <f t="shared" si="27"/>
        <v>83.333333333333343</v>
      </c>
      <c r="O104" s="36">
        <v>1</v>
      </c>
      <c r="P104" s="36">
        <v>2</v>
      </c>
      <c r="Q104" s="36">
        <v>1.5</v>
      </c>
      <c r="R104" s="35">
        <f t="shared" si="28"/>
        <v>79.166666666666657</v>
      </c>
      <c r="S104" s="39">
        <v>1</v>
      </c>
      <c r="T104" s="39">
        <v>2</v>
      </c>
      <c r="U104" s="39">
        <v>1.5</v>
      </c>
      <c r="V104" s="35">
        <f t="shared" si="29"/>
        <v>79.166666666666657</v>
      </c>
    </row>
    <row r="105" spans="1:22" x14ac:dyDescent="0.3">
      <c r="A105" s="37">
        <v>21</v>
      </c>
      <c r="B105" s="37" t="str">
        <f>'DATA SISWA'!B24</f>
        <v>ZECHARIAS ALBURQUEQUE</v>
      </c>
      <c r="C105" s="33">
        <v>1.5</v>
      </c>
      <c r="D105" s="33">
        <v>1.5</v>
      </c>
      <c r="E105" s="33">
        <v>1.5</v>
      </c>
      <c r="F105" s="35">
        <f t="shared" si="25"/>
        <v>75</v>
      </c>
      <c r="G105" s="36">
        <v>4</v>
      </c>
      <c r="H105" s="36">
        <v>1</v>
      </c>
      <c r="I105" s="36">
        <v>0.5</v>
      </c>
      <c r="J105" s="35">
        <f t="shared" si="26"/>
        <v>62.5</v>
      </c>
      <c r="K105" s="38">
        <v>4</v>
      </c>
      <c r="L105" s="38">
        <v>1</v>
      </c>
      <c r="M105" s="38">
        <v>0.5</v>
      </c>
      <c r="N105" s="35">
        <f t="shared" si="27"/>
        <v>62.5</v>
      </c>
      <c r="O105" s="36">
        <v>1.5</v>
      </c>
      <c r="P105" s="36">
        <v>1.5</v>
      </c>
      <c r="Q105" s="36">
        <v>1.5</v>
      </c>
      <c r="R105" s="35">
        <f t="shared" si="28"/>
        <v>75</v>
      </c>
      <c r="S105" s="39">
        <v>1.5</v>
      </c>
      <c r="T105" s="39">
        <v>1.5</v>
      </c>
      <c r="U105" s="39">
        <v>1.5</v>
      </c>
      <c r="V105" s="35">
        <f t="shared" si="29"/>
        <v>75</v>
      </c>
    </row>
    <row r="106" spans="1:22" x14ac:dyDescent="0.3">
      <c r="A106" t="s">
        <v>160</v>
      </c>
      <c r="B106" s="5">
        <v>2</v>
      </c>
      <c r="C106" t="s">
        <v>161</v>
      </c>
      <c r="E106" s="5">
        <v>1</v>
      </c>
    </row>
    <row r="107" spans="1:22" x14ac:dyDescent="0.3">
      <c r="A107" s="217" t="s">
        <v>49</v>
      </c>
      <c r="B107" s="218" t="s">
        <v>50</v>
      </c>
      <c r="C107" s="221" t="s">
        <v>152</v>
      </c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</row>
    <row r="108" spans="1:22" x14ac:dyDescent="0.3">
      <c r="A108" s="217"/>
      <c r="B108" s="217"/>
      <c r="C108" s="219" t="s">
        <v>153</v>
      </c>
      <c r="D108" s="219"/>
      <c r="E108" s="219"/>
      <c r="F108" s="219"/>
      <c r="G108" s="219" t="s">
        <v>158</v>
      </c>
      <c r="H108" s="219"/>
      <c r="I108" s="219"/>
      <c r="J108" s="219"/>
      <c r="K108" s="219" t="s">
        <v>73</v>
      </c>
      <c r="L108" s="219"/>
      <c r="M108" s="219"/>
      <c r="N108" s="219"/>
      <c r="O108" s="219" t="s">
        <v>159</v>
      </c>
      <c r="P108" s="219"/>
      <c r="Q108" s="219"/>
      <c r="R108" s="219"/>
      <c r="S108" s="219" t="s">
        <v>77</v>
      </c>
      <c r="T108" s="219"/>
      <c r="U108" s="219"/>
      <c r="V108" s="219"/>
    </row>
    <row r="109" spans="1:22" ht="15" customHeight="1" x14ac:dyDescent="0.3">
      <c r="A109" s="217"/>
      <c r="B109" s="217"/>
      <c r="C109" s="220" t="s">
        <v>154</v>
      </c>
      <c r="D109" s="220" t="s">
        <v>157</v>
      </c>
      <c r="E109" s="220" t="s">
        <v>156</v>
      </c>
      <c r="F109" s="220" t="s">
        <v>155</v>
      </c>
      <c r="G109" s="220" t="s">
        <v>154</v>
      </c>
      <c r="H109" s="220" t="s">
        <v>157</v>
      </c>
      <c r="I109" s="220" t="s">
        <v>156</v>
      </c>
      <c r="J109" s="220" t="s">
        <v>155</v>
      </c>
      <c r="K109" s="220" t="s">
        <v>154</v>
      </c>
      <c r="L109" s="220" t="s">
        <v>157</v>
      </c>
      <c r="M109" s="220" t="s">
        <v>156</v>
      </c>
      <c r="N109" s="220" t="s">
        <v>155</v>
      </c>
      <c r="O109" s="220" t="s">
        <v>154</v>
      </c>
      <c r="P109" s="220" t="s">
        <v>157</v>
      </c>
      <c r="Q109" s="220" t="s">
        <v>156</v>
      </c>
      <c r="R109" s="220" t="s">
        <v>155</v>
      </c>
      <c r="S109" s="220" t="s">
        <v>154</v>
      </c>
      <c r="T109" s="220" t="s">
        <v>157</v>
      </c>
      <c r="U109" s="220" t="s">
        <v>156</v>
      </c>
      <c r="V109" s="220" t="s">
        <v>155</v>
      </c>
    </row>
    <row r="110" spans="1:22" x14ac:dyDescent="0.3">
      <c r="A110" s="217"/>
      <c r="B110" s="217"/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</row>
    <row r="111" spans="1:22" x14ac:dyDescent="0.3">
      <c r="A111" s="37">
        <v>1</v>
      </c>
      <c r="B111" s="37" t="str">
        <f>'DATA SISWA'!B4</f>
        <v>ALICIA SIPAYUNG</v>
      </c>
      <c r="C111" s="33">
        <v>4</v>
      </c>
      <c r="D111" s="33">
        <v>1</v>
      </c>
      <c r="E111" s="33">
        <v>1</v>
      </c>
      <c r="F111" s="35">
        <f>SUM(C111*1,D111*2,E111*3)/12*100</f>
        <v>75</v>
      </c>
      <c r="G111" s="36">
        <v>4</v>
      </c>
      <c r="H111" s="36">
        <v>1</v>
      </c>
      <c r="I111" s="36">
        <v>1</v>
      </c>
      <c r="J111" s="35">
        <f>SUM(G111*1,H111*2,I111*3)/12*100</f>
        <v>75</v>
      </c>
      <c r="K111" s="38">
        <v>4</v>
      </c>
      <c r="L111" s="38">
        <v>1</v>
      </c>
      <c r="M111" s="38">
        <v>1</v>
      </c>
      <c r="N111" s="35">
        <f>SUM(K111*1,L111*2,M111*3)/12*100</f>
        <v>75</v>
      </c>
      <c r="O111" s="36">
        <v>4</v>
      </c>
      <c r="P111" s="36">
        <v>1</v>
      </c>
      <c r="Q111" s="36">
        <v>1</v>
      </c>
      <c r="R111" s="35">
        <f>SUM(O111*1,P111*2,Q111*3)/12*100</f>
        <v>75</v>
      </c>
      <c r="S111" s="39">
        <v>4</v>
      </c>
      <c r="T111" s="39">
        <v>1</v>
      </c>
      <c r="U111" s="39">
        <v>1</v>
      </c>
      <c r="V111" s="35">
        <f>SUM(S111*1,T111*2,U111*3)/12*100</f>
        <v>75</v>
      </c>
    </row>
    <row r="112" spans="1:22" x14ac:dyDescent="0.3">
      <c r="A112" s="37">
        <v>2</v>
      </c>
      <c r="B112" s="37" t="str">
        <f>'DATA SISWA'!B5</f>
        <v>BRIAN HADI PANGESTU</v>
      </c>
      <c r="C112" s="33">
        <v>1</v>
      </c>
      <c r="D112" s="33">
        <v>2</v>
      </c>
      <c r="E112" s="33">
        <v>1.5</v>
      </c>
      <c r="F112" s="35">
        <f t="shared" ref="F112:F131" si="30">SUM(C112*1,D112*2,E112*3)/12*100</f>
        <v>79.166666666666657</v>
      </c>
      <c r="G112" s="36">
        <v>1</v>
      </c>
      <c r="H112" s="36">
        <v>2</v>
      </c>
      <c r="I112" s="36">
        <v>1.5</v>
      </c>
      <c r="J112" s="35">
        <f t="shared" ref="J112:J131" si="31">SUM(G112*1,H112*2,I112*3)/12*100</f>
        <v>79.166666666666657</v>
      </c>
      <c r="K112" s="38">
        <v>1</v>
      </c>
      <c r="L112" s="38">
        <v>2</v>
      </c>
      <c r="M112" s="38">
        <v>1.5</v>
      </c>
      <c r="N112" s="35">
        <f t="shared" ref="N112:N131" si="32">SUM(K112*1,L112*2,M112*3)/12*100</f>
        <v>79.166666666666657</v>
      </c>
      <c r="O112" s="36">
        <v>1</v>
      </c>
      <c r="P112" s="36">
        <v>2</v>
      </c>
      <c r="Q112" s="36">
        <v>1.5</v>
      </c>
      <c r="R112" s="35">
        <f t="shared" ref="R112:R131" si="33">SUM(O112*1,P112*2,Q112*3)/12*100</f>
        <v>79.166666666666657</v>
      </c>
      <c r="S112" s="39">
        <v>1</v>
      </c>
      <c r="T112" s="39">
        <v>2</v>
      </c>
      <c r="U112" s="39">
        <v>1.5</v>
      </c>
      <c r="V112" s="35">
        <f t="shared" ref="V112:V131" si="34">SUM(S112*1,T112*2,U112*3)/12*100</f>
        <v>79.166666666666657</v>
      </c>
    </row>
    <row r="113" spans="1:22" x14ac:dyDescent="0.3">
      <c r="A113" s="37">
        <v>3</v>
      </c>
      <c r="B113" s="37" t="str">
        <f>'DATA SISWA'!B6</f>
        <v>BUNGA CITRA LESTARI</v>
      </c>
      <c r="C113" s="33">
        <v>1.5</v>
      </c>
      <c r="D113" s="33">
        <v>1.5</v>
      </c>
      <c r="E113" s="33">
        <v>1.5</v>
      </c>
      <c r="F113" s="35">
        <f t="shared" si="30"/>
        <v>75</v>
      </c>
      <c r="G113" s="36">
        <v>1.5</v>
      </c>
      <c r="H113" s="36">
        <v>1.5</v>
      </c>
      <c r="I113" s="36">
        <v>1.5</v>
      </c>
      <c r="J113" s="35">
        <f t="shared" si="31"/>
        <v>75</v>
      </c>
      <c r="K113" s="38">
        <v>3</v>
      </c>
      <c r="L113" s="38">
        <v>2</v>
      </c>
      <c r="M113" s="38">
        <v>0.5</v>
      </c>
      <c r="N113" s="35">
        <f t="shared" si="32"/>
        <v>70.833333333333343</v>
      </c>
      <c r="O113" s="36">
        <v>1.5</v>
      </c>
      <c r="P113" s="36">
        <v>1.5</v>
      </c>
      <c r="Q113" s="36">
        <v>1.5</v>
      </c>
      <c r="R113" s="35">
        <f t="shared" si="33"/>
        <v>75</v>
      </c>
      <c r="S113" s="39">
        <v>3</v>
      </c>
      <c r="T113" s="39">
        <v>2</v>
      </c>
      <c r="U113" s="39">
        <v>0.5</v>
      </c>
      <c r="V113" s="35">
        <f t="shared" si="34"/>
        <v>70.833333333333343</v>
      </c>
    </row>
    <row r="114" spans="1:22" x14ac:dyDescent="0.3">
      <c r="A114" s="37">
        <v>4</v>
      </c>
      <c r="B114" s="37" t="str">
        <f>'DATA SISWA'!B7</f>
        <v>CARLA SAN JOSE</v>
      </c>
      <c r="C114" s="33">
        <v>1</v>
      </c>
      <c r="D114" s="33">
        <v>2</v>
      </c>
      <c r="E114" s="33">
        <v>1.5</v>
      </c>
      <c r="F114" s="35">
        <f t="shared" si="30"/>
        <v>79.166666666666657</v>
      </c>
      <c r="G114" s="36">
        <v>1</v>
      </c>
      <c r="H114" s="36">
        <v>2</v>
      </c>
      <c r="I114" s="36">
        <v>1.5</v>
      </c>
      <c r="J114" s="35">
        <f t="shared" si="31"/>
        <v>79.166666666666657</v>
      </c>
      <c r="K114" s="38">
        <v>3</v>
      </c>
      <c r="L114" s="38">
        <v>2</v>
      </c>
      <c r="M114" s="38">
        <v>0.5</v>
      </c>
      <c r="N114" s="35">
        <f t="shared" si="32"/>
        <v>70.833333333333343</v>
      </c>
      <c r="O114" s="36">
        <v>1</v>
      </c>
      <c r="P114" s="36">
        <v>2</v>
      </c>
      <c r="Q114" s="36">
        <v>1.5</v>
      </c>
      <c r="R114" s="35">
        <f t="shared" si="33"/>
        <v>79.166666666666657</v>
      </c>
      <c r="S114" s="39">
        <v>1</v>
      </c>
      <c r="T114" s="39">
        <v>2</v>
      </c>
      <c r="U114" s="39">
        <v>1.5</v>
      </c>
      <c r="V114" s="35">
        <f t="shared" si="34"/>
        <v>79.166666666666657</v>
      </c>
    </row>
    <row r="115" spans="1:22" x14ac:dyDescent="0.3">
      <c r="A115" s="37">
        <v>5</v>
      </c>
      <c r="B115" s="37" t="str">
        <f>'DATA SISWA'!B8</f>
        <v>DIANA AULIA</v>
      </c>
      <c r="C115" s="33">
        <v>4</v>
      </c>
      <c r="D115" s="33">
        <v>2</v>
      </c>
      <c r="E115" s="33">
        <v>1</v>
      </c>
      <c r="F115" s="35">
        <f t="shared" si="30"/>
        <v>91.666666666666657</v>
      </c>
      <c r="G115" s="36">
        <v>4</v>
      </c>
      <c r="H115" s="36">
        <v>2</v>
      </c>
      <c r="I115" s="36">
        <v>1</v>
      </c>
      <c r="J115" s="35">
        <f t="shared" si="31"/>
        <v>91.666666666666657</v>
      </c>
      <c r="K115" s="38">
        <v>4</v>
      </c>
      <c r="L115" s="38">
        <v>2</v>
      </c>
      <c r="M115" s="38">
        <v>1</v>
      </c>
      <c r="N115" s="35">
        <f t="shared" si="32"/>
        <v>91.666666666666657</v>
      </c>
      <c r="O115" s="36">
        <v>4</v>
      </c>
      <c r="P115" s="36">
        <v>2</v>
      </c>
      <c r="Q115" s="36">
        <v>1</v>
      </c>
      <c r="R115" s="35">
        <f t="shared" si="33"/>
        <v>91.666666666666657</v>
      </c>
      <c r="S115" s="39">
        <v>4</v>
      </c>
      <c r="T115" s="39">
        <v>2</v>
      </c>
      <c r="U115" s="39">
        <v>1</v>
      </c>
      <c r="V115" s="35">
        <f t="shared" si="34"/>
        <v>91.666666666666657</v>
      </c>
    </row>
    <row r="116" spans="1:22" x14ac:dyDescent="0.3">
      <c r="A116" s="37">
        <v>6</v>
      </c>
      <c r="B116" s="37" t="str">
        <f>'DATA SISWA'!B9</f>
        <v>ELVINA SUNARDI</v>
      </c>
      <c r="C116" s="33">
        <v>2</v>
      </c>
      <c r="D116" s="33">
        <v>2</v>
      </c>
      <c r="E116" s="33">
        <v>1.5</v>
      </c>
      <c r="F116" s="35">
        <f t="shared" si="30"/>
        <v>87.5</v>
      </c>
      <c r="G116" s="36">
        <v>2</v>
      </c>
      <c r="H116" s="36">
        <v>2</v>
      </c>
      <c r="I116" s="36">
        <v>1.5</v>
      </c>
      <c r="J116" s="35">
        <f t="shared" si="31"/>
        <v>87.5</v>
      </c>
      <c r="K116" s="38">
        <v>2</v>
      </c>
      <c r="L116" s="38">
        <v>2</v>
      </c>
      <c r="M116" s="38">
        <v>1.5</v>
      </c>
      <c r="N116" s="35">
        <f t="shared" si="32"/>
        <v>87.5</v>
      </c>
      <c r="O116" s="36">
        <v>2</v>
      </c>
      <c r="P116" s="36">
        <v>2</v>
      </c>
      <c r="Q116" s="36">
        <v>1.5</v>
      </c>
      <c r="R116" s="35">
        <f t="shared" si="33"/>
        <v>87.5</v>
      </c>
      <c r="S116" s="39">
        <v>2</v>
      </c>
      <c r="T116" s="39">
        <v>2</v>
      </c>
      <c r="U116" s="39">
        <v>1.5</v>
      </c>
      <c r="V116" s="35">
        <f t="shared" si="34"/>
        <v>87.5</v>
      </c>
    </row>
    <row r="117" spans="1:22" x14ac:dyDescent="0.3">
      <c r="A117" s="37">
        <v>7</v>
      </c>
      <c r="B117" s="37" t="str">
        <f>'DATA SISWA'!B10</f>
        <v>HARITSYAM ANSHARI</v>
      </c>
      <c r="C117" s="33">
        <v>1.5</v>
      </c>
      <c r="D117" s="33">
        <v>1.5</v>
      </c>
      <c r="E117" s="33">
        <v>1.5</v>
      </c>
      <c r="F117" s="35">
        <f t="shared" si="30"/>
        <v>75</v>
      </c>
      <c r="G117" s="36">
        <v>1.5</v>
      </c>
      <c r="H117" s="36">
        <v>1.5</v>
      </c>
      <c r="I117" s="36">
        <v>1.5</v>
      </c>
      <c r="J117" s="35">
        <f t="shared" si="31"/>
        <v>75</v>
      </c>
      <c r="K117" s="38">
        <v>3</v>
      </c>
      <c r="L117" s="38">
        <v>2</v>
      </c>
      <c r="M117" s="38">
        <v>0.5</v>
      </c>
      <c r="N117" s="35">
        <f t="shared" si="32"/>
        <v>70.833333333333343</v>
      </c>
      <c r="O117" s="36">
        <v>3</v>
      </c>
      <c r="P117" s="36">
        <v>2</v>
      </c>
      <c r="Q117" s="36">
        <v>0.5</v>
      </c>
      <c r="R117" s="35">
        <f t="shared" si="33"/>
        <v>70.833333333333343</v>
      </c>
      <c r="S117" s="39">
        <v>3</v>
      </c>
      <c r="T117" s="39">
        <v>2</v>
      </c>
      <c r="U117" s="39">
        <v>0.5</v>
      </c>
      <c r="V117" s="35">
        <f t="shared" si="34"/>
        <v>70.833333333333343</v>
      </c>
    </row>
    <row r="118" spans="1:22" x14ac:dyDescent="0.3">
      <c r="A118" s="37">
        <v>8</v>
      </c>
      <c r="B118" s="37" t="str">
        <f>'DATA SISWA'!B11</f>
        <v>IZZUDIN AL AYYUBI</v>
      </c>
      <c r="C118" s="33">
        <v>1</v>
      </c>
      <c r="D118" s="33">
        <v>2</v>
      </c>
      <c r="E118" s="33">
        <v>1.5</v>
      </c>
      <c r="F118" s="35">
        <f t="shared" si="30"/>
        <v>79.166666666666657</v>
      </c>
      <c r="G118" s="36">
        <v>1</v>
      </c>
      <c r="H118" s="36">
        <v>2</v>
      </c>
      <c r="I118" s="36">
        <v>1.5</v>
      </c>
      <c r="J118" s="35">
        <f t="shared" si="31"/>
        <v>79.166666666666657</v>
      </c>
      <c r="K118" s="38">
        <v>1</v>
      </c>
      <c r="L118" s="38">
        <v>2</v>
      </c>
      <c r="M118" s="38">
        <v>1.5</v>
      </c>
      <c r="N118" s="35">
        <f t="shared" si="32"/>
        <v>79.166666666666657</v>
      </c>
      <c r="O118" s="36">
        <v>1</v>
      </c>
      <c r="P118" s="36">
        <v>2</v>
      </c>
      <c r="Q118" s="36">
        <v>1.5</v>
      </c>
      <c r="R118" s="35">
        <f t="shared" si="33"/>
        <v>79.166666666666657</v>
      </c>
      <c r="S118" s="39">
        <v>1</v>
      </c>
      <c r="T118" s="39">
        <v>2</v>
      </c>
      <c r="U118" s="39">
        <v>1.5</v>
      </c>
      <c r="V118" s="35">
        <f t="shared" si="34"/>
        <v>79.166666666666657</v>
      </c>
    </row>
    <row r="119" spans="1:22" x14ac:dyDescent="0.3">
      <c r="A119" s="37">
        <v>9</v>
      </c>
      <c r="B119" s="37" t="str">
        <f>'DATA SISWA'!B12</f>
        <v>LALA HELSINKI</v>
      </c>
      <c r="C119" s="33">
        <v>4</v>
      </c>
      <c r="D119" s="33">
        <v>1</v>
      </c>
      <c r="E119" s="33">
        <v>0.5</v>
      </c>
      <c r="F119" s="35">
        <f t="shared" si="30"/>
        <v>62.5</v>
      </c>
      <c r="G119" s="36">
        <v>3</v>
      </c>
      <c r="H119" s="36">
        <v>1</v>
      </c>
      <c r="I119" s="36">
        <v>0.5</v>
      </c>
      <c r="J119" s="35">
        <f t="shared" si="31"/>
        <v>54.166666666666664</v>
      </c>
      <c r="K119" s="38">
        <v>4</v>
      </c>
      <c r="L119" s="38">
        <v>1</v>
      </c>
      <c r="M119" s="38">
        <v>0.5</v>
      </c>
      <c r="N119" s="35">
        <f t="shared" si="32"/>
        <v>62.5</v>
      </c>
      <c r="O119" s="36">
        <v>2</v>
      </c>
      <c r="P119" s="36">
        <v>0</v>
      </c>
      <c r="Q119" s="36">
        <v>1</v>
      </c>
      <c r="R119" s="35">
        <f t="shared" si="33"/>
        <v>41.666666666666671</v>
      </c>
      <c r="S119" s="39">
        <v>2</v>
      </c>
      <c r="T119" s="39">
        <v>0</v>
      </c>
      <c r="U119" s="39">
        <v>1</v>
      </c>
      <c r="V119" s="35">
        <f t="shared" si="34"/>
        <v>41.666666666666671</v>
      </c>
    </row>
    <row r="120" spans="1:22" ht="14.25" customHeight="1" x14ac:dyDescent="0.3">
      <c r="A120" s="37">
        <v>10</v>
      </c>
      <c r="B120" s="37" t="str">
        <f>'DATA SISWA'!B13</f>
        <v>MARIA RENATTA S.</v>
      </c>
      <c r="C120" s="33">
        <v>1.5</v>
      </c>
      <c r="D120" s="33">
        <v>1.5</v>
      </c>
      <c r="E120" s="33">
        <v>1.5</v>
      </c>
      <c r="F120" s="35">
        <f t="shared" si="30"/>
        <v>75</v>
      </c>
      <c r="G120" s="36">
        <v>3</v>
      </c>
      <c r="H120" s="36">
        <v>1</v>
      </c>
      <c r="I120" s="36">
        <v>0.5</v>
      </c>
      <c r="J120" s="35">
        <f t="shared" si="31"/>
        <v>54.166666666666664</v>
      </c>
      <c r="K120" s="38">
        <v>3</v>
      </c>
      <c r="L120" s="38">
        <v>1</v>
      </c>
      <c r="M120" s="38">
        <v>0.5</v>
      </c>
      <c r="N120" s="35">
        <f t="shared" si="32"/>
        <v>54.166666666666664</v>
      </c>
      <c r="O120" s="36">
        <v>4</v>
      </c>
      <c r="P120" s="36">
        <v>1</v>
      </c>
      <c r="Q120" s="36">
        <v>0.5</v>
      </c>
      <c r="R120" s="35">
        <f t="shared" si="33"/>
        <v>62.5</v>
      </c>
      <c r="S120" s="39">
        <v>4</v>
      </c>
      <c r="T120" s="39">
        <v>1</v>
      </c>
      <c r="U120" s="39">
        <v>0.5</v>
      </c>
      <c r="V120" s="35">
        <f t="shared" si="34"/>
        <v>62.5</v>
      </c>
    </row>
    <row r="121" spans="1:22" x14ac:dyDescent="0.3">
      <c r="A121" s="37">
        <v>11</v>
      </c>
      <c r="B121" s="37" t="str">
        <f>'DATA SISWA'!B14</f>
        <v>NANDA AYU</v>
      </c>
      <c r="C121" s="33">
        <v>4</v>
      </c>
      <c r="D121" s="33">
        <v>1</v>
      </c>
      <c r="E121" s="33">
        <v>0.5</v>
      </c>
      <c r="F121" s="35">
        <f t="shared" si="30"/>
        <v>62.5</v>
      </c>
      <c r="G121" s="36">
        <v>3</v>
      </c>
      <c r="H121" s="36">
        <v>1</v>
      </c>
      <c r="I121" s="36">
        <v>0.5</v>
      </c>
      <c r="J121" s="35">
        <f t="shared" si="31"/>
        <v>54.166666666666664</v>
      </c>
      <c r="K121" s="38">
        <v>0</v>
      </c>
      <c r="L121" s="38">
        <v>1</v>
      </c>
      <c r="M121" s="38">
        <v>1</v>
      </c>
      <c r="N121" s="35">
        <f t="shared" si="32"/>
        <v>41.666666666666671</v>
      </c>
      <c r="O121" s="36">
        <v>3</v>
      </c>
      <c r="P121" s="36">
        <v>1</v>
      </c>
      <c r="Q121" s="36">
        <v>0.5</v>
      </c>
      <c r="R121" s="35">
        <f t="shared" si="33"/>
        <v>54.166666666666664</v>
      </c>
      <c r="S121" s="39">
        <v>3</v>
      </c>
      <c r="T121" s="39">
        <v>1</v>
      </c>
      <c r="U121" s="39">
        <v>0.5</v>
      </c>
      <c r="V121" s="35">
        <f t="shared" si="34"/>
        <v>54.166666666666664</v>
      </c>
    </row>
    <row r="122" spans="1:22" x14ac:dyDescent="0.3">
      <c r="A122" s="37">
        <v>12</v>
      </c>
      <c r="B122" s="37" t="str">
        <f>'DATA SISWA'!B15</f>
        <v xml:space="preserve">OPHELIA </v>
      </c>
      <c r="C122" s="33">
        <v>1</v>
      </c>
      <c r="D122" s="33">
        <v>2</v>
      </c>
      <c r="E122" s="33">
        <v>1.5</v>
      </c>
      <c r="F122" s="35">
        <f t="shared" si="30"/>
        <v>79.166666666666657</v>
      </c>
      <c r="G122" s="36">
        <v>1</v>
      </c>
      <c r="H122" s="36">
        <v>2</v>
      </c>
      <c r="I122" s="36">
        <v>1.5</v>
      </c>
      <c r="J122" s="35">
        <f t="shared" si="31"/>
        <v>79.166666666666657</v>
      </c>
      <c r="K122" s="38">
        <v>1.5</v>
      </c>
      <c r="L122" s="38">
        <v>1.5</v>
      </c>
      <c r="M122" s="38">
        <v>1.5</v>
      </c>
      <c r="N122" s="35">
        <f t="shared" si="32"/>
        <v>75</v>
      </c>
      <c r="O122" s="36">
        <v>3</v>
      </c>
      <c r="P122" s="36">
        <v>2</v>
      </c>
      <c r="Q122" s="36">
        <v>0.5</v>
      </c>
      <c r="R122" s="35">
        <f t="shared" si="33"/>
        <v>70.833333333333343</v>
      </c>
      <c r="S122" s="39">
        <v>3</v>
      </c>
      <c r="T122" s="39">
        <v>2</v>
      </c>
      <c r="U122" s="39">
        <v>0.5</v>
      </c>
      <c r="V122" s="35">
        <f t="shared" si="34"/>
        <v>70.833333333333343</v>
      </c>
    </row>
    <row r="123" spans="1:22" x14ac:dyDescent="0.3">
      <c r="A123" s="37">
        <v>13</v>
      </c>
      <c r="B123" s="37" t="str">
        <f>'DATA SISWA'!B16</f>
        <v>REYNARD CHATILLON</v>
      </c>
      <c r="C123" s="33">
        <v>1</v>
      </c>
      <c r="D123" s="33">
        <v>2</v>
      </c>
      <c r="E123" s="33">
        <v>1.5</v>
      </c>
      <c r="F123" s="35">
        <f t="shared" si="30"/>
        <v>79.166666666666657</v>
      </c>
      <c r="G123" s="36">
        <v>1</v>
      </c>
      <c r="H123" s="36">
        <v>2</v>
      </c>
      <c r="I123" s="36">
        <v>1.5</v>
      </c>
      <c r="J123" s="35">
        <f t="shared" si="31"/>
        <v>79.166666666666657</v>
      </c>
      <c r="K123" s="38">
        <v>1.5</v>
      </c>
      <c r="L123" s="38">
        <v>1.5</v>
      </c>
      <c r="M123" s="38">
        <v>1.5</v>
      </c>
      <c r="N123" s="35">
        <f t="shared" si="32"/>
        <v>75</v>
      </c>
      <c r="O123" s="36">
        <v>1</v>
      </c>
      <c r="P123" s="36">
        <v>2</v>
      </c>
      <c r="Q123" s="36">
        <v>1.5</v>
      </c>
      <c r="R123" s="35">
        <f t="shared" si="33"/>
        <v>79.166666666666657</v>
      </c>
      <c r="S123" s="39">
        <v>1</v>
      </c>
      <c r="T123" s="39">
        <v>2</v>
      </c>
      <c r="U123" s="39">
        <v>1.5</v>
      </c>
      <c r="V123" s="35">
        <f t="shared" si="34"/>
        <v>79.166666666666657</v>
      </c>
    </row>
    <row r="124" spans="1:22" x14ac:dyDescent="0.3">
      <c r="A124" s="37">
        <v>14</v>
      </c>
      <c r="B124" s="37" t="str">
        <f>'DATA SISWA'!B17</f>
        <v>RAYNALDO PUTRA SETYOWATI</v>
      </c>
      <c r="C124" s="33">
        <v>5</v>
      </c>
      <c r="D124" s="33">
        <v>1</v>
      </c>
      <c r="E124" s="33">
        <v>1</v>
      </c>
      <c r="F124" s="35">
        <f t="shared" si="30"/>
        <v>83.333333333333343</v>
      </c>
      <c r="G124" s="36">
        <v>5</v>
      </c>
      <c r="H124" s="36">
        <v>1</v>
      </c>
      <c r="I124" s="36">
        <v>1</v>
      </c>
      <c r="J124" s="35">
        <f t="shared" si="31"/>
        <v>83.333333333333343</v>
      </c>
      <c r="K124" s="38">
        <v>5</v>
      </c>
      <c r="L124" s="38">
        <v>1</v>
      </c>
      <c r="M124" s="38">
        <v>1</v>
      </c>
      <c r="N124" s="35">
        <f t="shared" si="32"/>
        <v>83.333333333333343</v>
      </c>
      <c r="O124" s="36">
        <v>1</v>
      </c>
      <c r="P124" s="36">
        <v>2</v>
      </c>
      <c r="Q124" s="36">
        <v>1.5</v>
      </c>
      <c r="R124" s="35">
        <f t="shared" si="33"/>
        <v>79.166666666666657</v>
      </c>
      <c r="S124" s="39">
        <v>1</v>
      </c>
      <c r="T124" s="39">
        <v>2</v>
      </c>
      <c r="U124" s="39">
        <v>1.5</v>
      </c>
      <c r="V124" s="35">
        <f t="shared" si="34"/>
        <v>79.166666666666657</v>
      </c>
    </row>
    <row r="125" spans="1:22" x14ac:dyDescent="0.3">
      <c r="A125" s="37">
        <v>15</v>
      </c>
      <c r="B125" s="37" t="str">
        <f>'DATA SISWA'!B18</f>
        <v>RAGNA CRIMSON</v>
      </c>
      <c r="C125" s="33">
        <v>3</v>
      </c>
      <c r="D125" s="33">
        <v>2</v>
      </c>
      <c r="E125" s="33">
        <v>1.5</v>
      </c>
      <c r="F125" s="35">
        <f t="shared" si="30"/>
        <v>95.833333333333343</v>
      </c>
      <c r="G125" s="36">
        <v>3</v>
      </c>
      <c r="H125" s="36">
        <v>2</v>
      </c>
      <c r="I125" s="36">
        <v>1.5</v>
      </c>
      <c r="J125" s="35">
        <f t="shared" si="31"/>
        <v>95.833333333333343</v>
      </c>
      <c r="K125" s="38">
        <v>3</v>
      </c>
      <c r="L125" s="38">
        <v>2</v>
      </c>
      <c r="M125" s="38">
        <v>1.5</v>
      </c>
      <c r="N125" s="35">
        <f t="shared" si="32"/>
        <v>95.833333333333343</v>
      </c>
      <c r="O125" s="36">
        <v>4</v>
      </c>
      <c r="P125" s="36">
        <v>2</v>
      </c>
      <c r="Q125" s="36">
        <v>1</v>
      </c>
      <c r="R125" s="35">
        <f t="shared" si="33"/>
        <v>91.666666666666657</v>
      </c>
      <c r="S125" s="39">
        <v>5</v>
      </c>
      <c r="T125" s="39">
        <v>1</v>
      </c>
      <c r="U125" s="39">
        <v>1</v>
      </c>
      <c r="V125" s="35">
        <f t="shared" si="34"/>
        <v>83.333333333333343</v>
      </c>
    </row>
    <row r="126" spans="1:22" x14ac:dyDescent="0.3">
      <c r="A126" s="37">
        <v>16</v>
      </c>
      <c r="B126" s="37" t="str">
        <f>'DATA SISWA'!B19</f>
        <v>SABRINA IRIS WIDAGDO</v>
      </c>
      <c r="C126" s="33">
        <v>1.5</v>
      </c>
      <c r="D126" s="33">
        <v>1.5</v>
      </c>
      <c r="E126" s="33">
        <v>1.5</v>
      </c>
      <c r="F126" s="35">
        <f t="shared" si="30"/>
        <v>75</v>
      </c>
      <c r="G126" s="36">
        <v>3</v>
      </c>
      <c r="H126" s="36">
        <v>2</v>
      </c>
      <c r="I126" s="36">
        <v>0.5</v>
      </c>
      <c r="J126" s="35">
        <f t="shared" si="31"/>
        <v>70.833333333333343</v>
      </c>
      <c r="K126" s="38">
        <v>3</v>
      </c>
      <c r="L126" s="38">
        <v>2</v>
      </c>
      <c r="M126" s="38">
        <v>0.5</v>
      </c>
      <c r="N126" s="35">
        <f t="shared" si="32"/>
        <v>70.833333333333343</v>
      </c>
      <c r="O126" s="36">
        <v>1.5</v>
      </c>
      <c r="P126" s="36">
        <v>1.5</v>
      </c>
      <c r="Q126" s="36">
        <v>1.5</v>
      </c>
      <c r="R126" s="35">
        <f t="shared" si="33"/>
        <v>75</v>
      </c>
      <c r="S126" s="39">
        <v>4</v>
      </c>
      <c r="T126" s="39">
        <v>1</v>
      </c>
      <c r="U126" s="39">
        <v>0.5</v>
      </c>
      <c r="V126" s="35">
        <f t="shared" si="34"/>
        <v>62.5</v>
      </c>
    </row>
    <row r="127" spans="1:22" x14ac:dyDescent="0.3">
      <c r="A127" s="37">
        <v>17</v>
      </c>
      <c r="B127" s="37" t="str">
        <f>'DATA SISWA'!B20</f>
        <v>SKOLASTIKA TANUBRATA</v>
      </c>
      <c r="C127" s="33">
        <v>5</v>
      </c>
      <c r="D127" s="33">
        <v>1</v>
      </c>
      <c r="E127" s="33">
        <v>1</v>
      </c>
      <c r="F127" s="35">
        <f t="shared" si="30"/>
        <v>83.333333333333343</v>
      </c>
      <c r="G127" s="36">
        <v>5</v>
      </c>
      <c r="H127" s="36">
        <v>1</v>
      </c>
      <c r="I127" s="36">
        <v>1</v>
      </c>
      <c r="J127" s="35">
        <f t="shared" si="31"/>
        <v>83.333333333333343</v>
      </c>
      <c r="K127" s="38">
        <v>5</v>
      </c>
      <c r="L127" s="38">
        <v>1</v>
      </c>
      <c r="M127" s="38">
        <v>1</v>
      </c>
      <c r="N127" s="35">
        <f t="shared" si="32"/>
        <v>83.333333333333343</v>
      </c>
      <c r="O127" s="36">
        <v>5</v>
      </c>
      <c r="P127" s="36">
        <v>1</v>
      </c>
      <c r="Q127" s="36">
        <v>1</v>
      </c>
      <c r="R127" s="35">
        <f t="shared" si="33"/>
        <v>83.333333333333343</v>
      </c>
      <c r="S127" s="39">
        <v>5</v>
      </c>
      <c r="T127" s="39">
        <v>1</v>
      </c>
      <c r="U127" s="39">
        <v>1</v>
      </c>
      <c r="V127" s="35">
        <f t="shared" si="34"/>
        <v>83.333333333333343</v>
      </c>
    </row>
    <row r="128" spans="1:22" x14ac:dyDescent="0.3">
      <c r="A128" s="37">
        <v>18</v>
      </c>
      <c r="B128" s="37" t="str">
        <f>'DATA SISWA'!B21</f>
        <v>SASTROAMIDJOJO DIMEDJO</v>
      </c>
      <c r="C128" s="33">
        <v>1</v>
      </c>
      <c r="D128" s="33">
        <v>2</v>
      </c>
      <c r="E128" s="33">
        <v>1.5</v>
      </c>
      <c r="F128" s="35">
        <f t="shared" si="30"/>
        <v>79.166666666666657</v>
      </c>
      <c r="G128" s="36">
        <v>1</v>
      </c>
      <c r="H128" s="36">
        <v>2</v>
      </c>
      <c r="I128" s="36">
        <v>1.5</v>
      </c>
      <c r="J128" s="35">
        <f t="shared" si="31"/>
        <v>79.166666666666657</v>
      </c>
      <c r="K128" s="38">
        <v>1.5</v>
      </c>
      <c r="L128" s="38">
        <v>1.5</v>
      </c>
      <c r="M128" s="38">
        <v>1.5</v>
      </c>
      <c r="N128" s="35">
        <f t="shared" si="32"/>
        <v>75</v>
      </c>
      <c r="O128" s="36">
        <v>5</v>
      </c>
      <c r="P128" s="36">
        <v>1</v>
      </c>
      <c r="Q128" s="36">
        <v>1</v>
      </c>
      <c r="R128" s="35">
        <f t="shared" si="33"/>
        <v>83.333333333333343</v>
      </c>
      <c r="S128" s="39">
        <v>1.5</v>
      </c>
      <c r="T128" s="39">
        <v>1.5</v>
      </c>
      <c r="U128" s="39">
        <v>1.5</v>
      </c>
      <c r="V128" s="35">
        <f t="shared" si="34"/>
        <v>75</v>
      </c>
    </row>
    <row r="129" spans="1:22" x14ac:dyDescent="0.3">
      <c r="A129" s="37">
        <v>19</v>
      </c>
      <c r="B129" s="37" t="str">
        <f>'DATA SISWA'!B22</f>
        <v>VICTORIA ANUGRAH LESTARI</v>
      </c>
      <c r="C129" s="33">
        <v>5</v>
      </c>
      <c r="D129" s="33">
        <v>1</v>
      </c>
      <c r="E129" s="33">
        <v>1</v>
      </c>
      <c r="F129" s="35">
        <f t="shared" si="30"/>
        <v>83.333333333333343</v>
      </c>
      <c r="G129" s="36">
        <v>5</v>
      </c>
      <c r="H129" s="36">
        <v>1</v>
      </c>
      <c r="I129" s="36">
        <v>1</v>
      </c>
      <c r="J129" s="35">
        <f t="shared" si="31"/>
        <v>83.333333333333343</v>
      </c>
      <c r="K129" s="38">
        <v>1</v>
      </c>
      <c r="L129" s="38">
        <v>2</v>
      </c>
      <c r="M129" s="38">
        <v>1.5</v>
      </c>
      <c r="N129" s="35">
        <f t="shared" si="32"/>
        <v>79.166666666666657</v>
      </c>
      <c r="O129" s="36">
        <v>1</v>
      </c>
      <c r="P129" s="36">
        <v>2</v>
      </c>
      <c r="Q129" s="36">
        <v>1.5</v>
      </c>
      <c r="R129" s="35">
        <f t="shared" si="33"/>
        <v>79.166666666666657</v>
      </c>
      <c r="S129" s="39">
        <v>1.5</v>
      </c>
      <c r="T129" s="39">
        <v>1.5</v>
      </c>
      <c r="U129" s="39">
        <v>1.5</v>
      </c>
      <c r="V129" s="35">
        <f t="shared" si="34"/>
        <v>75</v>
      </c>
    </row>
    <row r="130" spans="1:22" x14ac:dyDescent="0.3">
      <c r="A130" s="37">
        <v>20</v>
      </c>
      <c r="B130" s="37" t="str">
        <f>'DATA SISWA'!B23</f>
        <v>WULAN SASI AL QOMARI</v>
      </c>
      <c r="C130" s="33">
        <v>5</v>
      </c>
      <c r="D130" s="33">
        <v>1</v>
      </c>
      <c r="E130" s="33">
        <v>1</v>
      </c>
      <c r="F130" s="35">
        <f t="shared" si="30"/>
        <v>83.333333333333343</v>
      </c>
      <c r="G130" s="36">
        <v>5</v>
      </c>
      <c r="H130" s="36">
        <v>1</v>
      </c>
      <c r="I130" s="36">
        <v>1</v>
      </c>
      <c r="J130" s="35">
        <f t="shared" si="31"/>
        <v>83.333333333333343</v>
      </c>
      <c r="K130" s="38">
        <v>5</v>
      </c>
      <c r="L130" s="38">
        <v>1</v>
      </c>
      <c r="M130" s="38">
        <v>1</v>
      </c>
      <c r="N130" s="35">
        <f t="shared" si="32"/>
        <v>83.333333333333343</v>
      </c>
      <c r="O130" s="36">
        <v>1</v>
      </c>
      <c r="P130" s="36">
        <v>2</v>
      </c>
      <c r="Q130" s="36">
        <v>1.5</v>
      </c>
      <c r="R130" s="35">
        <f t="shared" si="33"/>
        <v>79.166666666666657</v>
      </c>
      <c r="S130" s="39">
        <v>1</v>
      </c>
      <c r="T130" s="39">
        <v>2</v>
      </c>
      <c r="U130" s="39">
        <v>1.5</v>
      </c>
      <c r="V130" s="35">
        <f t="shared" si="34"/>
        <v>79.166666666666657</v>
      </c>
    </row>
    <row r="131" spans="1:22" x14ac:dyDescent="0.3">
      <c r="A131" s="37">
        <v>21</v>
      </c>
      <c r="B131" s="37" t="str">
        <f>'DATA SISWA'!B24</f>
        <v>ZECHARIAS ALBURQUEQUE</v>
      </c>
      <c r="C131" s="33">
        <v>1.5</v>
      </c>
      <c r="D131" s="33">
        <v>1.5</v>
      </c>
      <c r="E131" s="33">
        <v>1.5</v>
      </c>
      <c r="F131" s="35">
        <f t="shared" si="30"/>
        <v>75</v>
      </c>
      <c r="G131" s="36">
        <v>4</v>
      </c>
      <c r="H131" s="36">
        <v>1</v>
      </c>
      <c r="I131" s="36">
        <v>0.5</v>
      </c>
      <c r="J131" s="35">
        <f t="shared" si="31"/>
        <v>62.5</v>
      </c>
      <c r="K131" s="38">
        <v>4</v>
      </c>
      <c r="L131" s="38">
        <v>1</v>
      </c>
      <c r="M131" s="38">
        <v>0.5</v>
      </c>
      <c r="N131" s="35">
        <f t="shared" si="32"/>
        <v>62.5</v>
      </c>
      <c r="O131" s="36">
        <v>1.5</v>
      </c>
      <c r="P131" s="36">
        <v>1.5</v>
      </c>
      <c r="Q131" s="36">
        <v>1.5</v>
      </c>
      <c r="R131" s="35">
        <f t="shared" si="33"/>
        <v>75</v>
      </c>
      <c r="S131" s="39">
        <v>1.5</v>
      </c>
      <c r="T131" s="39">
        <v>1.5</v>
      </c>
      <c r="U131" s="39">
        <v>1.5</v>
      </c>
      <c r="V131" s="35">
        <f t="shared" si="34"/>
        <v>75</v>
      </c>
    </row>
    <row r="132" spans="1:22" x14ac:dyDescent="0.3">
      <c r="A132" t="s">
        <v>160</v>
      </c>
      <c r="B132" s="5">
        <v>2</v>
      </c>
      <c r="C132" t="s">
        <v>161</v>
      </c>
      <c r="E132" s="5">
        <v>2</v>
      </c>
    </row>
    <row r="133" spans="1:22" x14ac:dyDescent="0.3">
      <c r="A133" s="217" t="s">
        <v>49</v>
      </c>
      <c r="B133" s="218" t="s">
        <v>50</v>
      </c>
      <c r="C133" s="221" t="s">
        <v>152</v>
      </c>
      <c r="D133" s="221"/>
      <c r="E133" s="221"/>
      <c r="F133" s="221"/>
      <c r="G133" s="221"/>
      <c r="H133" s="221"/>
      <c r="I133" s="221"/>
      <c r="J133" s="221"/>
      <c r="K133" s="221"/>
      <c r="L133" s="221"/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</row>
    <row r="134" spans="1:22" x14ac:dyDescent="0.3">
      <c r="A134" s="217"/>
      <c r="B134" s="217"/>
      <c r="C134" s="219" t="s">
        <v>153</v>
      </c>
      <c r="D134" s="219"/>
      <c r="E134" s="219"/>
      <c r="F134" s="219"/>
      <c r="G134" s="219" t="s">
        <v>158</v>
      </c>
      <c r="H134" s="219"/>
      <c r="I134" s="219"/>
      <c r="J134" s="219"/>
      <c r="K134" s="219" t="s">
        <v>73</v>
      </c>
      <c r="L134" s="219"/>
      <c r="M134" s="219"/>
      <c r="N134" s="219"/>
      <c r="O134" s="219" t="s">
        <v>159</v>
      </c>
      <c r="P134" s="219"/>
      <c r="Q134" s="219"/>
      <c r="R134" s="219"/>
      <c r="S134" s="219" t="s">
        <v>77</v>
      </c>
      <c r="T134" s="219"/>
      <c r="U134" s="219"/>
      <c r="V134" s="219"/>
    </row>
    <row r="135" spans="1:22" ht="15" customHeight="1" x14ac:dyDescent="0.3">
      <c r="A135" s="217"/>
      <c r="B135" s="217"/>
      <c r="C135" s="220" t="s">
        <v>154</v>
      </c>
      <c r="D135" s="220" t="s">
        <v>157</v>
      </c>
      <c r="E135" s="220" t="s">
        <v>156</v>
      </c>
      <c r="F135" s="220" t="s">
        <v>155</v>
      </c>
      <c r="G135" s="220" t="s">
        <v>154</v>
      </c>
      <c r="H135" s="220" t="s">
        <v>157</v>
      </c>
      <c r="I135" s="220" t="s">
        <v>156</v>
      </c>
      <c r="J135" s="220" t="s">
        <v>155</v>
      </c>
      <c r="K135" s="220" t="s">
        <v>154</v>
      </c>
      <c r="L135" s="220" t="s">
        <v>157</v>
      </c>
      <c r="M135" s="220" t="s">
        <v>156</v>
      </c>
      <c r="N135" s="220" t="s">
        <v>155</v>
      </c>
      <c r="O135" s="220" t="s">
        <v>154</v>
      </c>
      <c r="P135" s="220" t="s">
        <v>157</v>
      </c>
      <c r="Q135" s="220" t="s">
        <v>156</v>
      </c>
      <c r="R135" s="220" t="s">
        <v>155</v>
      </c>
      <c r="S135" s="220" t="s">
        <v>154</v>
      </c>
      <c r="T135" s="220" t="s">
        <v>157</v>
      </c>
      <c r="U135" s="220" t="s">
        <v>156</v>
      </c>
      <c r="V135" s="220" t="s">
        <v>155</v>
      </c>
    </row>
    <row r="136" spans="1:22" x14ac:dyDescent="0.3">
      <c r="A136" s="217"/>
      <c r="B136" s="217"/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</row>
    <row r="137" spans="1:22" x14ac:dyDescent="0.3">
      <c r="A137" s="37">
        <v>1</v>
      </c>
      <c r="B137" s="37" t="str">
        <f>'DATA SISWA'!B4</f>
        <v>ALICIA SIPAYUNG</v>
      </c>
      <c r="C137" s="33">
        <v>4</v>
      </c>
      <c r="D137" s="33">
        <v>1</v>
      </c>
      <c r="E137" s="33">
        <v>1</v>
      </c>
      <c r="F137" s="35">
        <f>SUM(C137*1,D137*2,E137*3)/12*100</f>
        <v>75</v>
      </c>
      <c r="G137" s="36">
        <v>4</v>
      </c>
      <c r="H137" s="36">
        <v>1</v>
      </c>
      <c r="I137" s="36">
        <v>1</v>
      </c>
      <c r="J137" s="35">
        <f>SUM(G137*1,H137*2,I137*3)/12*100</f>
        <v>75</v>
      </c>
      <c r="K137" s="38">
        <v>4</v>
      </c>
      <c r="L137" s="38">
        <v>1</v>
      </c>
      <c r="M137" s="38">
        <v>1</v>
      </c>
      <c r="N137" s="35">
        <f>SUM(K137*1,L137*2,M137*3)/12*100</f>
        <v>75</v>
      </c>
      <c r="O137" s="36">
        <v>4</v>
      </c>
      <c r="P137" s="36">
        <v>1</v>
      </c>
      <c r="Q137" s="36">
        <v>1</v>
      </c>
      <c r="R137" s="35">
        <f>SUM(O137*1,P137*2,Q137*3)/12*100</f>
        <v>75</v>
      </c>
      <c r="S137" s="39">
        <v>4</v>
      </c>
      <c r="T137" s="39">
        <v>1</v>
      </c>
      <c r="U137" s="39">
        <v>1</v>
      </c>
      <c r="V137" s="35">
        <f>SUM(S137*1,T137*2,U137*3)/12*100</f>
        <v>75</v>
      </c>
    </row>
    <row r="138" spans="1:22" x14ac:dyDescent="0.3">
      <c r="A138" s="37">
        <v>2</v>
      </c>
      <c r="B138" s="37" t="str">
        <f>'DATA SISWA'!B5</f>
        <v>BRIAN HADI PANGESTU</v>
      </c>
      <c r="C138" s="33">
        <v>1</v>
      </c>
      <c r="D138" s="33">
        <v>2</v>
      </c>
      <c r="E138" s="33">
        <v>1.5</v>
      </c>
      <c r="F138" s="35">
        <f t="shared" ref="F138:F157" si="35">SUM(C138*1,D138*2,E138*3)/12*100</f>
        <v>79.166666666666657</v>
      </c>
      <c r="G138" s="36">
        <v>1</v>
      </c>
      <c r="H138" s="36">
        <v>2</v>
      </c>
      <c r="I138" s="36">
        <v>1.5</v>
      </c>
      <c r="J138" s="35">
        <f t="shared" ref="J138:J157" si="36">SUM(G138*1,H138*2,I138*3)/12*100</f>
        <v>79.166666666666657</v>
      </c>
      <c r="K138" s="38">
        <v>1</v>
      </c>
      <c r="L138" s="38">
        <v>2</v>
      </c>
      <c r="M138" s="38">
        <v>1.5</v>
      </c>
      <c r="N138" s="35">
        <f t="shared" ref="N138:N157" si="37">SUM(K138*1,L138*2,M138*3)/12*100</f>
        <v>79.166666666666657</v>
      </c>
      <c r="O138" s="36">
        <v>1</v>
      </c>
      <c r="P138" s="36">
        <v>2</v>
      </c>
      <c r="Q138" s="36">
        <v>1.5</v>
      </c>
      <c r="R138" s="35">
        <f t="shared" ref="R138:R157" si="38">SUM(O138*1,P138*2,Q138*3)/12*100</f>
        <v>79.166666666666657</v>
      </c>
      <c r="S138" s="39">
        <v>1</v>
      </c>
      <c r="T138" s="39">
        <v>2</v>
      </c>
      <c r="U138" s="39">
        <v>1.5</v>
      </c>
      <c r="V138" s="35">
        <f t="shared" ref="V138:V157" si="39">SUM(S138*1,T138*2,U138*3)/12*100</f>
        <v>79.166666666666657</v>
      </c>
    </row>
    <row r="139" spans="1:22" x14ac:dyDescent="0.3">
      <c r="A139" s="37">
        <v>3</v>
      </c>
      <c r="B139" s="37" t="str">
        <f>'DATA SISWA'!B6</f>
        <v>BUNGA CITRA LESTARI</v>
      </c>
      <c r="C139" s="33">
        <v>1.5</v>
      </c>
      <c r="D139" s="33">
        <v>1.5</v>
      </c>
      <c r="E139" s="33">
        <v>1.5</v>
      </c>
      <c r="F139" s="35">
        <f t="shared" si="35"/>
        <v>75</v>
      </c>
      <c r="G139" s="36">
        <v>1.5</v>
      </c>
      <c r="H139" s="36">
        <v>1.5</v>
      </c>
      <c r="I139" s="36">
        <v>1.5</v>
      </c>
      <c r="J139" s="35">
        <f t="shared" si="36"/>
        <v>75</v>
      </c>
      <c r="K139" s="38">
        <v>3</v>
      </c>
      <c r="L139" s="38">
        <v>2</v>
      </c>
      <c r="M139" s="38">
        <v>0.5</v>
      </c>
      <c r="N139" s="35">
        <f t="shared" si="37"/>
        <v>70.833333333333343</v>
      </c>
      <c r="O139" s="36">
        <v>1.5</v>
      </c>
      <c r="P139" s="36">
        <v>1.5</v>
      </c>
      <c r="Q139" s="36">
        <v>1.5</v>
      </c>
      <c r="R139" s="35">
        <f t="shared" si="38"/>
        <v>75</v>
      </c>
      <c r="S139" s="39">
        <v>3</v>
      </c>
      <c r="T139" s="39">
        <v>2</v>
      </c>
      <c r="U139" s="39">
        <v>0.5</v>
      </c>
      <c r="V139" s="35">
        <f t="shared" si="39"/>
        <v>70.833333333333343</v>
      </c>
    </row>
    <row r="140" spans="1:22" x14ac:dyDescent="0.3">
      <c r="A140" s="37">
        <v>4</v>
      </c>
      <c r="B140" s="37" t="str">
        <f>'DATA SISWA'!B7</f>
        <v>CARLA SAN JOSE</v>
      </c>
      <c r="C140" s="33">
        <v>1</v>
      </c>
      <c r="D140" s="33">
        <v>2</v>
      </c>
      <c r="E140" s="33">
        <v>1.5</v>
      </c>
      <c r="F140" s="35">
        <f t="shared" si="35"/>
        <v>79.166666666666657</v>
      </c>
      <c r="G140" s="36">
        <v>1</v>
      </c>
      <c r="H140" s="36">
        <v>2</v>
      </c>
      <c r="I140" s="36">
        <v>1.5</v>
      </c>
      <c r="J140" s="35">
        <f t="shared" si="36"/>
        <v>79.166666666666657</v>
      </c>
      <c r="K140" s="38">
        <v>3</v>
      </c>
      <c r="L140" s="38">
        <v>2</v>
      </c>
      <c r="M140" s="38">
        <v>0.5</v>
      </c>
      <c r="N140" s="35">
        <f t="shared" si="37"/>
        <v>70.833333333333343</v>
      </c>
      <c r="O140" s="36">
        <v>1</v>
      </c>
      <c r="P140" s="36">
        <v>2</v>
      </c>
      <c r="Q140" s="36">
        <v>1.5</v>
      </c>
      <c r="R140" s="35">
        <f t="shared" si="38"/>
        <v>79.166666666666657</v>
      </c>
      <c r="S140" s="39">
        <v>1</v>
      </c>
      <c r="T140" s="39">
        <v>2</v>
      </c>
      <c r="U140" s="39">
        <v>1.5</v>
      </c>
      <c r="V140" s="35">
        <f t="shared" si="39"/>
        <v>79.166666666666657</v>
      </c>
    </row>
    <row r="141" spans="1:22" x14ac:dyDescent="0.3">
      <c r="A141" s="37">
        <v>5</v>
      </c>
      <c r="B141" s="37" t="str">
        <f>'DATA SISWA'!B8</f>
        <v>DIANA AULIA</v>
      </c>
      <c r="C141" s="33">
        <v>4</v>
      </c>
      <c r="D141" s="33">
        <v>2</v>
      </c>
      <c r="E141" s="33">
        <v>1</v>
      </c>
      <c r="F141" s="35">
        <f t="shared" si="35"/>
        <v>91.666666666666657</v>
      </c>
      <c r="G141" s="36">
        <v>4</v>
      </c>
      <c r="H141" s="36">
        <v>2</v>
      </c>
      <c r="I141" s="36">
        <v>1</v>
      </c>
      <c r="J141" s="35">
        <f t="shared" si="36"/>
        <v>91.666666666666657</v>
      </c>
      <c r="K141" s="38">
        <v>4</v>
      </c>
      <c r="L141" s="38">
        <v>2</v>
      </c>
      <c r="M141" s="38">
        <v>1</v>
      </c>
      <c r="N141" s="35">
        <f t="shared" si="37"/>
        <v>91.666666666666657</v>
      </c>
      <c r="O141" s="36">
        <v>2</v>
      </c>
      <c r="P141" s="36">
        <v>2</v>
      </c>
      <c r="Q141" s="36">
        <v>1.5</v>
      </c>
      <c r="R141" s="35">
        <f t="shared" si="38"/>
        <v>87.5</v>
      </c>
      <c r="S141" s="39">
        <v>2</v>
      </c>
      <c r="T141" s="39">
        <v>2</v>
      </c>
      <c r="U141" s="39">
        <v>1.5</v>
      </c>
      <c r="V141" s="35">
        <f t="shared" si="39"/>
        <v>87.5</v>
      </c>
    </row>
    <row r="142" spans="1:22" x14ac:dyDescent="0.3">
      <c r="A142" s="37">
        <v>6</v>
      </c>
      <c r="B142" s="37" t="str">
        <f>'DATA SISWA'!B9</f>
        <v>ELVINA SUNARDI</v>
      </c>
      <c r="C142" s="33">
        <v>2</v>
      </c>
      <c r="D142" s="33">
        <v>2</v>
      </c>
      <c r="E142" s="33">
        <v>1.5</v>
      </c>
      <c r="F142" s="35">
        <f t="shared" si="35"/>
        <v>87.5</v>
      </c>
      <c r="G142" s="36">
        <v>2</v>
      </c>
      <c r="H142" s="36">
        <v>2</v>
      </c>
      <c r="I142" s="36">
        <v>1.5</v>
      </c>
      <c r="J142" s="35">
        <f t="shared" si="36"/>
        <v>87.5</v>
      </c>
      <c r="K142" s="38">
        <v>2</v>
      </c>
      <c r="L142" s="38">
        <v>2</v>
      </c>
      <c r="M142" s="38">
        <v>1.5</v>
      </c>
      <c r="N142" s="35">
        <f t="shared" si="37"/>
        <v>87.5</v>
      </c>
      <c r="O142" s="36">
        <v>3</v>
      </c>
      <c r="P142" s="36">
        <v>2</v>
      </c>
      <c r="Q142" s="36">
        <v>1</v>
      </c>
      <c r="R142" s="35">
        <f t="shared" si="38"/>
        <v>83.333333333333343</v>
      </c>
      <c r="S142" s="39">
        <v>2</v>
      </c>
      <c r="T142" s="39">
        <v>2</v>
      </c>
      <c r="U142" s="39">
        <v>1.5</v>
      </c>
      <c r="V142" s="35">
        <f t="shared" si="39"/>
        <v>87.5</v>
      </c>
    </row>
    <row r="143" spans="1:22" x14ac:dyDescent="0.3">
      <c r="A143" s="37">
        <v>7</v>
      </c>
      <c r="B143" s="37" t="str">
        <f>'DATA SISWA'!B10</f>
        <v>HARITSYAM ANSHARI</v>
      </c>
      <c r="C143" s="33">
        <v>1.5</v>
      </c>
      <c r="D143" s="33">
        <v>1.5</v>
      </c>
      <c r="E143" s="33">
        <v>1.5</v>
      </c>
      <c r="F143" s="35">
        <f t="shared" si="35"/>
        <v>75</v>
      </c>
      <c r="G143" s="36">
        <v>1.5</v>
      </c>
      <c r="H143" s="36">
        <v>1.5</v>
      </c>
      <c r="I143" s="36">
        <v>1.5</v>
      </c>
      <c r="J143" s="35">
        <f t="shared" si="36"/>
        <v>75</v>
      </c>
      <c r="K143" s="38">
        <v>3</v>
      </c>
      <c r="L143" s="38">
        <v>2</v>
      </c>
      <c r="M143" s="38">
        <v>0.5</v>
      </c>
      <c r="N143" s="35">
        <f t="shared" si="37"/>
        <v>70.833333333333343</v>
      </c>
      <c r="O143" s="36">
        <v>3</v>
      </c>
      <c r="P143" s="36">
        <v>2</v>
      </c>
      <c r="Q143" s="36">
        <v>0.5</v>
      </c>
      <c r="R143" s="35">
        <f t="shared" si="38"/>
        <v>70.833333333333343</v>
      </c>
      <c r="S143" s="39">
        <v>3</v>
      </c>
      <c r="T143" s="39">
        <v>2</v>
      </c>
      <c r="U143" s="39">
        <v>0.5</v>
      </c>
      <c r="V143" s="35">
        <f t="shared" si="39"/>
        <v>70.833333333333343</v>
      </c>
    </row>
    <row r="144" spans="1:22" x14ac:dyDescent="0.3">
      <c r="A144" s="37">
        <v>8</v>
      </c>
      <c r="B144" s="37" t="str">
        <f>'DATA SISWA'!B11</f>
        <v>IZZUDIN AL AYYUBI</v>
      </c>
      <c r="C144" s="33">
        <v>1</v>
      </c>
      <c r="D144" s="33">
        <v>2</v>
      </c>
      <c r="E144" s="33">
        <v>1.5</v>
      </c>
      <c r="F144" s="35">
        <f t="shared" si="35"/>
        <v>79.166666666666657</v>
      </c>
      <c r="G144" s="36">
        <v>1</v>
      </c>
      <c r="H144" s="36">
        <v>2</v>
      </c>
      <c r="I144" s="36">
        <v>1.5</v>
      </c>
      <c r="J144" s="35">
        <f t="shared" si="36"/>
        <v>79.166666666666657</v>
      </c>
      <c r="K144" s="38">
        <v>1</v>
      </c>
      <c r="L144" s="38">
        <v>2</v>
      </c>
      <c r="M144" s="38">
        <v>1.5</v>
      </c>
      <c r="N144" s="35">
        <f t="shared" si="37"/>
        <v>79.166666666666657</v>
      </c>
      <c r="O144" s="36">
        <v>1</v>
      </c>
      <c r="P144" s="36">
        <v>2</v>
      </c>
      <c r="Q144" s="36">
        <v>1.5</v>
      </c>
      <c r="R144" s="35">
        <f t="shared" si="38"/>
        <v>79.166666666666657</v>
      </c>
      <c r="S144" s="39">
        <v>1</v>
      </c>
      <c r="T144" s="39">
        <v>2</v>
      </c>
      <c r="U144" s="39">
        <v>1.5</v>
      </c>
      <c r="V144" s="35">
        <f t="shared" si="39"/>
        <v>79.166666666666657</v>
      </c>
    </row>
    <row r="145" spans="1:22" x14ac:dyDescent="0.3">
      <c r="A145" s="37">
        <v>9</v>
      </c>
      <c r="B145" s="37" t="str">
        <f>'DATA SISWA'!B12</f>
        <v>LALA HELSINKI</v>
      </c>
      <c r="C145" s="33">
        <v>4</v>
      </c>
      <c r="D145" s="33">
        <v>1</v>
      </c>
      <c r="E145" s="33">
        <v>0.5</v>
      </c>
      <c r="F145" s="35">
        <f t="shared" si="35"/>
        <v>62.5</v>
      </c>
      <c r="G145" s="36">
        <v>2</v>
      </c>
      <c r="H145" s="36">
        <v>0</v>
      </c>
      <c r="I145" s="36">
        <v>1</v>
      </c>
      <c r="J145" s="35">
        <f t="shared" si="36"/>
        <v>41.666666666666671</v>
      </c>
      <c r="K145" s="38">
        <v>2</v>
      </c>
      <c r="L145" s="38">
        <v>0</v>
      </c>
      <c r="M145" s="38">
        <v>1</v>
      </c>
      <c r="N145" s="35">
        <f t="shared" si="37"/>
        <v>41.666666666666671</v>
      </c>
      <c r="O145" s="36">
        <v>2</v>
      </c>
      <c r="P145" s="36">
        <v>0</v>
      </c>
      <c r="Q145" s="36">
        <v>1</v>
      </c>
      <c r="R145" s="35">
        <f t="shared" si="38"/>
        <v>41.666666666666671</v>
      </c>
      <c r="S145" s="39">
        <v>2</v>
      </c>
      <c r="T145" s="39">
        <v>0</v>
      </c>
      <c r="U145" s="39">
        <v>1</v>
      </c>
      <c r="V145" s="35">
        <f t="shared" si="39"/>
        <v>41.666666666666671</v>
      </c>
    </row>
    <row r="146" spans="1:22" x14ac:dyDescent="0.3">
      <c r="A146" s="37">
        <v>10</v>
      </c>
      <c r="B146" s="37" t="str">
        <f>'DATA SISWA'!B13</f>
        <v>MARIA RENATTA S.</v>
      </c>
      <c r="C146" s="33">
        <v>1.5</v>
      </c>
      <c r="D146" s="33">
        <v>1.5</v>
      </c>
      <c r="E146" s="33">
        <v>1.5</v>
      </c>
      <c r="F146" s="35">
        <f t="shared" si="35"/>
        <v>75</v>
      </c>
      <c r="G146" s="36">
        <v>3</v>
      </c>
      <c r="H146" s="36">
        <v>1</v>
      </c>
      <c r="I146" s="36">
        <v>0.5</v>
      </c>
      <c r="J146" s="35">
        <f t="shared" si="36"/>
        <v>54.166666666666664</v>
      </c>
      <c r="K146" s="38">
        <v>3</v>
      </c>
      <c r="L146" s="38">
        <v>1</v>
      </c>
      <c r="M146" s="38">
        <v>0.5</v>
      </c>
      <c r="N146" s="35">
        <f t="shared" si="37"/>
        <v>54.166666666666664</v>
      </c>
      <c r="O146" s="36">
        <v>4</v>
      </c>
      <c r="P146" s="36">
        <v>1</v>
      </c>
      <c r="Q146" s="36">
        <v>0.5</v>
      </c>
      <c r="R146" s="35">
        <f t="shared" si="38"/>
        <v>62.5</v>
      </c>
      <c r="S146" s="39">
        <v>4</v>
      </c>
      <c r="T146" s="39">
        <v>1</v>
      </c>
      <c r="U146" s="39">
        <v>0.5</v>
      </c>
      <c r="V146" s="35">
        <f t="shared" si="39"/>
        <v>62.5</v>
      </c>
    </row>
    <row r="147" spans="1:22" x14ac:dyDescent="0.3">
      <c r="A147" s="37">
        <v>11</v>
      </c>
      <c r="B147" s="37" t="str">
        <f>'DATA SISWA'!B14</f>
        <v>NANDA AYU</v>
      </c>
      <c r="C147" s="33">
        <v>4</v>
      </c>
      <c r="D147" s="33">
        <v>1</v>
      </c>
      <c r="E147" s="33">
        <v>0.5</v>
      </c>
      <c r="F147" s="35">
        <f t="shared" si="35"/>
        <v>62.5</v>
      </c>
      <c r="G147" s="36">
        <v>3</v>
      </c>
      <c r="H147" s="36">
        <v>1</v>
      </c>
      <c r="I147" s="36">
        <v>0.5</v>
      </c>
      <c r="J147" s="35">
        <f t="shared" si="36"/>
        <v>54.166666666666664</v>
      </c>
      <c r="K147" s="38">
        <v>0</v>
      </c>
      <c r="L147" s="38">
        <v>1</v>
      </c>
      <c r="M147" s="38">
        <v>1</v>
      </c>
      <c r="N147" s="35">
        <f t="shared" si="37"/>
        <v>41.666666666666671</v>
      </c>
      <c r="O147" s="36">
        <v>3</v>
      </c>
      <c r="P147" s="36">
        <v>1</v>
      </c>
      <c r="Q147" s="36">
        <v>0.5</v>
      </c>
      <c r="R147" s="35">
        <f t="shared" si="38"/>
        <v>54.166666666666664</v>
      </c>
      <c r="S147" s="39">
        <v>3</v>
      </c>
      <c r="T147" s="39">
        <v>1</v>
      </c>
      <c r="U147" s="39">
        <v>0.5</v>
      </c>
      <c r="V147" s="35">
        <f t="shared" si="39"/>
        <v>54.166666666666664</v>
      </c>
    </row>
    <row r="148" spans="1:22" x14ac:dyDescent="0.3">
      <c r="A148" s="37">
        <v>12</v>
      </c>
      <c r="B148" s="37" t="str">
        <f>'DATA SISWA'!B15</f>
        <v xml:space="preserve">OPHELIA </v>
      </c>
      <c r="C148" s="33">
        <v>1</v>
      </c>
      <c r="D148" s="33">
        <v>2</v>
      </c>
      <c r="E148" s="33">
        <v>1.5</v>
      </c>
      <c r="F148" s="35">
        <f t="shared" si="35"/>
        <v>79.166666666666657</v>
      </c>
      <c r="G148" s="36">
        <v>1</v>
      </c>
      <c r="H148" s="36">
        <v>2</v>
      </c>
      <c r="I148" s="36">
        <v>1.5</v>
      </c>
      <c r="J148" s="35">
        <f t="shared" si="36"/>
        <v>79.166666666666657</v>
      </c>
      <c r="K148" s="38">
        <v>1.5</v>
      </c>
      <c r="L148" s="38">
        <v>1.5</v>
      </c>
      <c r="M148" s="38">
        <v>1.5</v>
      </c>
      <c r="N148" s="35">
        <f t="shared" si="37"/>
        <v>75</v>
      </c>
      <c r="O148" s="36">
        <v>3</v>
      </c>
      <c r="P148" s="36">
        <v>2</v>
      </c>
      <c r="Q148" s="36">
        <v>0.5</v>
      </c>
      <c r="R148" s="35">
        <f t="shared" si="38"/>
        <v>70.833333333333343</v>
      </c>
      <c r="S148" s="39">
        <v>3</v>
      </c>
      <c r="T148" s="39">
        <v>2</v>
      </c>
      <c r="U148" s="39">
        <v>0.5</v>
      </c>
      <c r="V148" s="35">
        <f t="shared" si="39"/>
        <v>70.833333333333343</v>
      </c>
    </row>
    <row r="149" spans="1:22" x14ac:dyDescent="0.3">
      <c r="A149" s="37">
        <v>13</v>
      </c>
      <c r="B149" s="37" t="str">
        <f>'DATA SISWA'!B16</f>
        <v>REYNARD CHATILLON</v>
      </c>
      <c r="C149" s="33">
        <v>1</v>
      </c>
      <c r="D149" s="33">
        <v>2</v>
      </c>
      <c r="E149" s="33">
        <v>1.5</v>
      </c>
      <c r="F149" s="35">
        <f t="shared" si="35"/>
        <v>79.166666666666657</v>
      </c>
      <c r="G149" s="36">
        <v>1</v>
      </c>
      <c r="H149" s="36">
        <v>2</v>
      </c>
      <c r="I149" s="36">
        <v>1.5</v>
      </c>
      <c r="J149" s="35">
        <f t="shared" si="36"/>
        <v>79.166666666666657</v>
      </c>
      <c r="K149" s="38">
        <v>1.5</v>
      </c>
      <c r="L149" s="38">
        <v>1.5</v>
      </c>
      <c r="M149" s="38">
        <v>1.5</v>
      </c>
      <c r="N149" s="35">
        <f t="shared" si="37"/>
        <v>75</v>
      </c>
      <c r="O149" s="36">
        <v>1</v>
      </c>
      <c r="P149" s="36">
        <v>2</v>
      </c>
      <c r="Q149" s="36">
        <v>1.5</v>
      </c>
      <c r="R149" s="35">
        <f t="shared" si="38"/>
        <v>79.166666666666657</v>
      </c>
      <c r="S149" s="39">
        <v>1</v>
      </c>
      <c r="T149" s="39">
        <v>2</v>
      </c>
      <c r="U149" s="39">
        <v>1.5</v>
      </c>
      <c r="V149" s="35">
        <f t="shared" si="39"/>
        <v>79.166666666666657</v>
      </c>
    </row>
    <row r="150" spans="1:22" x14ac:dyDescent="0.3">
      <c r="A150" s="37">
        <v>14</v>
      </c>
      <c r="B150" s="37" t="str">
        <f>'DATA SISWA'!B17</f>
        <v>RAYNALDO PUTRA SETYOWATI</v>
      </c>
      <c r="C150" s="33">
        <v>5</v>
      </c>
      <c r="D150" s="33">
        <v>1</v>
      </c>
      <c r="E150" s="33">
        <v>1</v>
      </c>
      <c r="F150" s="35">
        <f t="shared" si="35"/>
        <v>83.333333333333343</v>
      </c>
      <c r="G150" s="36">
        <v>5</v>
      </c>
      <c r="H150" s="36">
        <v>1</v>
      </c>
      <c r="I150" s="36">
        <v>1</v>
      </c>
      <c r="J150" s="35">
        <f t="shared" si="36"/>
        <v>83.333333333333343</v>
      </c>
      <c r="K150" s="38">
        <v>5</v>
      </c>
      <c r="L150" s="38">
        <v>1</v>
      </c>
      <c r="M150" s="38">
        <v>1</v>
      </c>
      <c r="N150" s="35">
        <f t="shared" si="37"/>
        <v>83.333333333333343</v>
      </c>
      <c r="O150" s="36">
        <v>1</v>
      </c>
      <c r="P150" s="36">
        <v>2</v>
      </c>
      <c r="Q150" s="36">
        <v>1.5</v>
      </c>
      <c r="R150" s="35">
        <f t="shared" si="38"/>
        <v>79.166666666666657</v>
      </c>
      <c r="S150" s="39">
        <v>1</v>
      </c>
      <c r="T150" s="39">
        <v>2</v>
      </c>
      <c r="U150" s="39">
        <v>1.5</v>
      </c>
      <c r="V150" s="35">
        <f t="shared" si="39"/>
        <v>79.166666666666657</v>
      </c>
    </row>
    <row r="151" spans="1:22" x14ac:dyDescent="0.3">
      <c r="A151" s="37">
        <v>15</v>
      </c>
      <c r="B151" s="37" t="str">
        <f>'DATA SISWA'!B18</f>
        <v>RAGNA CRIMSON</v>
      </c>
      <c r="C151" s="33">
        <v>3</v>
      </c>
      <c r="D151" s="33">
        <v>2</v>
      </c>
      <c r="E151" s="33">
        <v>1.5</v>
      </c>
      <c r="F151" s="35">
        <f t="shared" si="35"/>
        <v>95.833333333333343</v>
      </c>
      <c r="G151" s="36">
        <v>3</v>
      </c>
      <c r="H151" s="36">
        <v>2</v>
      </c>
      <c r="I151" s="36">
        <v>1.5</v>
      </c>
      <c r="J151" s="35">
        <f t="shared" si="36"/>
        <v>95.833333333333343</v>
      </c>
      <c r="K151" s="38">
        <v>2</v>
      </c>
      <c r="L151" s="38">
        <v>2</v>
      </c>
      <c r="M151" s="38">
        <v>1.5</v>
      </c>
      <c r="N151" s="35">
        <f t="shared" si="37"/>
        <v>87.5</v>
      </c>
      <c r="O151" s="36">
        <v>4</v>
      </c>
      <c r="P151" s="36">
        <v>2</v>
      </c>
      <c r="Q151" s="36">
        <v>1</v>
      </c>
      <c r="R151" s="35">
        <f t="shared" si="38"/>
        <v>91.666666666666657</v>
      </c>
      <c r="S151" s="39">
        <v>5</v>
      </c>
      <c r="T151" s="39">
        <v>1</v>
      </c>
      <c r="U151" s="39">
        <v>1</v>
      </c>
      <c r="V151" s="35">
        <f t="shared" si="39"/>
        <v>83.333333333333343</v>
      </c>
    </row>
    <row r="152" spans="1:22" x14ac:dyDescent="0.3">
      <c r="A152" s="37">
        <v>16</v>
      </c>
      <c r="B152" s="37" t="str">
        <f>'DATA SISWA'!B19</f>
        <v>SABRINA IRIS WIDAGDO</v>
      </c>
      <c r="C152" s="33">
        <v>1.5</v>
      </c>
      <c r="D152" s="33">
        <v>1.5</v>
      </c>
      <c r="E152" s="33">
        <v>1.5</v>
      </c>
      <c r="F152" s="35">
        <f t="shared" si="35"/>
        <v>75</v>
      </c>
      <c r="G152" s="36">
        <v>3</v>
      </c>
      <c r="H152" s="36">
        <v>2</v>
      </c>
      <c r="I152" s="36">
        <v>0.5</v>
      </c>
      <c r="J152" s="35">
        <f t="shared" si="36"/>
        <v>70.833333333333343</v>
      </c>
      <c r="K152" s="38">
        <v>3</v>
      </c>
      <c r="L152" s="38">
        <v>2</v>
      </c>
      <c r="M152" s="38">
        <v>0.5</v>
      </c>
      <c r="N152" s="35">
        <f t="shared" si="37"/>
        <v>70.833333333333343</v>
      </c>
      <c r="O152" s="36">
        <v>1.5</v>
      </c>
      <c r="P152" s="36">
        <v>1.5</v>
      </c>
      <c r="Q152" s="36">
        <v>1.5</v>
      </c>
      <c r="R152" s="35">
        <f t="shared" si="38"/>
        <v>75</v>
      </c>
      <c r="S152" s="39">
        <v>4</v>
      </c>
      <c r="T152" s="39">
        <v>1</v>
      </c>
      <c r="U152" s="39">
        <v>0.5</v>
      </c>
      <c r="V152" s="35">
        <f t="shared" si="39"/>
        <v>62.5</v>
      </c>
    </row>
    <row r="153" spans="1:22" x14ac:dyDescent="0.3">
      <c r="A153" s="37">
        <v>17</v>
      </c>
      <c r="B153" s="37" t="str">
        <f>'DATA SISWA'!B20</f>
        <v>SKOLASTIKA TANUBRATA</v>
      </c>
      <c r="C153" s="33">
        <v>5</v>
      </c>
      <c r="D153" s="33">
        <v>1</v>
      </c>
      <c r="E153" s="33">
        <v>1</v>
      </c>
      <c r="F153" s="35">
        <f t="shared" si="35"/>
        <v>83.333333333333343</v>
      </c>
      <c r="G153" s="36">
        <v>5</v>
      </c>
      <c r="H153" s="36">
        <v>1</v>
      </c>
      <c r="I153" s="36">
        <v>1</v>
      </c>
      <c r="J153" s="35">
        <f t="shared" si="36"/>
        <v>83.333333333333343</v>
      </c>
      <c r="K153" s="38">
        <v>5</v>
      </c>
      <c r="L153" s="38">
        <v>1</v>
      </c>
      <c r="M153" s="38">
        <v>1</v>
      </c>
      <c r="N153" s="35">
        <f t="shared" si="37"/>
        <v>83.333333333333343</v>
      </c>
      <c r="O153" s="36">
        <v>5</v>
      </c>
      <c r="P153" s="36">
        <v>1</v>
      </c>
      <c r="Q153" s="36">
        <v>1</v>
      </c>
      <c r="R153" s="35">
        <f t="shared" si="38"/>
        <v>83.333333333333343</v>
      </c>
      <c r="S153" s="39">
        <v>1</v>
      </c>
      <c r="T153" s="39">
        <v>2</v>
      </c>
      <c r="U153" s="39">
        <v>1.5</v>
      </c>
      <c r="V153" s="35">
        <f t="shared" si="39"/>
        <v>79.166666666666657</v>
      </c>
    </row>
    <row r="154" spans="1:22" x14ac:dyDescent="0.3">
      <c r="A154" s="37">
        <v>18</v>
      </c>
      <c r="B154" s="37" t="str">
        <f>'DATA SISWA'!B21</f>
        <v>SASTROAMIDJOJO DIMEDJO</v>
      </c>
      <c r="C154" s="33">
        <v>1</v>
      </c>
      <c r="D154" s="33">
        <v>2</v>
      </c>
      <c r="E154" s="33">
        <v>1.5</v>
      </c>
      <c r="F154" s="35">
        <f t="shared" si="35"/>
        <v>79.166666666666657</v>
      </c>
      <c r="G154" s="36">
        <v>1</v>
      </c>
      <c r="H154" s="36">
        <v>2</v>
      </c>
      <c r="I154" s="36">
        <v>1.5</v>
      </c>
      <c r="J154" s="35">
        <f t="shared" si="36"/>
        <v>79.166666666666657</v>
      </c>
      <c r="K154" s="38">
        <v>1.5</v>
      </c>
      <c r="L154" s="38">
        <v>1.5</v>
      </c>
      <c r="M154" s="38">
        <v>1.5</v>
      </c>
      <c r="N154" s="35">
        <f t="shared" si="37"/>
        <v>75</v>
      </c>
      <c r="O154" s="36">
        <v>5</v>
      </c>
      <c r="P154" s="36">
        <v>1</v>
      </c>
      <c r="Q154" s="36">
        <v>1</v>
      </c>
      <c r="R154" s="35">
        <f t="shared" si="38"/>
        <v>83.333333333333343</v>
      </c>
      <c r="S154" s="39">
        <v>1.5</v>
      </c>
      <c r="T154" s="39">
        <v>1.5</v>
      </c>
      <c r="U154" s="39">
        <v>1.5</v>
      </c>
      <c r="V154" s="35">
        <f t="shared" si="39"/>
        <v>75</v>
      </c>
    </row>
    <row r="155" spans="1:22" x14ac:dyDescent="0.3">
      <c r="A155" s="37">
        <v>19</v>
      </c>
      <c r="B155" s="37" t="str">
        <f>'DATA SISWA'!B22</f>
        <v>VICTORIA ANUGRAH LESTARI</v>
      </c>
      <c r="C155" s="33">
        <v>5</v>
      </c>
      <c r="D155" s="33">
        <v>1</v>
      </c>
      <c r="E155" s="33">
        <v>1</v>
      </c>
      <c r="F155" s="35">
        <f t="shared" si="35"/>
        <v>83.333333333333343</v>
      </c>
      <c r="G155" s="36">
        <v>5</v>
      </c>
      <c r="H155" s="36">
        <v>1</v>
      </c>
      <c r="I155" s="36">
        <v>1</v>
      </c>
      <c r="J155" s="35">
        <f t="shared" si="36"/>
        <v>83.333333333333343</v>
      </c>
      <c r="K155" s="38">
        <v>1</v>
      </c>
      <c r="L155" s="38">
        <v>2</v>
      </c>
      <c r="M155" s="38">
        <v>1.5</v>
      </c>
      <c r="N155" s="35">
        <f t="shared" si="37"/>
        <v>79.166666666666657</v>
      </c>
      <c r="O155" s="36">
        <v>1</v>
      </c>
      <c r="P155" s="36">
        <v>2</v>
      </c>
      <c r="Q155" s="36">
        <v>1.5</v>
      </c>
      <c r="R155" s="35">
        <f t="shared" si="38"/>
        <v>79.166666666666657</v>
      </c>
      <c r="S155" s="39">
        <v>1.5</v>
      </c>
      <c r="T155" s="39">
        <v>1.5</v>
      </c>
      <c r="U155" s="39">
        <v>1.5</v>
      </c>
      <c r="V155" s="35">
        <f t="shared" si="39"/>
        <v>75</v>
      </c>
    </row>
    <row r="156" spans="1:22" x14ac:dyDescent="0.3">
      <c r="A156" s="37">
        <v>20</v>
      </c>
      <c r="B156" s="37" t="str">
        <f>'DATA SISWA'!B23</f>
        <v>WULAN SASI AL QOMARI</v>
      </c>
      <c r="C156" s="33">
        <v>5</v>
      </c>
      <c r="D156" s="33">
        <v>1</v>
      </c>
      <c r="E156" s="33">
        <v>1</v>
      </c>
      <c r="F156" s="35">
        <f t="shared" si="35"/>
        <v>83.333333333333343</v>
      </c>
      <c r="G156" s="36">
        <v>5</v>
      </c>
      <c r="H156" s="36">
        <v>1</v>
      </c>
      <c r="I156" s="36">
        <v>1</v>
      </c>
      <c r="J156" s="35">
        <f t="shared" si="36"/>
        <v>83.333333333333343</v>
      </c>
      <c r="K156" s="38">
        <v>5</v>
      </c>
      <c r="L156" s="38">
        <v>1</v>
      </c>
      <c r="M156" s="38">
        <v>1</v>
      </c>
      <c r="N156" s="35">
        <f t="shared" si="37"/>
        <v>83.333333333333343</v>
      </c>
      <c r="O156" s="36">
        <v>1</v>
      </c>
      <c r="P156" s="36">
        <v>2</v>
      </c>
      <c r="Q156" s="36">
        <v>1.5</v>
      </c>
      <c r="R156" s="35">
        <f t="shared" si="38"/>
        <v>79.166666666666657</v>
      </c>
      <c r="S156" s="39">
        <v>1</v>
      </c>
      <c r="T156" s="39">
        <v>2</v>
      </c>
      <c r="U156" s="39">
        <v>1.5</v>
      </c>
      <c r="V156" s="35">
        <f t="shared" si="39"/>
        <v>79.166666666666657</v>
      </c>
    </row>
    <row r="157" spans="1:22" x14ac:dyDescent="0.3">
      <c r="A157" s="37">
        <v>21</v>
      </c>
      <c r="B157" s="37" t="str">
        <f>'DATA SISWA'!B24</f>
        <v>ZECHARIAS ALBURQUEQUE</v>
      </c>
      <c r="C157" s="33">
        <v>1.5</v>
      </c>
      <c r="D157" s="33">
        <v>1.5</v>
      </c>
      <c r="E157" s="33">
        <v>1.5</v>
      </c>
      <c r="F157" s="35">
        <f t="shared" si="35"/>
        <v>75</v>
      </c>
      <c r="G157" s="36">
        <v>4</v>
      </c>
      <c r="H157" s="36">
        <v>1</v>
      </c>
      <c r="I157" s="36">
        <v>0.5</v>
      </c>
      <c r="J157" s="35">
        <f t="shared" si="36"/>
        <v>62.5</v>
      </c>
      <c r="K157" s="38">
        <v>4</v>
      </c>
      <c r="L157" s="38">
        <v>1</v>
      </c>
      <c r="M157" s="38">
        <v>0.5</v>
      </c>
      <c r="N157" s="35">
        <f t="shared" si="37"/>
        <v>62.5</v>
      </c>
      <c r="O157" s="36">
        <v>1.5</v>
      </c>
      <c r="P157" s="36">
        <v>1.5</v>
      </c>
      <c r="Q157" s="36">
        <v>1.5</v>
      </c>
      <c r="R157" s="35">
        <f t="shared" si="38"/>
        <v>75</v>
      </c>
      <c r="S157" s="39">
        <v>1.5</v>
      </c>
      <c r="T157" s="39">
        <v>1.5</v>
      </c>
      <c r="U157" s="39">
        <v>1.5</v>
      </c>
      <c r="V157" s="35">
        <f t="shared" si="39"/>
        <v>75</v>
      </c>
    </row>
    <row r="158" spans="1:22" x14ac:dyDescent="0.3">
      <c r="A158" t="s">
        <v>160</v>
      </c>
      <c r="B158" s="5">
        <v>2</v>
      </c>
      <c r="C158" t="s">
        <v>161</v>
      </c>
      <c r="E158" s="5">
        <v>3</v>
      </c>
    </row>
    <row r="159" spans="1:22" x14ac:dyDescent="0.3">
      <c r="A159" s="217" t="s">
        <v>49</v>
      </c>
      <c r="B159" s="218" t="s">
        <v>50</v>
      </c>
      <c r="C159" s="221" t="s">
        <v>152</v>
      </c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1"/>
      <c r="S159" s="221"/>
      <c r="T159" s="221"/>
      <c r="U159" s="221"/>
      <c r="V159" s="221"/>
    </row>
    <row r="160" spans="1:22" x14ac:dyDescent="0.3">
      <c r="A160" s="217"/>
      <c r="B160" s="217"/>
      <c r="C160" s="219" t="s">
        <v>153</v>
      </c>
      <c r="D160" s="219"/>
      <c r="E160" s="219"/>
      <c r="F160" s="219"/>
      <c r="G160" s="219" t="s">
        <v>158</v>
      </c>
      <c r="H160" s="219"/>
      <c r="I160" s="219"/>
      <c r="J160" s="219"/>
      <c r="K160" s="219" t="s">
        <v>73</v>
      </c>
      <c r="L160" s="219"/>
      <c r="M160" s="219"/>
      <c r="N160" s="219"/>
      <c r="O160" s="219" t="s">
        <v>159</v>
      </c>
      <c r="P160" s="219"/>
      <c r="Q160" s="219"/>
      <c r="R160" s="219"/>
      <c r="S160" s="219" t="s">
        <v>77</v>
      </c>
      <c r="T160" s="219"/>
      <c r="U160" s="219"/>
      <c r="V160" s="219"/>
    </row>
    <row r="161" spans="1:22" ht="15" customHeight="1" x14ac:dyDescent="0.3">
      <c r="A161" s="217"/>
      <c r="B161" s="217"/>
      <c r="C161" s="220" t="s">
        <v>154</v>
      </c>
      <c r="D161" s="220" t="s">
        <v>157</v>
      </c>
      <c r="E161" s="220" t="s">
        <v>156</v>
      </c>
      <c r="F161" s="220" t="s">
        <v>155</v>
      </c>
      <c r="G161" s="220" t="s">
        <v>154</v>
      </c>
      <c r="H161" s="220" t="s">
        <v>157</v>
      </c>
      <c r="I161" s="220" t="s">
        <v>156</v>
      </c>
      <c r="J161" s="220" t="s">
        <v>155</v>
      </c>
      <c r="K161" s="220" t="s">
        <v>154</v>
      </c>
      <c r="L161" s="220" t="s">
        <v>157</v>
      </c>
      <c r="M161" s="220" t="s">
        <v>156</v>
      </c>
      <c r="N161" s="220" t="s">
        <v>155</v>
      </c>
      <c r="O161" s="220" t="s">
        <v>154</v>
      </c>
      <c r="P161" s="220" t="s">
        <v>157</v>
      </c>
      <c r="Q161" s="220" t="s">
        <v>156</v>
      </c>
      <c r="R161" s="220" t="s">
        <v>155</v>
      </c>
      <c r="S161" s="220" t="s">
        <v>154</v>
      </c>
      <c r="T161" s="220" t="s">
        <v>157</v>
      </c>
      <c r="U161" s="220" t="s">
        <v>156</v>
      </c>
      <c r="V161" s="220" t="s">
        <v>155</v>
      </c>
    </row>
    <row r="162" spans="1:22" x14ac:dyDescent="0.3">
      <c r="A162" s="217"/>
      <c r="B162" s="217"/>
      <c r="C162" s="220"/>
      <c r="D162" s="220"/>
      <c r="E162" s="220"/>
      <c r="F162" s="220"/>
      <c r="G162" s="220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</row>
    <row r="163" spans="1:22" x14ac:dyDescent="0.3">
      <c r="A163" s="37">
        <v>1</v>
      </c>
      <c r="B163" s="37" t="str">
        <f>'DATA SISWA'!B4</f>
        <v>ALICIA SIPAYUNG</v>
      </c>
      <c r="C163" s="33">
        <v>4</v>
      </c>
      <c r="D163" s="33">
        <v>1</v>
      </c>
      <c r="E163" s="33">
        <v>1</v>
      </c>
      <c r="F163" s="35">
        <f>SUM(C163*1,D163*2,E163*3)/12*100</f>
        <v>75</v>
      </c>
      <c r="G163" s="36">
        <v>4</v>
      </c>
      <c r="H163" s="36">
        <v>1</v>
      </c>
      <c r="I163" s="36">
        <v>1</v>
      </c>
      <c r="J163" s="35">
        <f>SUM(G163*1,H163*2,I163*3)/12*100</f>
        <v>75</v>
      </c>
      <c r="K163" s="38">
        <v>4</v>
      </c>
      <c r="L163" s="38">
        <v>1</v>
      </c>
      <c r="M163" s="38">
        <v>1</v>
      </c>
      <c r="N163" s="35">
        <f>SUM(K163*1,L163*2,M163*3)/12*100</f>
        <v>75</v>
      </c>
      <c r="O163" s="36">
        <v>4</v>
      </c>
      <c r="P163" s="36">
        <v>1</v>
      </c>
      <c r="Q163" s="36">
        <v>1</v>
      </c>
      <c r="R163" s="35">
        <f>SUM(O163*1,P163*2,Q163*3)/12*100</f>
        <v>75</v>
      </c>
      <c r="S163" s="39">
        <v>4</v>
      </c>
      <c r="T163" s="39">
        <v>1</v>
      </c>
      <c r="U163" s="39">
        <v>1</v>
      </c>
      <c r="V163" s="35">
        <f>SUM(S163*1,T163*2,U163*3)/12*100</f>
        <v>75</v>
      </c>
    </row>
    <row r="164" spans="1:22" x14ac:dyDescent="0.3">
      <c r="A164" s="37">
        <v>2</v>
      </c>
      <c r="B164" s="37" t="str">
        <f>'DATA SISWA'!B5</f>
        <v>BRIAN HADI PANGESTU</v>
      </c>
      <c r="C164" s="33">
        <v>1</v>
      </c>
      <c r="D164" s="33">
        <v>2</v>
      </c>
      <c r="E164" s="33">
        <v>1.5</v>
      </c>
      <c r="F164" s="35">
        <f t="shared" ref="F164:F183" si="40">SUM(C164*1,D164*2,E164*3)/12*100</f>
        <v>79.166666666666657</v>
      </c>
      <c r="G164" s="36">
        <v>1</v>
      </c>
      <c r="H164" s="36">
        <v>2</v>
      </c>
      <c r="I164" s="36">
        <v>1.5</v>
      </c>
      <c r="J164" s="35">
        <f t="shared" ref="J164:J183" si="41">SUM(G164*1,H164*2,I164*3)/12*100</f>
        <v>79.166666666666657</v>
      </c>
      <c r="K164" s="38">
        <v>1</v>
      </c>
      <c r="L164" s="38">
        <v>2</v>
      </c>
      <c r="M164" s="38">
        <v>1.5</v>
      </c>
      <c r="N164" s="35">
        <f t="shared" ref="N164:N183" si="42">SUM(K164*1,L164*2,M164*3)/12*100</f>
        <v>79.166666666666657</v>
      </c>
      <c r="O164" s="36">
        <v>1</v>
      </c>
      <c r="P164" s="36">
        <v>2</v>
      </c>
      <c r="Q164" s="36">
        <v>1.5</v>
      </c>
      <c r="R164" s="35">
        <f t="shared" ref="R164:R183" si="43">SUM(O164*1,P164*2,Q164*3)/12*100</f>
        <v>79.166666666666657</v>
      </c>
      <c r="S164" s="39">
        <v>1</v>
      </c>
      <c r="T164" s="39">
        <v>2</v>
      </c>
      <c r="U164" s="39">
        <v>1.5</v>
      </c>
      <c r="V164" s="35">
        <f t="shared" ref="V164:V183" si="44">SUM(S164*1,T164*2,U164*3)/12*100</f>
        <v>79.166666666666657</v>
      </c>
    </row>
    <row r="165" spans="1:22" x14ac:dyDescent="0.3">
      <c r="A165" s="37">
        <v>3</v>
      </c>
      <c r="B165" s="37" t="str">
        <f>'DATA SISWA'!B6</f>
        <v>BUNGA CITRA LESTARI</v>
      </c>
      <c r="C165" s="33">
        <v>1.5</v>
      </c>
      <c r="D165" s="33">
        <v>1.5</v>
      </c>
      <c r="E165" s="33">
        <v>1.5</v>
      </c>
      <c r="F165" s="35">
        <f t="shared" si="40"/>
        <v>75</v>
      </c>
      <c r="G165" s="36">
        <v>1.5</v>
      </c>
      <c r="H165" s="36">
        <v>1.5</v>
      </c>
      <c r="I165" s="36">
        <v>1.5</v>
      </c>
      <c r="J165" s="35">
        <f t="shared" si="41"/>
        <v>75</v>
      </c>
      <c r="K165" s="38">
        <v>3</v>
      </c>
      <c r="L165" s="38">
        <v>2</v>
      </c>
      <c r="M165" s="38">
        <v>0.5</v>
      </c>
      <c r="N165" s="35">
        <f t="shared" si="42"/>
        <v>70.833333333333343</v>
      </c>
      <c r="O165" s="36">
        <v>1.5</v>
      </c>
      <c r="P165" s="36">
        <v>1.5</v>
      </c>
      <c r="Q165" s="36">
        <v>1.5</v>
      </c>
      <c r="R165" s="35">
        <f t="shared" si="43"/>
        <v>75</v>
      </c>
      <c r="S165" s="39">
        <v>3</v>
      </c>
      <c r="T165" s="39">
        <v>2</v>
      </c>
      <c r="U165" s="39">
        <v>0.5</v>
      </c>
      <c r="V165" s="35">
        <f t="shared" si="44"/>
        <v>70.833333333333343</v>
      </c>
    </row>
    <row r="166" spans="1:22" x14ac:dyDescent="0.3">
      <c r="A166" s="37">
        <v>4</v>
      </c>
      <c r="B166" s="37" t="str">
        <f>'DATA SISWA'!B7</f>
        <v>CARLA SAN JOSE</v>
      </c>
      <c r="C166" s="33">
        <v>1</v>
      </c>
      <c r="D166" s="33">
        <v>2</v>
      </c>
      <c r="E166" s="33">
        <v>1.5</v>
      </c>
      <c r="F166" s="35">
        <f t="shared" si="40"/>
        <v>79.166666666666657</v>
      </c>
      <c r="G166" s="36">
        <v>1</v>
      </c>
      <c r="H166" s="36">
        <v>2</v>
      </c>
      <c r="I166" s="36">
        <v>1.5</v>
      </c>
      <c r="J166" s="35">
        <f t="shared" si="41"/>
        <v>79.166666666666657</v>
      </c>
      <c r="K166" s="38">
        <v>3</v>
      </c>
      <c r="L166" s="38">
        <v>2</v>
      </c>
      <c r="M166" s="38">
        <v>0.5</v>
      </c>
      <c r="N166" s="35">
        <f t="shared" si="42"/>
        <v>70.833333333333343</v>
      </c>
      <c r="O166" s="36">
        <v>1</v>
      </c>
      <c r="P166" s="36">
        <v>2</v>
      </c>
      <c r="Q166" s="36">
        <v>1.5</v>
      </c>
      <c r="R166" s="35">
        <f t="shared" si="43"/>
        <v>79.166666666666657</v>
      </c>
      <c r="S166" s="39">
        <v>1</v>
      </c>
      <c r="T166" s="39">
        <v>2</v>
      </c>
      <c r="U166" s="39">
        <v>1.5</v>
      </c>
      <c r="V166" s="35">
        <f t="shared" si="44"/>
        <v>79.166666666666657</v>
      </c>
    </row>
    <row r="167" spans="1:22" x14ac:dyDescent="0.3">
      <c r="A167" s="37">
        <v>5</v>
      </c>
      <c r="B167" s="37" t="str">
        <f>'DATA SISWA'!B8</f>
        <v>DIANA AULIA</v>
      </c>
      <c r="C167" s="33">
        <v>4</v>
      </c>
      <c r="D167" s="33">
        <v>2</v>
      </c>
      <c r="E167" s="33">
        <v>1</v>
      </c>
      <c r="F167" s="35">
        <f t="shared" si="40"/>
        <v>91.666666666666657</v>
      </c>
      <c r="G167" s="36">
        <v>4</v>
      </c>
      <c r="H167" s="36">
        <v>2</v>
      </c>
      <c r="I167" s="36">
        <v>1</v>
      </c>
      <c r="J167" s="35">
        <f t="shared" si="41"/>
        <v>91.666666666666657</v>
      </c>
      <c r="K167" s="38">
        <v>4</v>
      </c>
      <c r="L167" s="38">
        <v>2</v>
      </c>
      <c r="M167" s="38">
        <v>1</v>
      </c>
      <c r="N167" s="35">
        <f t="shared" si="42"/>
        <v>91.666666666666657</v>
      </c>
      <c r="O167" s="36">
        <v>4</v>
      </c>
      <c r="P167" s="36">
        <v>2</v>
      </c>
      <c r="Q167" s="36">
        <v>1</v>
      </c>
      <c r="R167" s="35">
        <f t="shared" si="43"/>
        <v>91.666666666666657</v>
      </c>
      <c r="S167" s="39">
        <v>4</v>
      </c>
      <c r="T167" s="39">
        <v>2</v>
      </c>
      <c r="U167" s="39">
        <v>1</v>
      </c>
      <c r="V167" s="35">
        <f t="shared" si="44"/>
        <v>91.666666666666657</v>
      </c>
    </row>
    <row r="168" spans="1:22" x14ac:dyDescent="0.3">
      <c r="A168" s="37">
        <v>6</v>
      </c>
      <c r="B168" s="37" t="str">
        <f>'DATA SISWA'!B9</f>
        <v>ELVINA SUNARDI</v>
      </c>
      <c r="C168" s="33">
        <v>2</v>
      </c>
      <c r="D168" s="33">
        <v>2</v>
      </c>
      <c r="E168" s="33">
        <v>1.5</v>
      </c>
      <c r="F168" s="35">
        <f t="shared" si="40"/>
        <v>87.5</v>
      </c>
      <c r="G168" s="36">
        <v>2</v>
      </c>
      <c r="H168" s="36">
        <v>2</v>
      </c>
      <c r="I168" s="36">
        <v>1.5</v>
      </c>
      <c r="J168" s="35">
        <f t="shared" si="41"/>
        <v>87.5</v>
      </c>
      <c r="K168" s="38">
        <v>2</v>
      </c>
      <c r="L168" s="38">
        <v>2</v>
      </c>
      <c r="M168" s="38">
        <v>1.5</v>
      </c>
      <c r="N168" s="35">
        <f t="shared" si="42"/>
        <v>87.5</v>
      </c>
      <c r="O168" s="36">
        <v>2</v>
      </c>
      <c r="P168" s="36">
        <v>2</v>
      </c>
      <c r="Q168" s="36">
        <v>1.5</v>
      </c>
      <c r="R168" s="35">
        <f t="shared" si="43"/>
        <v>87.5</v>
      </c>
      <c r="S168" s="39">
        <v>2</v>
      </c>
      <c r="T168" s="39">
        <v>2</v>
      </c>
      <c r="U168" s="39">
        <v>1.5</v>
      </c>
      <c r="V168" s="35">
        <f t="shared" si="44"/>
        <v>87.5</v>
      </c>
    </row>
    <row r="169" spans="1:22" x14ac:dyDescent="0.3">
      <c r="A169" s="37">
        <v>7</v>
      </c>
      <c r="B169" s="37" t="str">
        <f>'DATA SISWA'!B10</f>
        <v>HARITSYAM ANSHARI</v>
      </c>
      <c r="C169" s="33">
        <v>1.5</v>
      </c>
      <c r="D169" s="33">
        <v>1.5</v>
      </c>
      <c r="E169" s="33">
        <v>1.5</v>
      </c>
      <c r="F169" s="35">
        <f t="shared" si="40"/>
        <v>75</v>
      </c>
      <c r="G169" s="36">
        <v>1.5</v>
      </c>
      <c r="H169" s="36">
        <v>1.5</v>
      </c>
      <c r="I169" s="36">
        <v>1.5</v>
      </c>
      <c r="J169" s="35">
        <f t="shared" si="41"/>
        <v>75</v>
      </c>
      <c r="K169" s="38">
        <v>3</v>
      </c>
      <c r="L169" s="38">
        <v>2</v>
      </c>
      <c r="M169" s="38">
        <v>0.5</v>
      </c>
      <c r="N169" s="35">
        <f t="shared" si="42"/>
        <v>70.833333333333343</v>
      </c>
      <c r="O169" s="36">
        <v>3</v>
      </c>
      <c r="P169" s="36">
        <v>2</v>
      </c>
      <c r="Q169" s="36">
        <v>0.5</v>
      </c>
      <c r="R169" s="35">
        <f t="shared" si="43"/>
        <v>70.833333333333343</v>
      </c>
      <c r="S169" s="39">
        <v>3</v>
      </c>
      <c r="T169" s="39">
        <v>2</v>
      </c>
      <c r="U169" s="39">
        <v>0.5</v>
      </c>
      <c r="V169" s="35">
        <f t="shared" si="44"/>
        <v>70.833333333333343</v>
      </c>
    </row>
    <row r="170" spans="1:22" x14ac:dyDescent="0.3">
      <c r="A170" s="37">
        <v>8</v>
      </c>
      <c r="B170" s="37" t="str">
        <f>'DATA SISWA'!B11</f>
        <v>IZZUDIN AL AYYUBI</v>
      </c>
      <c r="C170" s="33">
        <v>1</v>
      </c>
      <c r="D170" s="33">
        <v>2</v>
      </c>
      <c r="E170" s="33">
        <v>1.5</v>
      </c>
      <c r="F170" s="35">
        <f t="shared" si="40"/>
        <v>79.166666666666657</v>
      </c>
      <c r="G170" s="36">
        <v>1</v>
      </c>
      <c r="H170" s="36">
        <v>2</v>
      </c>
      <c r="I170" s="36">
        <v>1.5</v>
      </c>
      <c r="J170" s="35">
        <f t="shared" si="41"/>
        <v>79.166666666666657</v>
      </c>
      <c r="K170" s="38">
        <v>1</v>
      </c>
      <c r="L170" s="38">
        <v>2</v>
      </c>
      <c r="M170" s="38">
        <v>1.5</v>
      </c>
      <c r="N170" s="35">
        <f t="shared" si="42"/>
        <v>79.166666666666657</v>
      </c>
      <c r="O170" s="36">
        <v>1</v>
      </c>
      <c r="P170" s="36">
        <v>2</v>
      </c>
      <c r="Q170" s="36">
        <v>1.5</v>
      </c>
      <c r="R170" s="35">
        <f t="shared" si="43"/>
        <v>79.166666666666657</v>
      </c>
      <c r="S170" s="39">
        <v>1</v>
      </c>
      <c r="T170" s="39">
        <v>2</v>
      </c>
      <c r="U170" s="39">
        <v>1.5</v>
      </c>
      <c r="V170" s="35">
        <f t="shared" si="44"/>
        <v>79.166666666666657</v>
      </c>
    </row>
    <row r="171" spans="1:22" x14ac:dyDescent="0.3">
      <c r="A171" s="37">
        <v>9</v>
      </c>
      <c r="B171" s="37" t="str">
        <f>'DATA SISWA'!B12</f>
        <v>LALA HELSINKI</v>
      </c>
      <c r="C171" s="33">
        <v>4</v>
      </c>
      <c r="D171" s="33">
        <v>1</v>
      </c>
      <c r="E171" s="33">
        <v>0.5</v>
      </c>
      <c r="F171" s="35">
        <f t="shared" si="40"/>
        <v>62.5</v>
      </c>
      <c r="G171" s="36">
        <v>2</v>
      </c>
      <c r="H171" s="36">
        <v>0</v>
      </c>
      <c r="I171" s="36">
        <v>1</v>
      </c>
      <c r="J171" s="35">
        <f t="shared" si="41"/>
        <v>41.666666666666671</v>
      </c>
      <c r="K171" s="38">
        <v>2</v>
      </c>
      <c r="L171" s="38">
        <v>0</v>
      </c>
      <c r="M171" s="38">
        <v>1</v>
      </c>
      <c r="N171" s="35">
        <f t="shared" si="42"/>
        <v>41.666666666666671</v>
      </c>
      <c r="O171" s="36">
        <v>2</v>
      </c>
      <c r="P171" s="36">
        <v>0</v>
      </c>
      <c r="Q171" s="36">
        <v>1</v>
      </c>
      <c r="R171" s="35">
        <f t="shared" si="43"/>
        <v>41.666666666666671</v>
      </c>
      <c r="S171" s="39">
        <v>2</v>
      </c>
      <c r="T171" s="39">
        <v>0</v>
      </c>
      <c r="U171" s="39">
        <v>1</v>
      </c>
      <c r="V171" s="35">
        <f t="shared" si="44"/>
        <v>41.666666666666671</v>
      </c>
    </row>
    <row r="172" spans="1:22" x14ac:dyDescent="0.3">
      <c r="A172" s="37">
        <v>10</v>
      </c>
      <c r="B172" s="37" t="str">
        <f>'DATA SISWA'!B13</f>
        <v>MARIA RENATTA S.</v>
      </c>
      <c r="C172" s="33">
        <v>1.5</v>
      </c>
      <c r="D172" s="33">
        <v>1.5</v>
      </c>
      <c r="E172" s="33">
        <v>1.5</v>
      </c>
      <c r="F172" s="35">
        <f t="shared" si="40"/>
        <v>75</v>
      </c>
      <c r="G172" s="36">
        <v>3</v>
      </c>
      <c r="H172" s="36">
        <v>1</v>
      </c>
      <c r="I172" s="36">
        <v>0.5</v>
      </c>
      <c r="J172" s="35">
        <f t="shared" si="41"/>
        <v>54.166666666666664</v>
      </c>
      <c r="K172" s="38">
        <v>3</v>
      </c>
      <c r="L172" s="38">
        <v>1</v>
      </c>
      <c r="M172" s="38">
        <v>0.5</v>
      </c>
      <c r="N172" s="35">
        <f t="shared" si="42"/>
        <v>54.166666666666664</v>
      </c>
      <c r="O172" s="36">
        <v>4</v>
      </c>
      <c r="P172" s="36">
        <v>1</v>
      </c>
      <c r="Q172" s="36">
        <v>0.5</v>
      </c>
      <c r="R172" s="35">
        <f t="shared" si="43"/>
        <v>62.5</v>
      </c>
      <c r="S172" s="39">
        <v>4</v>
      </c>
      <c r="T172" s="39">
        <v>1</v>
      </c>
      <c r="U172" s="39">
        <v>0.5</v>
      </c>
      <c r="V172" s="35">
        <f t="shared" si="44"/>
        <v>62.5</v>
      </c>
    </row>
    <row r="173" spans="1:22" x14ac:dyDescent="0.3">
      <c r="A173" s="37">
        <v>11</v>
      </c>
      <c r="B173" s="37" t="str">
        <f>'DATA SISWA'!B14</f>
        <v>NANDA AYU</v>
      </c>
      <c r="C173" s="33">
        <v>4</v>
      </c>
      <c r="D173" s="33">
        <v>1</v>
      </c>
      <c r="E173" s="33">
        <v>0.5</v>
      </c>
      <c r="F173" s="35">
        <f t="shared" si="40"/>
        <v>62.5</v>
      </c>
      <c r="G173" s="36">
        <v>3</v>
      </c>
      <c r="H173" s="36">
        <v>1</v>
      </c>
      <c r="I173" s="36">
        <v>0.5</v>
      </c>
      <c r="J173" s="35">
        <f t="shared" si="41"/>
        <v>54.166666666666664</v>
      </c>
      <c r="K173" s="38">
        <v>0</v>
      </c>
      <c r="L173" s="38">
        <v>1</v>
      </c>
      <c r="M173" s="38">
        <v>1</v>
      </c>
      <c r="N173" s="35">
        <f t="shared" si="42"/>
        <v>41.666666666666671</v>
      </c>
      <c r="O173" s="36">
        <v>3</v>
      </c>
      <c r="P173" s="36">
        <v>1</v>
      </c>
      <c r="Q173" s="36">
        <v>0.5</v>
      </c>
      <c r="R173" s="35">
        <f t="shared" si="43"/>
        <v>54.166666666666664</v>
      </c>
      <c r="S173" s="39">
        <v>3</v>
      </c>
      <c r="T173" s="39">
        <v>1</v>
      </c>
      <c r="U173" s="39">
        <v>0.5</v>
      </c>
      <c r="V173" s="35">
        <f t="shared" si="44"/>
        <v>54.166666666666664</v>
      </c>
    </row>
    <row r="174" spans="1:22" x14ac:dyDescent="0.3">
      <c r="A174" s="37">
        <v>12</v>
      </c>
      <c r="B174" s="37" t="str">
        <f>'DATA SISWA'!B15</f>
        <v xml:space="preserve">OPHELIA </v>
      </c>
      <c r="C174" s="33">
        <v>1</v>
      </c>
      <c r="D174" s="33">
        <v>2</v>
      </c>
      <c r="E174" s="33">
        <v>1.5</v>
      </c>
      <c r="F174" s="35">
        <f t="shared" si="40"/>
        <v>79.166666666666657</v>
      </c>
      <c r="G174" s="36">
        <v>1</v>
      </c>
      <c r="H174" s="36">
        <v>2</v>
      </c>
      <c r="I174" s="36">
        <v>1.5</v>
      </c>
      <c r="J174" s="35">
        <f t="shared" si="41"/>
        <v>79.166666666666657</v>
      </c>
      <c r="K174" s="38">
        <v>1.5</v>
      </c>
      <c r="L174" s="38">
        <v>1.5</v>
      </c>
      <c r="M174" s="38">
        <v>1.5</v>
      </c>
      <c r="N174" s="35">
        <f t="shared" si="42"/>
        <v>75</v>
      </c>
      <c r="O174" s="36">
        <v>3</v>
      </c>
      <c r="P174" s="36">
        <v>2</v>
      </c>
      <c r="Q174" s="36">
        <v>0.5</v>
      </c>
      <c r="R174" s="35">
        <f t="shared" si="43"/>
        <v>70.833333333333343</v>
      </c>
      <c r="S174" s="39">
        <v>3</v>
      </c>
      <c r="T174" s="39">
        <v>2</v>
      </c>
      <c r="U174" s="39">
        <v>0.5</v>
      </c>
      <c r="V174" s="35">
        <f t="shared" si="44"/>
        <v>70.833333333333343</v>
      </c>
    </row>
    <row r="175" spans="1:22" x14ac:dyDescent="0.3">
      <c r="A175" s="37">
        <v>13</v>
      </c>
      <c r="B175" s="37" t="str">
        <f>'DATA SISWA'!B16</f>
        <v>REYNARD CHATILLON</v>
      </c>
      <c r="C175" s="33">
        <v>1</v>
      </c>
      <c r="D175" s="33">
        <v>2</v>
      </c>
      <c r="E175" s="33">
        <v>1.5</v>
      </c>
      <c r="F175" s="35">
        <f t="shared" si="40"/>
        <v>79.166666666666657</v>
      </c>
      <c r="G175" s="36">
        <v>1</v>
      </c>
      <c r="H175" s="36">
        <v>2</v>
      </c>
      <c r="I175" s="36">
        <v>1.5</v>
      </c>
      <c r="J175" s="35">
        <f t="shared" si="41"/>
        <v>79.166666666666657</v>
      </c>
      <c r="K175" s="38">
        <v>1.5</v>
      </c>
      <c r="L175" s="38">
        <v>1.5</v>
      </c>
      <c r="M175" s="38">
        <v>1.5</v>
      </c>
      <c r="N175" s="35">
        <f t="shared" si="42"/>
        <v>75</v>
      </c>
      <c r="O175" s="36">
        <v>1</v>
      </c>
      <c r="P175" s="36">
        <v>2</v>
      </c>
      <c r="Q175" s="36">
        <v>1.5</v>
      </c>
      <c r="R175" s="35">
        <f t="shared" si="43"/>
        <v>79.166666666666657</v>
      </c>
      <c r="S175" s="39">
        <v>1</v>
      </c>
      <c r="T175" s="39">
        <v>2</v>
      </c>
      <c r="U175" s="39">
        <v>1.5</v>
      </c>
      <c r="V175" s="35">
        <f t="shared" si="44"/>
        <v>79.166666666666657</v>
      </c>
    </row>
    <row r="176" spans="1:22" x14ac:dyDescent="0.3">
      <c r="A176" s="37">
        <v>14</v>
      </c>
      <c r="B176" s="37" t="str">
        <f>'DATA SISWA'!B17</f>
        <v>RAYNALDO PUTRA SETYOWATI</v>
      </c>
      <c r="C176" s="33">
        <v>5</v>
      </c>
      <c r="D176" s="33">
        <v>1</v>
      </c>
      <c r="E176" s="33">
        <v>1</v>
      </c>
      <c r="F176" s="35">
        <f t="shared" si="40"/>
        <v>83.333333333333343</v>
      </c>
      <c r="G176" s="36">
        <v>5</v>
      </c>
      <c r="H176" s="36">
        <v>1</v>
      </c>
      <c r="I176" s="36">
        <v>1</v>
      </c>
      <c r="J176" s="35">
        <f t="shared" si="41"/>
        <v>83.333333333333343</v>
      </c>
      <c r="K176" s="38">
        <v>5</v>
      </c>
      <c r="L176" s="38">
        <v>1</v>
      </c>
      <c r="M176" s="38">
        <v>1</v>
      </c>
      <c r="N176" s="35">
        <f t="shared" si="42"/>
        <v>83.333333333333343</v>
      </c>
      <c r="O176" s="36">
        <v>1</v>
      </c>
      <c r="P176" s="36">
        <v>2</v>
      </c>
      <c r="Q176" s="36">
        <v>1.5</v>
      </c>
      <c r="R176" s="35">
        <f t="shared" si="43"/>
        <v>79.166666666666657</v>
      </c>
      <c r="S176" s="39">
        <v>1</v>
      </c>
      <c r="T176" s="39">
        <v>2</v>
      </c>
      <c r="U176" s="39">
        <v>1.5</v>
      </c>
      <c r="V176" s="35">
        <f t="shared" si="44"/>
        <v>79.166666666666657</v>
      </c>
    </row>
    <row r="177" spans="1:30" x14ac:dyDescent="0.3">
      <c r="A177" s="37">
        <v>15</v>
      </c>
      <c r="B177" s="37" t="str">
        <f>'DATA SISWA'!B18</f>
        <v>RAGNA CRIMSON</v>
      </c>
      <c r="C177" s="33">
        <v>3</v>
      </c>
      <c r="D177" s="33">
        <v>2</v>
      </c>
      <c r="E177" s="33">
        <v>1.5</v>
      </c>
      <c r="F177" s="35">
        <f t="shared" si="40"/>
        <v>95.833333333333343</v>
      </c>
      <c r="G177" s="36">
        <v>3</v>
      </c>
      <c r="H177" s="36">
        <v>2</v>
      </c>
      <c r="I177" s="36">
        <v>1.5</v>
      </c>
      <c r="J177" s="35">
        <f t="shared" si="41"/>
        <v>95.833333333333343</v>
      </c>
      <c r="K177" s="38">
        <v>3</v>
      </c>
      <c r="L177" s="38">
        <v>2</v>
      </c>
      <c r="M177" s="38">
        <v>1.5</v>
      </c>
      <c r="N177" s="35">
        <f t="shared" si="42"/>
        <v>95.833333333333343</v>
      </c>
      <c r="O177" s="36">
        <v>4</v>
      </c>
      <c r="P177" s="36">
        <v>2</v>
      </c>
      <c r="Q177" s="36">
        <v>1</v>
      </c>
      <c r="R177" s="35">
        <f t="shared" si="43"/>
        <v>91.666666666666657</v>
      </c>
      <c r="S177" s="39">
        <v>5</v>
      </c>
      <c r="T177" s="39">
        <v>1</v>
      </c>
      <c r="U177" s="39">
        <v>1</v>
      </c>
      <c r="V177" s="35">
        <f t="shared" si="44"/>
        <v>83.333333333333343</v>
      </c>
    </row>
    <row r="178" spans="1:30" x14ac:dyDescent="0.3">
      <c r="A178" s="37">
        <v>16</v>
      </c>
      <c r="B178" s="37" t="str">
        <f>'DATA SISWA'!B19</f>
        <v>SABRINA IRIS WIDAGDO</v>
      </c>
      <c r="C178" s="33">
        <v>1.5</v>
      </c>
      <c r="D178" s="33">
        <v>1.5</v>
      </c>
      <c r="E178" s="33">
        <v>1.5</v>
      </c>
      <c r="F178" s="35">
        <f t="shared" si="40"/>
        <v>75</v>
      </c>
      <c r="G178" s="36">
        <v>3</v>
      </c>
      <c r="H178" s="36">
        <v>2</v>
      </c>
      <c r="I178" s="36">
        <v>0.5</v>
      </c>
      <c r="J178" s="35">
        <f t="shared" si="41"/>
        <v>70.833333333333343</v>
      </c>
      <c r="K178" s="38">
        <v>3</v>
      </c>
      <c r="L178" s="38">
        <v>2</v>
      </c>
      <c r="M178" s="38">
        <v>0.5</v>
      </c>
      <c r="N178" s="35">
        <f t="shared" si="42"/>
        <v>70.833333333333343</v>
      </c>
      <c r="O178" s="36">
        <v>1.5</v>
      </c>
      <c r="P178" s="36">
        <v>1.5</v>
      </c>
      <c r="Q178" s="36">
        <v>1.5</v>
      </c>
      <c r="R178" s="35">
        <f t="shared" si="43"/>
        <v>75</v>
      </c>
      <c r="S178" s="39">
        <v>4</v>
      </c>
      <c r="T178" s="39">
        <v>1</v>
      </c>
      <c r="U178" s="39">
        <v>0.5</v>
      </c>
      <c r="V178" s="35">
        <f t="shared" si="44"/>
        <v>62.5</v>
      </c>
    </row>
    <row r="179" spans="1:30" x14ac:dyDescent="0.3">
      <c r="A179" s="37">
        <v>17</v>
      </c>
      <c r="B179" s="37" t="str">
        <f>'DATA SISWA'!B20</f>
        <v>SKOLASTIKA TANUBRATA</v>
      </c>
      <c r="C179" s="33">
        <v>5</v>
      </c>
      <c r="D179" s="33">
        <v>1</v>
      </c>
      <c r="E179" s="33">
        <v>1</v>
      </c>
      <c r="F179" s="35">
        <f t="shared" si="40"/>
        <v>83.333333333333343</v>
      </c>
      <c r="G179" s="36">
        <v>5</v>
      </c>
      <c r="H179" s="36">
        <v>1</v>
      </c>
      <c r="I179" s="36">
        <v>1</v>
      </c>
      <c r="J179" s="35">
        <f t="shared" si="41"/>
        <v>83.333333333333343</v>
      </c>
      <c r="K179" s="38">
        <v>5</v>
      </c>
      <c r="L179" s="38">
        <v>1</v>
      </c>
      <c r="M179" s="38">
        <v>1</v>
      </c>
      <c r="N179" s="35">
        <f t="shared" si="42"/>
        <v>83.333333333333343</v>
      </c>
      <c r="O179" s="36">
        <v>5</v>
      </c>
      <c r="P179" s="36">
        <v>1</v>
      </c>
      <c r="Q179" s="36">
        <v>1</v>
      </c>
      <c r="R179" s="35">
        <f t="shared" si="43"/>
        <v>83.333333333333343</v>
      </c>
      <c r="S179" s="39">
        <v>5</v>
      </c>
      <c r="T179" s="39">
        <v>1</v>
      </c>
      <c r="U179" s="39">
        <v>1</v>
      </c>
      <c r="V179" s="35">
        <f t="shared" si="44"/>
        <v>83.333333333333343</v>
      </c>
    </row>
    <row r="180" spans="1:30" x14ac:dyDescent="0.3">
      <c r="A180" s="37">
        <v>18</v>
      </c>
      <c r="B180" s="37" t="str">
        <f>'DATA SISWA'!B21</f>
        <v>SASTROAMIDJOJO DIMEDJO</v>
      </c>
      <c r="C180" s="33">
        <v>1</v>
      </c>
      <c r="D180" s="33">
        <v>2</v>
      </c>
      <c r="E180" s="33">
        <v>1.5</v>
      </c>
      <c r="F180" s="35">
        <f t="shared" si="40"/>
        <v>79.166666666666657</v>
      </c>
      <c r="G180" s="36">
        <v>1</v>
      </c>
      <c r="H180" s="36">
        <v>2</v>
      </c>
      <c r="I180" s="36">
        <v>1.5</v>
      </c>
      <c r="J180" s="35">
        <f t="shared" si="41"/>
        <v>79.166666666666657</v>
      </c>
      <c r="K180" s="38">
        <v>1.5</v>
      </c>
      <c r="L180" s="38">
        <v>1.5</v>
      </c>
      <c r="M180" s="38">
        <v>1.5</v>
      </c>
      <c r="N180" s="35">
        <f t="shared" si="42"/>
        <v>75</v>
      </c>
      <c r="O180" s="36">
        <v>5</v>
      </c>
      <c r="P180" s="36">
        <v>1</v>
      </c>
      <c r="Q180" s="36">
        <v>1</v>
      </c>
      <c r="R180" s="35">
        <f t="shared" si="43"/>
        <v>83.333333333333343</v>
      </c>
      <c r="S180" s="39">
        <v>1.5</v>
      </c>
      <c r="T180" s="39">
        <v>1.5</v>
      </c>
      <c r="U180" s="39">
        <v>1.5</v>
      </c>
      <c r="V180" s="35">
        <f t="shared" si="44"/>
        <v>75</v>
      </c>
    </row>
    <row r="181" spans="1:30" x14ac:dyDescent="0.3">
      <c r="A181" s="37">
        <v>19</v>
      </c>
      <c r="B181" s="37" t="str">
        <f>'DATA SISWA'!B22</f>
        <v>VICTORIA ANUGRAH LESTARI</v>
      </c>
      <c r="C181" s="33">
        <v>5</v>
      </c>
      <c r="D181" s="33">
        <v>1</v>
      </c>
      <c r="E181" s="33">
        <v>1</v>
      </c>
      <c r="F181" s="35">
        <f t="shared" si="40"/>
        <v>83.333333333333343</v>
      </c>
      <c r="G181" s="36">
        <v>5</v>
      </c>
      <c r="H181" s="36">
        <v>1</v>
      </c>
      <c r="I181" s="36">
        <v>1</v>
      </c>
      <c r="J181" s="35">
        <f t="shared" si="41"/>
        <v>83.333333333333343</v>
      </c>
      <c r="K181" s="38">
        <v>1</v>
      </c>
      <c r="L181" s="38">
        <v>2</v>
      </c>
      <c r="M181" s="38">
        <v>1.5</v>
      </c>
      <c r="N181" s="35">
        <f t="shared" si="42"/>
        <v>79.166666666666657</v>
      </c>
      <c r="O181" s="36">
        <v>1</v>
      </c>
      <c r="P181" s="36">
        <v>2</v>
      </c>
      <c r="Q181" s="36">
        <v>1.5</v>
      </c>
      <c r="R181" s="35">
        <f t="shared" si="43"/>
        <v>79.166666666666657</v>
      </c>
      <c r="S181" s="39">
        <v>1.5</v>
      </c>
      <c r="T181" s="39">
        <v>1.5</v>
      </c>
      <c r="U181" s="39">
        <v>1.5</v>
      </c>
      <c r="V181" s="35">
        <f t="shared" si="44"/>
        <v>75</v>
      </c>
    </row>
    <row r="182" spans="1:30" x14ac:dyDescent="0.3">
      <c r="A182" s="37">
        <v>20</v>
      </c>
      <c r="B182" s="37" t="str">
        <f>'DATA SISWA'!B23</f>
        <v>WULAN SASI AL QOMARI</v>
      </c>
      <c r="C182" s="33">
        <v>5</v>
      </c>
      <c r="D182" s="33">
        <v>1</v>
      </c>
      <c r="E182" s="33">
        <v>1</v>
      </c>
      <c r="F182" s="35">
        <f t="shared" si="40"/>
        <v>83.333333333333343</v>
      </c>
      <c r="G182" s="36">
        <v>5</v>
      </c>
      <c r="H182" s="36">
        <v>1</v>
      </c>
      <c r="I182" s="36">
        <v>1</v>
      </c>
      <c r="J182" s="35">
        <f t="shared" si="41"/>
        <v>83.333333333333343</v>
      </c>
      <c r="K182" s="38">
        <v>5</v>
      </c>
      <c r="L182" s="38">
        <v>1</v>
      </c>
      <c r="M182" s="38">
        <v>1</v>
      </c>
      <c r="N182" s="35">
        <f t="shared" si="42"/>
        <v>83.333333333333343</v>
      </c>
      <c r="O182" s="36">
        <v>1</v>
      </c>
      <c r="P182" s="36">
        <v>2</v>
      </c>
      <c r="Q182" s="36">
        <v>1.5</v>
      </c>
      <c r="R182" s="35">
        <f t="shared" si="43"/>
        <v>79.166666666666657</v>
      </c>
      <c r="S182" s="39">
        <v>1</v>
      </c>
      <c r="T182" s="39">
        <v>2</v>
      </c>
      <c r="U182" s="39">
        <v>1.5</v>
      </c>
      <c r="V182" s="35">
        <f t="shared" si="44"/>
        <v>79.166666666666657</v>
      </c>
    </row>
    <row r="183" spans="1:30" x14ac:dyDescent="0.3">
      <c r="A183" s="37">
        <v>21</v>
      </c>
      <c r="B183" s="37" t="str">
        <f>'DATA SISWA'!B24</f>
        <v>ZECHARIAS ALBURQUEQUE</v>
      </c>
      <c r="C183" s="33">
        <v>1.5</v>
      </c>
      <c r="D183" s="33">
        <v>1.5</v>
      </c>
      <c r="E183" s="33">
        <v>1.5</v>
      </c>
      <c r="F183" s="35">
        <f t="shared" si="40"/>
        <v>75</v>
      </c>
      <c r="G183" s="36">
        <v>4</v>
      </c>
      <c r="H183" s="36">
        <v>1</v>
      </c>
      <c r="I183" s="36">
        <v>0.5</v>
      </c>
      <c r="J183" s="35">
        <f t="shared" si="41"/>
        <v>62.5</v>
      </c>
      <c r="K183" s="38">
        <v>4</v>
      </c>
      <c r="L183" s="38">
        <v>1</v>
      </c>
      <c r="M183" s="38">
        <v>0.5</v>
      </c>
      <c r="N183" s="35">
        <f t="shared" si="42"/>
        <v>62.5</v>
      </c>
      <c r="O183" s="36">
        <v>1.5</v>
      </c>
      <c r="P183" s="36">
        <v>1.5</v>
      </c>
      <c r="Q183" s="36">
        <v>1.5</v>
      </c>
      <c r="R183" s="35">
        <f t="shared" si="43"/>
        <v>75</v>
      </c>
      <c r="S183" s="39">
        <v>1.5</v>
      </c>
      <c r="T183" s="39">
        <v>1.5</v>
      </c>
      <c r="U183" s="39">
        <v>1.5</v>
      </c>
      <c r="V183" s="35">
        <f t="shared" si="44"/>
        <v>75</v>
      </c>
    </row>
    <row r="184" spans="1:30" x14ac:dyDescent="0.3">
      <c r="A184" t="s">
        <v>160</v>
      </c>
      <c r="B184" s="5">
        <v>2</v>
      </c>
      <c r="C184" t="s">
        <v>161</v>
      </c>
      <c r="E184" s="5">
        <v>4</v>
      </c>
    </row>
    <row r="185" spans="1:30" x14ac:dyDescent="0.3">
      <c r="A185" s="217" t="s">
        <v>49</v>
      </c>
      <c r="B185" s="218" t="s">
        <v>50</v>
      </c>
      <c r="C185" s="221" t="s">
        <v>152</v>
      </c>
      <c r="D185" s="221"/>
      <c r="E185" s="221"/>
      <c r="F185" s="221"/>
      <c r="G185" s="221"/>
      <c r="H185" s="221"/>
      <c r="I185" s="221"/>
      <c r="J185" s="221"/>
      <c r="K185" s="221"/>
      <c r="L185" s="221"/>
      <c r="M185" s="221"/>
      <c r="N185" s="221"/>
      <c r="O185" s="221"/>
      <c r="P185" s="221"/>
      <c r="Q185" s="221"/>
      <c r="R185" s="221"/>
      <c r="S185" s="221"/>
      <c r="T185" s="221"/>
      <c r="U185" s="221"/>
      <c r="V185" s="221"/>
      <c r="W185" s="44"/>
      <c r="X185" s="44"/>
      <c r="Y185" s="44"/>
      <c r="Z185" s="44"/>
      <c r="AA185" s="44"/>
      <c r="AB185" s="44"/>
      <c r="AC185" s="44"/>
      <c r="AD185" s="44"/>
    </row>
    <row r="186" spans="1:30" x14ac:dyDescent="0.3">
      <c r="A186" s="217"/>
      <c r="B186" s="217"/>
      <c r="C186" s="219" t="s">
        <v>153</v>
      </c>
      <c r="D186" s="219"/>
      <c r="E186" s="219"/>
      <c r="F186" s="219"/>
      <c r="G186" s="219" t="s">
        <v>158</v>
      </c>
      <c r="H186" s="219"/>
      <c r="I186" s="219"/>
      <c r="J186" s="219"/>
      <c r="K186" s="219" t="s">
        <v>73</v>
      </c>
      <c r="L186" s="219"/>
      <c r="M186" s="219"/>
      <c r="N186" s="219"/>
      <c r="O186" s="219" t="s">
        <v>76</v>
      </c>
      <c r="P186" s="219"/>
      <c r="Q186" s="219"/>
      <c r="R186" s="219"/>
      <c r="S186" s="219" t="s">
        <v>77</v>
      </c>
      <c r="T186" s="219"/>
      <c r="U186" s="219"/>
      <c r="V186" s="219"/>
    </row>
    <row r="187" spans="1:30" ht="15" customHeight="1" x14ac:dyDescent="0.3">
      <c r="A187" s="217"/>
      <c r="B187" s="217"/>
      <c r="C187" s="220" t="s">
        <v>154</v>
      </c>
      <c r="D187" s="220" t="s">
        <v>157</v>
      </c>
      <c r="E187" s="220" t="s">
        <v>156</v>
      </c>
      <c r="F187" s="220" t="s">
        <v>155</v>
      </c>
      <c r="G187" s="220" t="s">
        <v>154</v>
      </c>
      <c r="H187" s="220" t="s">
        <v>157</v>
      </c>
      <c r="I187" s="220" t="s">
        <v>156</v>
      </c>
      <c r="J187" s="220" t="s">
        <v>155</v>
      </c>
      <c r="K187" s="220" t="s">
        <v>154</v>
      </c>
      <c r="L187" s="220" t="s">
        <v>157</v>
      </c>
      <c r="M187" s="220" t="s">
        <v>156</v>
      </c>
      <c r="N187" s="220" t="s">
        <v>155</v>
      </c>
      <c r="O187" s="220" t="s">
        <v>154</v>
      </c>
      <c r="P187" s="220" t="s">
        <v>157</v>
      </c>
      <c r="Q187" s="220" t="s">
        <v>156</v>
      </c>
      <c r="R187" s="220" t="s">
        <v>155</v>
      </c>
      <c r="S187" s="220" t="s">
        <v>154</v>
      </c>
      <c r="T187" s="220" t="s">
        <v>157</v>
      </c>
      <c r="U187" s="220" t="s">
        <v>156</v>
      </c>
      <c r="V187" s="220" t="s">
        <v>155</v>
      </c>
    </row>
    <row r="188" spans="1:30" x14ac:dyDescent="0.3">
      <c r="A188" s="217"/>
      <c r="B188" s="217"/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</row>
    <row r="189" spans="1:30" x14ac:dyDescent="0.3">
      <c r="A189" s="37">
        <v>1</v>
      </c>
      <c r="B189" s="37" t="str">
        <f>'DATA SISWA'!B4</f>
        <v>ALICIA SIPAYUNG</v>
      </c>
      <c r="C189" s="33">
        <v>4</v>
      </c>
      <c r="D189" s="33">
        <v>1</v>
      </c>
      <c r="E189" s="33">
        <v>1</v>
      </c>
      <c r="F189" s="35">
        <f>SUM(C189*1,D189*2,E189*3)/12*100</f>
        <v>75</v>
      </c>
      <c r="G189" s="36">
        <v>4</v>
      </c>
      <c r="H189" s="36">
        <v>1</v>
      </c>
      <c r="I189" s="36">
        <v>1</v>
      </c>
      <c r="J189" s="35">
        <f>SUM(G189*1,H189*2,I189*3)/12*100</f>
        <v>75</v>
      </c>
      <c r="K189" s="38">
        <v>4</v>
      </c>
      <c r="L189" s="38">
        <v>1</v>
      </c>
      <c r="M189" s="38">
        <v>1</v>
      </c>
      <c r="N189" s="35">
        <f>SUM(K189*1,L189*2,M189*3)/12*100</f>
        <v>75</v>
      </c>
      <c r="O189" s="36">
        <v>4</v>
      </c>
      <c r="P189" s="36">
        <v>1</v>
      </c>
      <c r="Q189" s="36">
        <v>1</v>
      </c>
      <c r="R189" s="35">
        <f>SUM(O189*1,P189*2,Q189*3)/12*100</f>
        <v>75</v>
      </c>
      <c r="S189" s="39">
        <v>4</v>
      </c>
      <c r="T189" s="39">
        <v>1</v>
      </c>
      <c r="U189" s="39">
        <v>1</v>
      </c>
      <c r="V189" s="35">
        <f>SUM(S189*1,T189*2,U189*3)/12*100</f>
        <v>75</v>
      </c>
    </row>
    <row r="190" spans="1:30" x14ac:dyDescent="0.3">
      <c r="A190" s="37">
        <v>2</v>
      </c>
      <c r="B190" s="37" t="str">
        <f>'DATA SISWA'!B5</f>
        <v>BRIAN HADI PANGESTU</v>
      </c>
      <c r="C190" s="33">
        <v>1</v>
      </c>
      <c r="D190" s="33">
        <v>2</v>
      </c>
      <c r="E190" s="33">
        <v>1.5</v>
      </c>
      <c r="F190" s="35">
        <f t="shared" ref="F190:F209" si="45">SUM(C190*1,D190*2,E190*3)/12*100</f>
        <v>79.166666666666657</v>
      </c>
      <c r="G190" s="36">
        <v>1</v>
      </c>
      <c r="H190" s="36">
        <v>2</v>
      </c>
      <c r="I190" s="36">
        <v>1.5</v>
      </c>
      <c r="J190" s="35">
        <f t="shared" ref="J190:J209" si="46">SUM(G190*1,H190*2,I190*3)/12*100</f>
        <v>79.166666666666657</v>
      </c>
      <c r="K190" s="38">
        <v>1</v>
      </c>
      <c r="L190" s="38">
        <v>2</v>
      </c>
      <c r="M190" s="38">
        <v>1.5</v>
      </c>
      <c r="N190" s="35">
        <f t="shared" ref="N190:N209" si="47">SUM(K190*1,L190*2,M190*3)/12*100</f>
        <v>79.166666666666657</v>
      </c>
      <c r="O190" s="36">
        <v>1</v>
      </c>
      <c r="P190" s="36">
        <v>2</v>
      </c>
      <c r="Q190" s="36">
        <v>1.5</v>
      </c>
      <c r="R190" s="35">
        <f t="shared" ref="R190:R209" si="48">SUM(O190*1,P190*2,Q190*3)/12*100</f>
        <v>79.166666666666657</v>
      </c>
      <c r="S190" s="39">
        <v>1</v>
      </c>
      <c r="T190" s="39">
        <v>2</v>
      </c>
      <c r="U190" s="39">
        <v>1.5</v>
      </c>
      <c r="V190" s="35">
        <f t="shared" ref="V190:V209" si="49">SUM(S190*1,T190*2,U190*3)/12*100</f>
        <v>79.166666666666657</v>
      </c>
    </row>
    <row r="191" spans="1:30" x14ac:dyDescent="0.3">
      <c r="A191" s="37">
        <v>3</v>
      </c>
      <c r="B191" s="37" t="str">
        <f>'DATA SISWA'!B6</f>
        <v>BUNGA CITRA LESTARI</v>
      </c>
      <c r="C191" s="33">
        <v>1.5</v>
      </c>
      <c r="D191" s="33">
        <v>1.5</v>
      </c>
      <c r="E191" s="33">
        <v>1.5</v>
      </c>
      <c r="F191" s="35">
        <f t="shared" si="45"/>
        <v>75</v>
      </c>
      <c r="G191" s="36">
        <v>1.5</v>
      </c>
      <c r="H191" s="36">
        <v>1.5</v>
      </c>
      <c r="I191" s="36">
        <v>1.5</v>
      </c>
      <c r="J191" s="35">
        <f t="shared" si="46"/>
        <v>75</v>
      </c>
      <c r="K191" s="38">
        <v>3</v>
      </c>
      <c r="L191" s="38">
        <v>2</v>
      </c>
      <c r="M191" s="38">
        <v>0.5</v>
      </c>
      <c r="N191" s="35">
        <f t="shared" si="47"/>
        <v>70.833333333333343</v>
      </c>
      <c r="O191" s="36">
        <v>1.5</v>
      </c>
      <c r="P191" s="36">
        <v>1.5</v>
      </c>
      <c r="Q191" s="36">
        <v>1.5</v>
      </c>
      <c r="R191" s="35">
        <f t="shared" si="48"/>
        <v>75</v>
      </c>
      <c r="S191" s="39">
        <v>3</v>
      </c>
      <c r="T191" s="39">
        <v>2</v>
      </c>
      <c r="U191" s="39">
        <v>0.5</v>
      </c>
      <c r="V191" s="35">
        <f t="shared" si="49"/>
        <v>70.833333333333343</v>
      </c>
    </row>
    <row r="192" spans="1:30" x14ac:dyDescent="0.3">
      <c r="A192" s="37">
        <v>4</v>
      </c>
      <c r="B192" s="37" t="str">
        <f>'DATA SISWA'!B7</f>
        <v>CARLA SAN JOSE</v>
      </c>
      <c r="C192" s="33">
        <v>1</v>
      </c>
      <c r="D192" s="33">
        <v>2</v>
      </c>
      <c r="E192" s="33">
        <v>1.5</v>
      </c>
      <c r="F192" s="35">
        <f t="shared" si="45"/>
        <v>79.166666666666657</v>
      </c>
      <c r="G192" s="36">
        <v>1</v>
      </c>
      <c r="H192" s="36">
        <v>2</v>
      </c>
      <c r="I192" s="36">
        <v>1.5</v>
      </c>
      <c r="J192" s="35">
        <f t="shared" si="46"/>
        <v>79.166666666666657</v>
      </c>
      <c r="K192" s="38">
        <v>3</v>
      </c>
      <c r="L192" s="38">
        <v>2</v>
      </c>
      <c r="M192" s="38">
        <v>0.5</v>
      </c>
      <c r="N192" s="35">
        <f t="shared" si="47"/>
        <v>70.833333333333343</v>
      </c>
      <c r="O192" s="36">
        <v>1</v>
      </c>
      <c r="P192" s="36">
        <v>2</v>
      </c>
      <c r="Q192" s="36">
        <v>1.5</v>
      </c>
      <c r="R192" s="35">
        <f t="shared" si="48"/>
        <v>79.166666666666657</v>
      </c>
      <c r="S192" s="39">
        <v>1</v>
      </c>
      <c r="T192" s="39">
        <v>2</v>
      </c>
      <c r="U192" s="39">
        <v>1.5</v>
      </c>
      <c r="V192" s="35">
        <f t="shared" si="49"/>
        <v>79.166666666666657</v>
      </c>
    </row>
    <row r="193" spans="1:22" x14ac:dyDescent="0.3">
      <c r="A193" s="37">
        <v>5</v>
      </c>
      <c r="B193" s="37" t="str">
        <f>'DATA SISWA'!B8</f>
        <v>DIANA AULIA</v>
      </c>
      <c r="C193" s="33">
        <v>4</v>
      </c>
      <c r="D193" s="33">
        <v>2</v>
      </c>
      <c r="E193" s="33">
        <v>1</v>
      </c>
      <c r="F193" s="35">
        <f t="shared" si="45"/>
        <v>91.666666666666657</v>
      </c>
      <c r="G193" s="36">
        <v>4</v>
      </c>
      <c r="H193" s="36">
        <v>2</v>
      </c>
      <c r="I193" s="36">
        <v>1</v>
      </c>
      <c r="J193" s="35">
        <f t="shared" si="46"/>
        <v>91.666666666666657</v>
      </c>
      <c r="K193" s="38">
        <v>4</v>
      </c>
      <c r="L193" s="38">
        <v>2</v>
      </c>
      <c r="M193" s="38">
        <v>1</v>
      </c>
      <c r="N193" s="35">
        <f t="shared" si="47"/>
        <v>91.666666666666657</v>
      </c>
      <c r="O193" s="36">
        <v>2</v>
      </c>
      <c r="P193" s="36">
        <v>2</v>
      </c>
      <c r="Q193" s="36">
        <v>1.5</v>
      </c>
      <c r="R193" s="35">
        <f t="shared" si="48"/>
        <v>87.5</v>
      </c>
      <c r="S193" s="39">
        <v>2</v>
      </c>
      <c r="T193" s="39">
        <v>2</v>
      </c>
      <c r="U193" s="39">
        <v>1.5</v>
      </c>
      <c r="V193" s="35">
        <f t="shared" si="49"/>
        <v>87.5</v>
      </c>
    </row>
    <row r="194" spans="1:22" x14ac:dyDescent="0.3">
      <c r="A194" s="37">
        <v>6</v>
      </c>
      <c r="B194" s="37" t="str">
        <f>'DATA SISWA'!B9</f>
        <v>ELVINA SUNARDI</v>
      </c>
      <c r="C194" s="33">
        <v>2</v>
      </c>
      <c r="D194" s="33">
        <v>2</v>
      </c>
      <c r="E194" s="33">
        <v>1.5</v>
      </c>
      <c r="F194" s="35">
        <f t="shared" si="45"/>
        <v>87.5</v>
      </c>
      <c r="G194" s="36">
        <v>2</v>
      </c>
      <c r="H194" s="36">
        <v>2</v>
      </c>
      <c r="I194" s="36">
        <v>1.5</v>
      </c>
      <c r="J194" s="35">
        <f t="shared" si="46"/>
        <v>87.5</v>
      </c>
      <c r="K194" s="38">
        <v>2</v>
      </c>
      <c r="L194" s="38">
        <v>2</v>
      </c>
      <c r="M194" s="38">
        <v>1.5</v>
      </c>
      <c r="N194" s="35">
        <f t="shared" si="47"/>
        <v>87.5</v>
      </c>
      <c r="O194" s="36">
        <v>3</v>
      </c>
      <c r="P194" s="36">
        <v>2</v>
      </c>
      <c r="Q194" s="36">
        <v>1</v>
      </c>
      <c r="R194" s="35">
        <f t="shared" si="48"/>
        <v>83.333333333333343</v>
      </c>
      <c r="S194" s="39">
        <v>2</v>
      </c>
      <c r="T194" s="39">
        <v>2</v>
      </c>
      <c r="U194" s="39">
        <v>1.5</v>
      </c>
      <c r="V194" s="35">
        <f t="shared" si="49"/>
        <v>87.5</v>
      </c>
    </row>
    <row r="195" spans="1:22" x14ac:dyDescent="0.3">
      <c r="A195" s="37">
        <v>7</v>
      </c>
      <c r="B195" s="37" t="str">
        <f>'DATA SISWA'!B10</f>
        <v>HARITSYAM ANSHARI</v>
      </c>
      <c r="C195" s="33">
        <v>1.5</v>
      </c>
      <c r="D195" s="33">
        <v>1.5</v>
      </c>
      <c r="E195" s="33">
        <v>1.5</v>
      </c>
      <c r="F195" s="35">
        <f t="shared" si="45"/>
        <v>75</v>
      </c>
      <c r="G195" s="36">
        <v>1.5</v>
      </c>
      <c r="H195" s="36">
        <v>1.5</v>
      </c>
      <c r="I195" s="36">
        <v>1.5</v>
      </c>
      <c r="J195" s="35">
        <f t="shared" si="46"/>
        <v>75</v>
      </c>
      <c r="K195" s="38">
        <v>3</v>
      </c>
      <c r="L195" s="38">
        <v>2</v>
      </c>
      <c r="M195" s="38">
        <v>0.5</v>
      </c>
      <c r="N195" s="35">
        <f t="shared" si="47"/>
        <v>70.833333333333343</v>
      </c>
      <c r="O195" s="36">
        <v>3</v>
      </c>
      <c r="P195" s="36">
        <v>2</v>
      </c>
      <c r="Q195" s="36">
        <v>0.5</v>
      </c>
      <c r="R195" s="35">
        <f t="shared" si="48"/>
        <v>70.833333333333343</v>
      </c>
      <c r="S195" s="39">
        <v>3</v>
      </c>
      <c r="T195" s="39">
        <v>2</v>
      </c>
      <c r="U195" s="39">
        <v>0.5</v>
      </c>
      <c r="V195" s="35">
        <f t="shared" si="49"/>
        <v>70.833333333333343</v>
      </c>
    </row>
    <row r="196" spans="1:22" x14ac:dyDescent="0.3">
      <c r="A196" s="37">
        <v>8</v>
      </c>
      <c r="B196" s="37" t="str">
        <f>'DATA SISWA'!B11</f>
        <v>IZZUDIN AL AYYUBI</v>
      </c>
      <c r="C196" s="33">
        <v>1</v>
      </c>
      <c r="D196" s="33">
        <v>2</v>
      </c>
      <c r="E196" s="33">
        <v>1.5</v>
      </c>
      <c r="F196" s="35">
        <f t="shared" si="45"/>
        <v>79.166666666666657</v>
      </c>
      <c r="G196" s="36">
        <v>1</v>
      </c>
      <c r="H196" s="36">
        <v>2</v>
      </c>
      <c r="I196" s="36">
        <v>1.5</v>
      </c>
      <c r="J196" s="35">
        <f t="shared" si="46"/>
        <v>79.166666666666657</v>
      </c>
      <c r="K196" s="38">
        <v>1</v>
      </c>
      <c r="L196" s="38">
        <v>2</v>
      </c>
      <c r="M196" s="38">
        <v>1.5</v>
      </c>
      <c r="N196" s="35">
        <f t="shared" si="47"/>
        <v>79.166666666666657</v>
      </c>
      <c r="O196" s="36">
        <v>1</v>
      </c>
      <c r="P196" s="36">
        <v>2</v>
      </c>
      <c r="Q196" s="36">
        <v>1.5</v>
      </c>
      <c r="R196" s="35">
        <f t="shared" si="48"/>
        <v>79.166666666666657</v>
      </c>
      <c r="S196" s="39">
        <v>1</v>
      </c>
      <c r="T196" s="39">
        <v>2</v>
      </c>
      <c r="U196" s="39">
        <v>1.5</v>
      </c>
      <c r="V196" s="35">
        <f t="shared" si="49"/>
        <v>79.166666666666657</v>
      </c>
    </row>
    <row r="197" spans="1:22" x14ac:dyDescent="0.3">
      <c r="A197" s="37">
        <v>9</v>
      </c>
      <c r="B197" s="37" t="str">
        <f>'DATA SISWA'!B12</f>
        <v>LALA HELSINKI</v>
      </c>
      <c r="C197" s="33">
        <v>4</v>
      </c>
      <c r="D197" s="33">
        <v>1</v>
      </c>
      <c r="E197" s="33">
        <v>0.5</v>
      </c>
      <c r="F197" s="35">
        <f t="shared" si="45"/>
        <v>62.5</v>
      </c>
      <c r="G197" s="36">
        <v>2</v>
      </c>
      <c r="H197" s="36">
        <v>0</v>
      </c>
      <c r="I197" s="36">
        <v>1</v>
      </c>
      <c r="J197" s="35">
        <f t="shared" si="46"/>
        <v>41.666666666666671</v>
      </c>
      <c r="K197" s="38">
        <v>2</v>
      </c>
      <c r="L197" s="38">
        <v>0</v>
      </c>
      <c r="M197" s="38">
        <v>1</v>
      </c>
      <c r="N197" s="35">
        <f t="shared" si="47"/>
        <v>41.666666666666671</v>
      </c>
      <c r="O197" s="36">
        <v>2</v>
      </c>
      <c r="P197" s="36">
        <v>0</v>
      </c>
      <c r="Q197" s="36">
        <v>1</v>
      </c>
      <c r="R197" s="35">
        <f t="shared" si="48"/>
        <v>41.666666666666671</v>
      </c>
      <c r="S197" s="39">
        <v>2</v>
      </c>
      <c r="T197" s="39">
        <v>0</v>
      </c>
      <c r="U197" s="39">
        <v>1</v>
      </c>
      <c r="V197" s="35">
        <f t="shared" si="49"/>
        <v>41.666666666666671</v>
      </c>
    </row>
    <row r="198" spans="1:22" x14ac:dyDescent="0.3">
      <c r="A198" s="37">
        <v>10</v>
      </c>
      <c r="B198" s="37" t="str">
        <f>'DATA SISWA'!B13</f>
        <v>MARIA RENATTA S.</v>
      </c>
      <c r="C198" s="33">
        <v>1.5</v>
      </c>
      <c r="D198" s="33">
        <v>1.5</v>
      </c>
      <c r="E198" s="33">
        <v>1.5</v>
      </c>
      <c r="F198" s="35">
        <f t="shared" si="45"/>
        <v>75</v>
      </c>
      <c r="G198" s="36">
        <v>3</v>
      </c>
      <c r="H198" s="36">
        <v>1</v>
      </c>
      <c r="I198" s="36">
        <v>0.5</v>
      </c>
      <c r="J198" s="35">
        <f t="shared" si="46"/>
        <v>54.166666666666664</v>
      </c>
      <c r="K198" s="38">
        <v>3</v>
      </c>
      <c r="L198" s="38">
        <v>1</v>
      </c>
      <c r="M198" s="38">
        <v>0.5</v>
      </c>
      <c r="N198" s="35">
        <f t="shared" si="47"/>
        <v>54.166666666666664</v>
      </c>
      <c r="O198" s="36">
        <v>4</v>
      </c>
      <c r="P198" s="36">
        <v>1</v>
      </c>
      <c r="Q198" s="36">
        <v>0.5</v>
      </c>
      <c r="R198" s="35">
        <f t="shared" si="48"/>
        <v>62.5</v>
      </c>
      <c r="S198" s="39">
        <v>4</v>
      </c>
      <c r="T198" s="39">
        <v>1</v>
      </c>
      <c r="U198" s="39">
        <v>0.5</v>
      </c>
      <c r="V198" s="35">
        <f t="shared" si="49"/>
        <v>62.5</v>
      </c>
    </row>
    <row r="199" spans="1:22" x14ac:dyDescent="0.3">
      <c r="A199" s="37">
        <v>11</v>
      </c>
      <c r="B199" s="37" t="str">
        <f>'DATA SISWA'!B14</f>
        <v>NANDA AYU</v>
      </c>
      <c r="C199" s="33">
        <v>4</v>
      </c>
      <c r="D199" s="33">
        <v>1</v>
      </c>
      <c r="E199" s="33">
        <v>0.5</v>
      </c>
      <c r="F199" s="35">
        <f t="shared" si="45"/>
        <v>62.5</v>
      </c>
      <c r="G199" s="36">
        <v>3</v>
      </c>
      <c r="H199" s="36">
        <v>1</v>
      </c>
      <c r="I199" s="36">
        <v>0.5</v>
      </c>
      <c r="J199" s="35">
        <f t="shared" si="46"/>
        <v>54.166666666666664</v>
      </c>
      <c r="K199" s="38">
        <v>0</v>
      </c>
      <c r="L199" s="38">
        <v>1</v>
      </c>
      <c r="M199" s="38">
        <v>1</v>
      </c>
      <c r="N199" s="35">
        <f t="shared" si="47"/>
        <v>41.666666666666671</v>
      </c>
      <c r="O199" s="36">
        <v>3</v>
      </c>
      <c r="P199" s="36">
        <v>1</v>
      </c>
      <c r="Q199" s="36">
        <v>0.5</v>
      </c>
      <c r="R199" s="35">
        <f t="shared" si="48"/>
        <v>54.166666666666664</v>
      </c>
      <c r="S199" s="39">
        <v>3</v>
      </c>
      <c r="T199" s="39">
        <v>1</v>
      </c>
      <c r="U199" s="39">
        <v>0.5</v>
      </c>
      <c r="V199" s="35">
        <f t="shared" si="49"/>
        <v>54.166666666666664</v>
      </c>
    </row>
    <row r="200" spans="1:22" x14ac:dyDescent="0.3">
      <c r="A200" s="37">
        <v>12</v>
      </c>
      <c r="B200" s="37" t="str">
        <f>'DATA SISWA'!B15</f>
        <v xml:space="preserve">OPHELIA </v>
      </c>
      <c r="C200" s="33">
        <v>1</v>
      </c>
      <c r="D200" s="33">
        <v>2</v>
      </c>
      <c r="E200" s="33">
        <v>1.5</v>
      </c>
      <c r="F200" s="35">
        <f t="shared" si="45"/>
        <v>79.166666666666657</v>
      </c>
      <c r="G200" s="36">
        <v>1</v>
      </c>
      <c r="H200" s="36">
        <v>2</v>
      </c>
      <c r="I200" s="36">
        <v>1.5</v>
      </c>
      <c r="J200" s="35">
        <f t="shared" si="46"/>
        <v>79.166666666666657</v>
      </c>
      <c r="K200" s="38">
        <v>1.5</v>
      </c>
      <c r="L200" s="38">
        <v>1.5</v>
      </c>
      <c r="M200" s="38">
        <v>1.5</v>
      </c>
      <c r="N200" s="35">
        <f t="shared" si="47"/>
        <v>75</v>
      </c>
      <c r="O200" s="36">
        <v>3</v>
      </c>
      <c r="P200" s="36">
        <v>2</v>
      </c>
      <c r="Q200" s="36">
        <v>0.5</v>
      </c>
      <c r="R200" s="35">
        <f t="shared" si="48"/>
        <v>70.833333333333343</v>
      </c>
      <c r="S200" s="39">
        <v>3</v>
      </c>
      <c r="T200" s="39">
        <v>2</v>
      </c>
      <c r="U200" s="39">
        <v>0.5</v>
      </c>
      <c r="V200" s="35">
        <f t="shared" si="49"/>
        <v>70.833333333333343</v>
      </c>
    </row>
    <row r="201" spans="1:22" x14ac:dyDescent="0.3">
      <c r="A201" s="37">
        <v>13</v>
      </c>
      <c r="B201" s="37" t="str">
        <f>'DATA SISWA'!B16</f>
        <v>REYNARD CHATILLON</v>
      </c>
      <c r="C201" s="33">
        <v>1</v>
      </c>
      <c r="D201" s="33">
        <v>2</v>
      </c>
      <c r="E201" s="33">
        <v>1.5</v>
      </c>
      <c r="F201" s="35">
        <f t="shared" si="45"/>
        <v>79.166666666666657</v>
      </c>
      <c r="G201" s="36">
        <v>1</v>
      </c>
      <c r="H201" s="36">
        <v>2</v>
      </c>
      <c r="I201" s="36">
        <v>1.5</v>
      </c>
      <c r="J201" s="35">
        <f t="shared" si="46"/>
        <v>79.166666666666657</v>
      </c>
      <c r="K201" s="38">
        <v>1.5</v>
      </c>
      <c r="L201" s="38">
        <v>1.5</v>
      </c>
      <c r="M201" s="38">
        <v>1.5</v>
      </c>
      <c r="N201" s="35">
        <f t="shared" si="47"/>
        <v>75</v>
      </c>
      <c r="O201" s="36">
        <v>1</v>
      </c>
      <c r="P201" s="36">
        <v>2</v>
      </c>
      <c r="Q201" s="36">
        <v>1.5</v>
      </c>
      <c r="R201" s="35">
        <f t="shared" si="48"/>
        <v>79.166666666666657</v>
      </c>
      <c r="S201" s="39">
        <v>1</v>
      </c>
      <c r="T201" s="39">
        <v>2</v>
      </c>
      <c r="U201" s="39">
        <v>1.5</v>
      </c>
      <c r="V201" s="35">
        <f t="shared" si="49"/>
        <v>79.166666666666657</v>
      </c>
    </row>
    <row r="202" spans="1:22" x14ac:dyDescent="0.3">
      <c r="A202" s="37">
        <v>14</v>
      </c>
      <c r="B202" s="37" t="str">
        <f>'DATA SISWA'!B17</f>
        <v>RAYNALDO PUTRA SETYOWATI</v>
      </c>
      <c r="C202" s="33">
        <v>5</v>
      </c>
      <c r="D202" s="33">
        <v>1</v>
      </c>
      <c r="E202" s="33">
        <v>1</v>
      </c>
      <c r="F202" s="35">
        <f t="shared" si="45"/>
        <v>83.333333333333343</v>
      </c>
      <c r="G202" s="36">
        <v>5</v>
      </c>
      <c r="H202" s="36">
        <v>1</v>
      </c>
      <c r="I202" s="36">
        <v>1</v>
      </c>
      <c r="J202" s="35">
        <f t="shared" si="46"/>
        <v>83.333333333333343</v>
      </c>
      <c r="K202" s="38">
        <v>5</v>
      </c>
      <c r="L202" s="38">
        <v>1</v>
      </c>
      <c r="M202" s="38">
        <v>1</v>
      </c>
      <c r="N202" s="35">
        <f t="shared" si="47"/>
        <v>83.333333333333343</v>
      </c>
      <c r="O202" s="36">
        <v>1</v>
      </c>
      <c r="P202" s="36">
        <v>2</v>
      </c>
      <c r="Q202" s="36">
        <v>1.5</v>
      </c>
      <c r="R202" s="35">
        <f t="shared" si="48"/>
        <v>79.166666666666657</v>
      </c>
      <c r="S202" s="39">
        <v>1</v>
      </c>
      <c r="T202" s="39">
        <v>2</v>
      </c>
      <c r="U202" s="39">
        <v>1.5</v>
      </c>
      <c r="V202" s="35">
        <f t="shared" si="49"/>
        <v>79.166666666666657</v>
      </c>
    </row>
    <row r="203" spans="1:22" x14ac:dyDescent="0.3">
      <c r="A203" s="37">
        <v>15</v>
      </c>
      <c r="B203" s="37" t="str">
        <f>'DATA SISWA'!B18</f>
        <v>RAGNA CRIMSON</v>
      </c>
      <c r="C203" s="33">
        <v>3</v>
      </c>
      <c r="D203" s="33">
        <v>2</v>
      </c>
      <c r="E203" s="33">
        <v>1.5</v>
      </c>
      <c r="F203" s="35">
        <f t="shared" si="45"/>
        <v>95.833333333333343</v>
      </c>
      <c r="G203" s="36">
        <v>3</v>
      </c>
      <c r="H203" s="36">
        <v>2</v>
      </c>
      <c r="I203" s="36">
        <v>1.5</v>
      </c>
      <c r="J203" s="35">
        <f t="shared" si="46"/>
        <v>95.833333333333343</v>
      </c>
      <c r="K203" s="38">
        <v>2</v>
      </c>
      <c r="L203" s="38">
        <v>2</v>
      </c>
      <c r="M203" s="38">
        <v>1.5</v>
      </c>
      <c r="N203" s="35">
        <f t="shared" si="47"/>
        <v>87.5</v>
      </c>
      <c r="O203" s="36">
        <v>4</v>
      </c>
      <c r="P203" s="36">
        <v>2</v>
      </c>
      <c r="Q203" s="36">
        <v>1</v>
      </c>
      <c r="R203" s="35">
        <f t="shared" si="48"/>
        <v>91.666666666666657</v>
      </c>
      <c r="S203" s="39">
        <v>5</v>
      </c>
      <c r="T203" s="39">
        <v>1</v>
      </c>
      <c r="U203" s="39">
        <v>1</v>
      </c>
      <c r="V203" s="35">
        <f t="shared" si="49"/>
        <v>83.333333333333343</v>
      </c>
    </row>
    <row r="204" spans="1:22" x14ac:dyDescent="0.3">
      <c r="A204" s="37">
        <v>16</v>
      </c>
      <c r="B204" s="37" t="str">
        <f>'DATA SISWA'!B19</f>
        <v>SABRINA IRIS WIDAGDO</v>
      </c>
      <c r="C204" s="33">
        <v>1.5</v>
      </c>
      <c r="D204" s="33">
        <v>1.5</v>
      </c>
      <c r="E204" s="33">
        <v>1.5</v>
      </c>
      <c r="F204" s="35">
        <f t="shared" si="45"/>
        <v>75</v>
      </c>
      <c r="G204" s="36">
        <v>3</v>
      </c>
      <c r="H204" s="36">
        <v>2</v>
      </c>
      <c r="I204" s="36">
        <v>0.5</v>
      </c>
      <c r="J204" s="35">
        <f t="shared" si="46"/>
        <v>70.833333333333343</v>
      </c>
      <c r="K204" s="38">
        <v>3</v>
      </c>
      <c r="L204" s="38">
        <v>2</v>
      </c>
      <c r="M204" s="38">
        <v>0.5</v>
      </c>
      <c r="N204" s="35">
        <f t="shared" si="47"/>
        <v>70.833333333333343</v>
      </c>
      <c r="O204" s="36">
        <v>1.5</v>
      </c>
      <c r="P204" s="36">
        <v>1.5</v>
      </c>
      <c r="Q204" s="36">
        <v>1.5</v>
      </c>
      <c r="R204" s="35">
        <f t="shared" si="48"/>
        <v>75</v>
      </c>
      <c r="S204" s="39">
        <v>4</v>
      </c>
      <c r="T204" s="39">
        <v>1</v>
      </c>
      <c r="U204" s="39">
        <v>0.5</v>
      </c>
      <c r="V204" s="35">
        <f t="shared" si="49"/>
        <v>62.5</v>
      </c>
    </row>
    <row r="205" spans="1:22" x14ac:dyDescent="0.3">
      <c r="A205" s="37">
        <v>17</v>
      </c>
      <c r="B205" s="37" t="str">
        <f>'DATA SISWA'!B20</f>
        <v>SKOLASTIKA TANUBRATA</v>
      </c>
      <c r="C205" s="33">
        <v>5</v>
      </c>
      <c r="D205" s="33">
        <v>1</v>
      </c>
      <c r="E205" s="33">
        <v>1</v>
      </c>
      <c r="F205" s="35">
        <f t="shared" si="45"/>
        <v>83.333333333333343</v>
      </c>
      <c r="G205" s="36">
        <v>5</v>
      </c>
      <c r="H205" s="36">
        <v>1</v>
      </c>
      <c r="I205" s="36">
        <v>1</v>
      </c>
      <c r="J205" s="35">
        <f t="shared" si="46"/>
        <v>83.333333333333343</v>
      </c>
      <c r="K205" s="38">
        <v>5</v>
      </c>
      <c r="L205" s="38">
        <v>1</v>
      </c>
      <c r="M205" s="38">
        <v>1</v>
      </c>
      <c r="N205" s="35">
        <f t="shared" si="47"/>
        <v>83.333333333333343</v>
      </c>
      <c r="O205" s="36">
        <v>5</v>
      </c>
      <c r="P205" s="36">
        <v>1</v>
      </c>
      <c r="Q205" s="36">
        <v>1</v>
      </c>
      <c r="R205" s="35">
        <f t="shared" si="48"/>
        <v>83.333333333333343</v>
      </c>
      <c r="S205" s="39">
        <v>1</v>
      </c>
      <c r="T205" s="39">
        <v>2</v>
      </c>
      <c r="U205" s="39">
        <v>1.5</v>
      </c>
      <c r="V205" s="35">
        <f t="shared" si="49"/>
        <v>79.166666666666657</v>
      </c>
    </row>
    <row r="206" spans="1:22" x14ac:dyDescent="0.3">
      <c r="A206" s="37">
        <v>18</v>
      </c>
      <c r="B206" s="37" t="str">
        <f>'DATA SISWA'!B21</f>
        <v>SASTROAMIDJOJO DIMEDJO</v>
      </c>
      <c r="C206" s="33">
        <v>1</v>
      </c>
      <c r="D206" s="33">
        <v>2</v>
      </c>
      <c r="E206" s="33">
        <v>1.5</v>
      </c>
      <c r="F206" s="35">
        <f t="shared" si="45"/>
        <v>79.166666666666657</v>
      </c>
      <c r="G206" s="36">
        <v>1</v>
      </c>
      <c r="H206" s="36">
        <v>2</v>
      </c>
      <c r="I206" s="36">
        <v>1.5</v>
      </c>
      <c r="J206" s="35">
        <f t="shared" si="46"/>
        <v>79.166666666666657</v>
      </c>
      <c r="K206" s="38">
        <v>1.5</v>
      </c>
      <c r="L206" s="38">
        <v>1.5</v>
      </c>
      <c r="M206" s="38">
        <v>1.5</v>
      </c>
      <c r="N206" s="35">
        <f t="shared" si="47"/>
        <v>75</v>
      </c>
      <c r="O206" s="36">
        <v>5</v>
      </c>
      <c r="P206" s="36">
        <v>1</v>
      </c>
      <c r="Q206" s="36">
        <v>1</v>
      </c>
      <c r="R206" s="35">
        <f t="shared" si="48"/>
        <v>83.333333333333343</v>
      </c>
      <c r="S206" s="39">
        <v>1.5</v>
      </c>
      <c r="T206" s="39">
        <v>1.5</v>
      </c>
      <c r="U206" s="39">
        <v>1.5</v>
      </c>
      <c r="V206" s="35">
        <f t="shared" si="49"/>
        <v>75</v>
      </c>
    </row>
    <row r="207" spans="1:22" x14ac:dyDescent="0.3">
      <c r="A207" s="37">
        <v>19</v>
      </c>
      <c r="B207" s="37" t="str">
        <f>'DATA SISWA'!B22</f>
        <v>VICTORIA ANUGRAH LESTARI</v>
      </c>
      <c r="C207" s="33">
        <v>5</v>
      </c>
      <c r="D207" s="33">
        <v>1</v>
      </c>
      <c r="E207" s="33">
        <v>1</v>
      </c>
      <c r="F207" s="35">
        <f t="shared" si="45"/>
        <v>83.333333333333343</v>
      </c>
      <c r="G207" s="36">
        <v>5</v>
      </c>
      <c r="H207" s="36">
        <v>1</v>
      </c>
      <c r="I207" s="36">
        <v>1</v>
      </c>
      <c r="J207" s="35">
        <f t="shared" si="46"/>
        <v>83.333333333333343</v>
      </c>
      <c r="K207" s="38">
        <v>1</v>
      </c>
      <c r="L207" s="38">
        <v>2</v>
      </c>
      <c r="M207" s="38">
        <v>1.5</v>
      </c>
      <c r="N207" s="35">
        <f t="shared" si="47"/>
        <v>79.166666666666657</v>
      </c>
      <c r="O207" s="36">
        <v>1</v>
      </c>
      <c r="P207" s="36">
        <v>2</v>
      </c>
      <c r="Q207" s="36">
        <v>1.5</v>
      </c>
      <c r="R207" s="35">
        <f t="shared" si="48"/>
        <v>79.166666666666657</v>
      </c>
      <c r="S207" s="39">
        <v>1.5</v>
      </c>
      <c r="T207" s="39">
        <v>1.5</v>
      </c>
      <c r="U207" s="39">
        <v>1.5</v>
      </c>
      <c r="V207" s="35">
        <f t="shared" si="49"/>
        <v>75</v>
      </c>
    </row>
    <row r="208" spans="1:22" x14ac:dyDescent="0.3">
      <c r="A208" s="37">
        <v>20</v>
      </c>
      <c r="B208" s="37" t="str">
        <f>'DATA SISWA'!B23</f>
        <v>WULAN SASI AL QOMARI</v>
      </c>
      <c r="C208" s="33">
        <v>5</v>
      </c>
      <c r="D208" s="33">
        <v>1</v>
      </c>
      <c r="E208" s="33">
        <v>1</v>
      </c>
      <c r="F208" s="35">
        <f t="shared" si="45"/>
        <v>83.333333333333343</v>
      </c>
      <c r="G208" s="36">
        <v>5</v>
      </c>
      <c r="H208" s="36">
        <v>1</v>
      </c>
      <c r="I208" s="36">
        <v>1</v>
      </c>
      <c r="J208" s="35">
        <f t="shared" si="46"/>
        <v>83.333333333333343</v>
      </c>
      <c r="K208" s="38">
        <v>5</v>
      </c>
      <c r="L208" s="38">
        <v>1</v>
      </c>
      <c r="M208" s="38">
        <v>1</v>
      </c>
      <c r="N208" s="35">
        <f t="shared" si="47"/>
        <v>83.333333333333343</v>
      </c>
      <c r="O208" s="36">
        <v>1</v>
      </c>
      <c r="P208" s="36">
        <v>2</v>
      </c>
      <c r="Q208" s="36">
        <v>1.5</v>
      </c>
      <c r="R208" s="35">
        <f t="shared" si="48"/>
        <v>79.166666666666657</v>
      </c>
      <c r="S208" s="39">
        <v>1</v>
      </c>
      <c r="T208" s="39">
        <v>2</v>
      </c>
      <c r="U208" s="39">
        <v>1.5</v>
      </c>
      <c r="V208" s="35">
        <f t="shared" si="49"/>
        <v>79.166666666666657</v>
      </c>
    </row>
    <row r="209" spans="1:22" x14ac:dyDescent="0.3">
      <c r="A209" s="37">
        <v>21</v>
      </c>
      <c r="B209" s="37" t="str">
        <f>'DATA SISWA'!B24</f>
        <v>ZECHARIAS ALBURQUEQUE</v>
      </c>
      <c r="C209" s="33">
        <v>1.5</v>
      </c>
      <c r="D209" s="33">
        <v>1.5</v>
      </c>
      <c r="E209" s="33">
        <v>1.5</v>
      </c>
      <c r="F209" s="35">
        <f t="shared" si="45"/>
        <v>75</v>
      </c>
      <c r="G209" s="36">
        <v>4</v>
      </c>
      <c r="H209" s="36">
        <v>1</v>
      </c>
      <c r="I209" s="36">
        <v>0.5</v>
      </c>
      <c r="J209" s="35">
        <f t="shared" si="46"/>
        <v>62.5</v>
      </c>
      <c r="K209" s="38">
        <v>4</v>
      </c>
      <c r="L209" s="38">
        <v>1</v>
      </c>
      <c r="M209" s="38">
        <v>0.5</v>
      </c>
      <c r="N209" s="35">
        <f t="shared" si="47"/>
        <v>62.5</v>
      </c>
      <c r="O209" s="36">
        <v>1.5</v>
      </c>
      <c r="P209" s="36">
        <v>1.5</v>
      </c>
      <c r="Q209" s="36">
        <v>1.5</v>
      </c>
      <c r="R209" s="35">
        <f t="shared" si="48"/>
        <v>75</v>
      </c>
      <c r="S209" s="39">
        <v>1.5</v>
      </c>
      <c r="T209" s="39">
        <v>1.5</v>
      </c>
      <c r="U209" s="39">
        <v>1.5</v>
      </c>
      <c r="V209" s="35">
        <f t="shared" si="49"/>
        <v>75</v>
      </c>
    </row>
  </sheetData>
  <mergeCells count="224">
    <mergeCell ref="R83:R84"/>
    <mergeCell ref="S83:S84"/>
    <mergeCell ref="T83:T84"/>
    <mergeCell ref="C81:V81"/>
    <mergeCell ref="C55:V55"/>
    <mergeCell ref="C29:V29"/>
    <mergeCell ref="C3:V3"/>
    <mergeCell ref="B3:B6"/>
    <mergeCell ref="H31:H32"/>
    <mergeCell ref="I31:I32"/>
    <mergeCell ref="J31:J32"/>
    <mergeCell ref="K31:K32"/>
    <mergeCell ref="L31:L32"/>
    <mergeCell ref="O5:O6"/>
    <mergeCell ref="P5:P6"/>
    <mergeCell ref="F57:F58"/>
    <mergeCell ref="G57:G58"/>
    <mergeCell ref="H57:H58"/>
    <mergeCell ref="I57:I58"/>
    <mergeCell ref="J57:J58"/>
    <mergeCell ref="A3:A6"/>
    <mergeCell ref="S4:V4"/>
    <mergeCell ref="C4:F4"/>
    <mergeCell ref="G4:J4"/>
    <mergeCell ref="K4:N4"/>
    <mergeCell ref="O4:R4"/>
    <mergeCell ref="N5:N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V5:V6"/>
    <mergeCell ref="R5:R6"/>
    <mergeCell ref="S5:S6"/>
    <mergeCell ref="T5:T6"/>
    <mergeCell ref="U5:U6"/>
    <mergeCell ref="Q5:Q6"/>
    <mergeCell ref="A29:A32"/>
    <mergeCell ref="B29:B32"/>
    <mergeCell ref="C30:F30"/>
    <mergeCell ref="G30:J30"/>
    <mergeCell ref="K30:N30"/>
    <mergeCell ref="O30:R30"/>
    <mergeCell ref="S30:V30"/>
    <mergeCell ref="C31:C32"/>
    <mergeCell ref="D31:D32"/>
    <mergeCell ref="E31:E32"/>
    <mergeCell ref="F31:F32"/>
    <mergeCell ref="G31:G32"/>
    <mergeCell ref="R31:R32"/>
    <mergeCell ref="S31:S32"/>
    <mergeCell ref="M31:M32"/>
    <mergeCell ref="N31:N32"/>
    <mergeCell ref="T31:T32"/>
    <mergeCell ref="U31:U32"/>
    <mergeCell ref="V31:V32"/>
    <mergeCell ref="O31:O32"/>
    <mergeCell ref="P31:P32"/>
    <mergeCell ref="Q31:Q32"/>
    <mergeCell ref="A55:A58"/>
    <mergeCell ref="B55:B58"/>
    <mergeCell ref="C56:F56"/>
    <mergeCell ref="G56:J56"/>
    <mergeCell ref="K56:N56"/>
    <mergeCell ref="O56:R56"/>
    <mergeCell ref="S56:V56"/>
    <mergeCell ref="C57:C58"/>
    <mergeCell ref="D57:D58"/>
    <mergeCell ref="E57:E58"/>
    <mergeCell ref="K57:K58"/>
    <mergeCell ref="L57:L58"/>
    <mergeCell ref="M57:M58"/>
    <mergeCell ref="N57:N58"/>
    <mergeCell ref="R57:R58"/>
    <mergeCell ref="S57:S58"/>
    <mergeCell ref="T57:T58"/>
    <mergeCell ref="U57:U58"/>
    <mergeCell ref="V57:V58"/>
    <mergeCell ref="O57:O58"/>
    <mergeCell ref="P57:P58"/>
    <mergeCell ref="Q57:Q58"/>
    <mergeCell ref="A81:A84"/>
    <mergeCell ref="B81:B84"/>
    <mergeCell ref="C82:F82"/>
    <mergeCell ref="G82:J82"/>
    <mergeCell ref="K82:N82"/>
    <mergeCell ref="O82:R82"/>
    <mergeCell ref="S82:V82"/>
    <mergeCell ref="C83:C84"/>
    <mergeCell ref="D83:D84"/>
    <mergeCell ref="E83:E84"/>
    <mergeCell ref="F83:F84"/>
    <mergeCell ref="G83:G84"/>
    <mergeCell ref="H83:H84"/>
    <mergeCell ref="O83:O84"/>
    <mergeCell ref="N83:N84"/>
    <mergeCell ref="I83:I84"/>
    <mergeCell ref="J83:J84"/>
    <mergeCell ref="K83:K84"/>
    <mergeCell ref="L83:L84"/>
    <mergeCell ref="M83:M84"/>
    <mergeCell ref="U83:U84"/>
    <mergeCell ref="V83:V84"/>
    <mergeCell ref="P83:P84"/>
    <mergeCell ref="Q83:Q84"/>
    <mergeCell ref="S108:V108"/>
    <mergeCell ref="C109:C110"/>
    <mergeCell ref="D109:D110"/>
    <mergeCell ref="E109:E110"/>
    <mergeCell ref="F109:F110"/>
    <mergeCell ref="L109:L110"/>
    <mergeCell ref="M109:M110"/>
    <mergeCell ref="N109:N110"/>
    <mergeCell ref="G109:G110"/>
    <mergeCell ref="H109:H110"/>
    <mergeCell ref="I109:I110"/>
    <mergeCell ref="J109:J110"/>
    <mergeCell ref="K109:K110"/>
    <mergeCell ref="S109:S110"/>
    <mergeCell ref="T109:T110"/>
    <mergeCell ref="U109:U110"/>
    <mergeCell ref="V109:V110"/>
    <mergeCell ref="O109:O110"/>
    <mergeCell ref="P109:P110"/>
    <mergeCell ref="Q109:Q110"/>
    <mergeCell ref="R109:R110"/>
    <mergeCell ref="A133:A136"/>
    <mergeCell ref="B133:B136"/>
    <mergeCell ref="C134:F134"/>
    <mergeCell ref="G134:J134"/>
    <mergeCell ref="K134:N134"/>
    <mergeCell ref="O134:R134"/>
    <mergeCell ref="A107:A110"/>
    <mergeCell ref="B107:B110"/>
    <mergeCell ref="C108:F108"/>
    <mergeCell ref="G108:J108"/>
    <mergeCell ref="K108:N108"/>
    <mergeCell ref="O108:R108"/>
    <mergeCell ref="C133:V133"/>
    <mergeCell ref="C107:V107"/>
    <mergeCell ref="S134:V134"/>
    <mergeCell ref="C135:C136"/>
    <mergeCell ref="D135:D136"/>
    <mergeCell ref="J135:J136"/>
    <mergeCell ref="K135:K136"/>
    <mergeCell ref="L135:L136"/>
    <mergeCell ref="M135:M136"/>
    <mergeCell ref="N135:N136"/>
    <mergeCell ref="E135:E136"/>
    <mergeCell ref="F135:F136"/>
    <mergeCell ref="G135:G136"/>
    <mergeCell ref="H135:H136"/>
    <mergeCell ref="I135:I136"/>
    <mergeCell ref="T135:T136"/>
    <mergeCell ref="U135:U136"/>
    <mergeCell ref="O135:O136"/>
    <mergeCell ref="P135:P136"/>
    <mergeCell ref="V135:V136"/>
    <mergeCell ref="A159:A162"/>
    <mergeCell ref="B159:B162"/>
    <mergeCell ref="C160:F160"/>
    <mergeCell ref="G160:J160"/>
    <mergeCell ref="K160:N160"/>
    <mergeCell ref="O160:R160"/>
    <mergeCell ref="S160:V160"/>
    <mergeCell ref="C161:C162"/>
    <mergeCell ref="D161:D162"/>
    <mergeCell ref="E161:E162"/>
    <mergeCell ref="F161:F162"/>
    <mergeCell ref="G161:G162"/>
    <mergeCell ref="Q135:Q136"/>
    <mergeCell ref="R135:R136"/>
    <mergeCell ref="S135:S136"/>
    <mergeCell ref="R161:R162"/>
    <mergeCell ref="S161:S162"/>
    <mergeCell ref="M161:M162"/>
    <mergeCell ref="C159:V159"/>
    <mergeCell ref="N161:N162"/>
    <mergeCell ref="F187:F188"/>
    <mergeCell ref="G187:G188"/>
    <mergeCell ref="H187:H188"/>
    <mergeCell ref="I187:I188"/>
    <mergeCell ref="J187:J188"/>
    <mergeCell ref="T161:T162"/>
    <mergeCell ref="U161:U162"/>
    <mergeCell ref="V161:V162"/>
    <mergeCell ref="O161:O162"/>
    <mergeCell ref="P161:P162"/>
    <mergeCell ref="Q161:Q162"/>
    <mergeCell ref="H161:H162"/>
    <mergeCell ref="I161:I162"/>
    <mergeCell ref="J161:J162"/>
    <mergeCell ref="K161:K162"/>
    <mergeCell ref="L161:L162"/>
    <mergeCell ref="C185:V185"/>
    <mergeCell ref="A185:A188"/>
    <mergeCell ref="B185:B188"/>
    <mergeCell ref="C186:F186"/>
    <mergeCell ref="G186:J186"/>
    <mergeCell ref="K186:N186"/>
    <mergeCell ref="O186:R186"/>
    <mergeCell ref="S186:V186"/>
    <mergeCell ref="C187:C188"/>
    <mergeCell ref="D187:D188"/>
    <mergeCell ref="E187:E188"/>
    <mergeCell ref="K187:K188"/>
    <mergeCell ref="L187:L188"/>
    <mergeCell ref="M187:M188"/>
    <mergeCell ref="N187:N188"/>
    <mergeCell ref="R187:R188"/>
    <mergeCell ref="S187:S188"/>
    <mergeCell ref="T187:T188"/>
    <mergeCell ref="U187:U188"/>
    <mergeCell ref="V187:V188"/>
    <mergeCell ref="O187:O188"/>
    <mergeCell ref="P187:P188"/>
    <mergeCell ref="Q187:Q188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J32"/>
  <sheetViews>
    <sheetView zoomScale="90" zoomScaleNormal="90" workbookViewId="0">
      <selection activeCell="AC18" sqref="AC18"/>
    </sheetView>
  </sheetViews>
  <sheetFormatPr defaultRowHeight="14.4" x14ac:dyDescent="0.3"/>
  <cols>
    <col min="1" max="1" width="6.33203125" customWidth="1"/>
    <col min="2" max="2" width="29.109375" customWidth="1"/>
    <col min="3" max="6" width="5.5546875" customWidth="1"/>
    <col min="7" max="7" width="6.109375" customWidth="1"/>
    <col min="8" max="11" width="5.5546875" customWidth="1"/>
    <col min="12" max="12" width="6.109375" customWidth="1"/>
    <col min="13" max="13" width="5.44140625" customWidth="1"/>
    <col min="14" max="16" width="5.5546875" customWidth="1"/>
    <col min="17" max="18" width="5.6640625" customWidth="1"/>
    <col min="19" max="19" width="4.109375" bestFit="1" customWidth="1"/>
    <col min="20" max="88" width="5.6640625" customWidth="1"/>
  </cols>
  <sheetData>
    <row r="1" spans="1:88" x14ac:dyDescent="0.3">
      <c r="A1" t="s">
        <v>162</v>
      </c>
    </row>
    <row r="3" spans="1:88" x14ac:dyDescent="0.3">
      <c r="A3" s="234" t="s">
        <v>49</v>
      </c>
      <c r="B3" s="235" t="s">
        <v>50</v>
      </c>
      <c r="C3" s="62" t="s">
        <v>152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4"/>
      <c r="BQ3" s="63"/>
      <c r="BR3" s="63"/>
      <c r="BS3" s="63"/>
      <c r="BT3" s="63"/>
    </row>
    <row r="4" spans="1:88" ht="15" customHeight="1" x14ac:dyDescent="0.3">
      <c r="A4" s="234"/>
      <c r="B4" s="236"/>
      <c r="C4" s="232" t="s">
        <v>153</v>
      </c>
      <c r="D4" s="232"/>
      <c r="E4" s="232"/>
      <c r="F4" s="232"/>
      <c r="G4" s="232"/>
      <c r="H4" s="232"/>
      <c r="I4" s="232"/>
      <c r="J4" s="232"/>
      <c r="K4" s="232"/>
      <c r="L4" s="232"/>
      <c r="M4" s="222" t="s">
        <v>174</v>
      </c>
      <c r="N4" s="223"/>
      <c r="O4" s="223"/>
      <c r="P4" s="224"/>
      <c r="Q4" s="237" t="s">
        <v>72</v>
      </c>
      <c r="R4" s="237"/>
      <c r="S4" s="237"/>
      <c r="T4" s="237"/>
      <c r="U4" s="237"/>
      <c r="V4" s="237"/>
      <c r="W4" s="237"/>
      <c r="X4" s="237"/>
      <c r="Y4" s="237"/>
      <c r="Z4" s="237"/>
      <c r="AA4" s="222" t="s">
        <v>174</v>
      </c>
      <c r="AB4" s="223"/>
      <c r="AC4" s="223"/>
      <c r="AD4" s="224"/>
      <c r="AE4" s="231" t="s">
        <v>73</v>
      </c>
      <c r="AF4" s="231"/>
      <c r="AG4" s="231"/>
      <c r="AH4" s="231"/>
      <c r="AI4" s="231"/>
      <c r="AJ4" s="231"/>
      <c r="AK4" s="231"/>
      <c r="AL4" s="231"/>
      <c r="AM4" s="231"/>
      <c r="AN4" s="231"/>
      <c r="AO4" s="222" t="s">
        <v>174</v>
      </c>
      <c r="AP4" s="223"/>
      <c r="AQ4" s="223"/>
      <c r="AR4" s="224"/>
      <c r="AS4" s="231" t="s">
        <v>76</v>
      </c>
      <c r="AT4" s="231"/>
      <c r="AU4" s="231"/>
      <c r="AV4" s="231"/>
      <c r="AW4" s="231"/>
      <c r="AX4" s="231"/>
      <c r="AY4" s="231"/>
      <c r="AZ4" s="231"/>
      <c r="BA4" s="231"/>
      <c r="BB4" s="231"/>
      <c r="BC4" s="222" t="s">
        <v>174</v>
      </c>
      <c r="BD4" s="223"/>
      <c r="BE4" s="223"/>
      <c r="BF4" s="224"/>
      <c r="BG4" s="232" t="s">
        <v>77</v>
      </c>
      <c r="BH4" s="232"/>
      <c r="BI4" s="232"/>
      <c r="BJ4" s="232"/>
      <c r="BK4" s="232"/>
      <c r="BL4" s="232"/>
      <c r="BM4" s="232"/>
      <c r="BN4" s="232"/>
      <c r="BO4" s="232"/>
      <c r="BP4" s="232"/>
      <c r="BQ4" s="222" t="s">
        <v>174</v>
      </c>
      <c r="BR4" s="223"/>
      <c r="BS4" s="223"/>
      <c r="BT4" s="224"/>
    </row>
    <row r="5" spans="1:88" ht="15" customHeight="1" x14ac:dyDescent="0.3">
      <c r="A5" s="234"/>
      <c r="B5" s="236"/>
      <c r="C5" s="221" t="s">
        <v>53</v>
      </c>
      <c r="D5" s="221"/>
      <c r="E5" s="221"/>
      <c r="F5" s="221"/>
      <c r="G5" s="221"/>
      <c r="H5" s="221" t="s">
        <v>54</v>
      </c>
      <c r="I5" s="221"/>
      <c r="J5" s="221"/>
      <c r="K5" s="221"/>
      <c r="L5" s="221"/>
      <c r="M5" s="225"/>
      <c r="N5" s="226"/>
      <c r="O5" s="226"/>
      <c r="P5" s="227"/>
      <c r="Q5" s="238" t="s">
        <v>53</v>
      </c>
      <c r="R5" s="238"/>
      <c r="S5" s="238"/>
      <c r="T5" s="238"/>
      <c r="U5" s="238"/>
      <c r="V5" s="238" t="s">
        <v>54</v>
      </c>
      <c r="W5" s="238"/>
      <c r="X5" s="238"/>
      <c r="Y5" s="238"/>
      <c r="Z5" s="238"/>
      <c r="AA5" s="225"/>
      <c r="AB5" s="226"/>
      <c r="AC5" s="226"/>
      <c r="AD5" s="227"/>
      <c r="AE5" s="233" t="s">
        <v>53</v>
      </c>
      <c r="AF5" s="233"/>
      <c r="AG5" s="233"/>
      <c r="AH5" s="233"/>
      <c r="AI5" s="233"/>
      <c r="AJ5" s="233" t="s">
        <v>54</v>
      </c>
      <c r="AK5" s="233"/>
      <c r="AL5" s="233"/>
      <c r="AM5" s="233"/>
      <c r="AN5" s="233"/>
      <c r="AO5" s="225"/>
      <c r="AP5" s="226"/>
      <c r="AQ5" s="226"/>
      <c r="AR5" s="227"/>
      <c r="AS5" s="233" t="s">
        <v>53</v>
      </c>
      <c r="AT5" s="233"/>
      <c r="AU5" s="233"/>
      <c r="AV5" s="233"/>
      <c r="AW5" s="233"/>
      <c r="AX5" s="233" t="s">
        <v>54</v>
      </c>
      <c r="AY5" s="233"/>
      <c r="AZ5" s="233"/>
      <c r="BA5" s="233"/>
      <c r="BB5" s="233"/>
      <c r="BC5" s="225"/>
      <c r="BD5" s="226"/>
      <c r="BE5" s="226"/>
      <c r="BF5" s="227"/>
      <c r="BG5" s="221" t="s">
        <v>53</v>
      </c>
      <c r="BH5" s="221"/>
      <c r="BI5" s="221"/>
      <c r="BJ5" s="221"/>
      <c r="BK5" s="221"/>
      <c r="BL5" s="221" t="s">
        <v>54</v>
      </c>
      <c r="BM5" s="221"/>
      <c r="BN5" s="221"/>
      <c r="BO5" s="221"/>
      <c r="BP5" s="221"/>
      <c r="BQ5" s="225"/>
      <c r="BR5" s="226"/>
      <c r="BS5" s="226"/>
      <c r="BT5" s="227"/>
    </row>
    <row r="6" spans="1:88" x14ac:dyDescent="0.3">
      <c r="A6" s="234"/>
      <c r="B6" s="236"/>
      <c r="C6" s="67" t="s">
        <v>163</v>
      </c>
      <c r="D6" s="67" t="s">
        <v>164</v>
      </c>
      <c r="E6" s="67" t="s">
        <v>165</v>
      </c>
      <c r="F6" s="67" t="s">
        <v>166</v>
      </c>
      <c r="G6" s="68" t="s">
        <v>167</v>
      </c>
      <c r="H6" s="67" t="s">
        <v>163</v>
      </c>
      <c r="I6" s="67" t="s">
        <v>164</v>
      </c>
      <c r="J6" s="67" t="s">
        <v>165</v>
      </c>
      <c r="K6" s="67" t="s">
        <v>166</v>
      </c>
      <c r="L6" s="68" t="s">
        <v>167</v>
      </c>
      <c r="M6" s="228" t="s">
        <v>175</v>
      </c>
      <c r="N6" s="229"/>
      <c r="O6" s="229"/>
      <c r="P6" s="230"/>
      <c r="Q6" s="67" t="s">
        <v>163</v>
      </c>
      <c r="R6" s="67" t="s">
        <v>164</v>
      </c>
      <c r="S6" s="67" t="s">
        <v>165</v>
      </c>
      <c r="T6" s="67" t="s">
        <v>166</v>
      </c>
      <c r="U6" s="68" t="s">
        <v>167</v>
      </c>
      <c r="V6" s="67" t="s">
        <v>163</v>
      </c>
      <c r="W6" s="67" t="s">
        <v>164</v>
      </c>
      <c r="X6" s="67" t="s">
        <v>165</v>
      </c>
      <c r="Y6" s="67" t="s">
        <v>166</v>
      </c>
      <c r="Z6" s="68" t="s">
        <v>167</v>
      </c>
      <c r="AA6" s="228" t="s">
        <v>175</v>
      </c>
      <c r="AB6" s="229"/>
      <c r="AC6" s="229"/>
      <c r="AD6" s="230"/>
      <c r="AE6" s="67" t="s">
        <v>163</v>
      </c>
      <c r="AF6" s="67" t="s">
        <v>164</v>
      </c>
      <c r="AG6" s="67" t="s">
        <v>165</v>
      </c>
      <c r="AH6" s="67" t="s">
        <v>166</v>
      </c>
      <c r="AI6" s="68" t="s">
        <v>167</v>
      </c>
      <c r="AJ6" s="67" t="s">
        <v>163</v>
      </c>
      <c r="AK6" s="67" t="s">
        <v>164</v>
      </c>
      <c r="AL6" s="67" t="s">
        <v>165</v>
      </c>
      <c r="AM6" s="67" t="s">
        <v>166</v>
      </c>
      <c r="AN6" s="68" t="s">
        <v>167</v>
      </c>
      <c r="AO6" s="228" t="s">
        <v>175</v>
      </c>
      <c r="AP6" s="229"/>
      <c r="AQ6" s="229"/>
      <c r="AR6" s="230"/>
      <c r="AS6" s="67" t="s">
        <v>163</v>
      </c>
      <c r="AT6" s="67" t="s">
        <v>164</v>
      </c>
      <c r="AU6" s="67" t="s">
        <v>165</v>
      </c>
      <c r="AV6" s="67" t="s">
        <v>166</v>
      </c>
      <c r="AW6" s="68" t="s">
        <v>167</v>
      </c>
      <c r="AX6" s="67" t="s">
        <v>163</v>
      </c>
      <c r="AY6" s="67" t="s">
        <v>164</v>
      </c>
      <c r="AZ6" s="67" t="s">
        <v>165</v>
      </c>
      <c r="BA6" s="67" t="s">
        <v>166</v>
      </c>
      <c r="BB6" s="68" t="s">
        <v>167</v>
      </c>
      <c r="BC6" s="228" t="s">
        <v>175</v>
      </c>
      <c r="BD6" s="229"/>
      <c r="BE6" s="229"/>
      <c r="BF6" s="230"/>
      <c r="BG6" s="67" t="s">
        <v>163</v>
      </c>
      <c r="BH6" s="67" t="s">
        <v>164</v>
      </c>
      <c r="BI6" s="67" t="s">
        <v>165</v>
      </c>
      <c r="BJ6" s="67" t="s">
        <v>166</v>
      </c>
      <c r="BK6" s="68" t="s">
        <v>167</v>
      </c>
      <c r="BL6" s="67" t="s">
        <v>163</v>
      </c>
      <c r="BM6" s="67" t="s">
        <v>164</v>
      </c>
      <c r="BN6" s="67" t="s">
        <v>165</v>
      </c>
      <c r="BO6" s="67" t="s">
        <v>166</v>
      </c>
      <c r="BP6" s="68" t="s">
        <v>167</v>
      </c>
      <c r="BQ6" s="228" t="s">
        <v>175</v>
      </c>
      <c r="BR6" s="229"/>
      <c r="BS6" s="229"/>
      <c r="BT6" s="230"/>
      <c r="BU6" s="2"/>
      <c r="BZ6" s="2"/>
      <c r="CE6" s="2"/>
      <c r="CJ6" s="2"/>
    </row>
    <row r="7" spans="1:88" x14ac:dyDescent="0.3">
      <c r="A7" s="71"/>
      <c r="B7" s="71"/>
      <c r="C7" s="69" t="s">
        <v>64</v>
      </c>
      <c r="D7" s="69" t="s">
        <v>171</v>
      </c>
      <c r="E7" s="69" t="s">
        <v>66</v>
      </c>
      <c r="F7" s="69" t="s">
        <v>66</v>
      </c>
      <c r="G7" s="70"/>
      <c r="H7" s="69" t="s">
        <v>64</v>
      </c>
      <c r="I7" s="69" t="s">
        <v>171</v>
      </c>
      <c r="J7" s="69" t="s">
        <v>171</v>
      </c>
      <c r="K7" s="69" t="s">
        <v>171</v>
      </c>
      <c r="L7" s="70"/>
      <c r="M7" s="70" t="s">
        <v>64</v>
      </c>
      <c r="N7" s="70" t="s">
        <v>171</v>
      </c>
      <c r="O7" s="70" t="s">
        <v>66</v>
      </c>
      <c r="P7" s="70"/>
      <c r="Q7" s="69" t="s">
        <v>66</v>
      </c>
      <c r="R7" s="69" t="s">
        <v>66</v>
      </c>
      <c r="S7" s="69" t="s">
        <v>66</v>
      </c>
      <c r="T7" s="69" t="s">
        <v>66</v>
      </c>
      <c r="U7" s="70"/>
      <c r="V7" s="69" t="s">
        <v>172</v>
      </c>
      <c r="W7" s="69" t="s">
        <v>171</v>
      </c>
      <c r="X7" s="69" t="s">
        <v>173</v>
      </c>
      <c r="Y7" s="69" t="s">
        <v>173</v>
      </c>
      <c r="Z7" s="70"/>
      <c r="AA7" s="70" t="s">
        <v>171</v>
      </c>
      <c r="AB7" s="70" t="s">
        <v>66</v>
      </c>
      <c r="AC7" s="70" t="s">
        <v>173</v>
      </c>
      <c r="AD7" s="70" t="s">
        <v>172</v>
      </c>
      <c r="AE7" s="69" t="s">
        <v>64</v>
      </c>
      <c r="AF7" s="69" t="s">
        <v>64</v>
      </c>
      <c r="AG7" s="69" t="s">
        <v>64</v>
      </c>
      <c r="AH7" s="69" t="s">
        <v>64</v>
      </c>
      <c r="AI7" s="70"/>
      <c r="AJ7" s="69" t="s">
        <v>64</v>
      </c>
      <c r="AK7" s="69" t="s">
        <v>64</v>
      </c>
      <c r="AL7" s="69" t="s">
        <v>65</v>
      </c>
      <c r="AM7" s="69" t="s">
        <v>65</v>
      </c>
      <c r="AN7" s="70"/>
      <c r="AO7" s="70" t="s">
        <v>64</v>
      </c>
      <c r="AP7" s="70" t="s">
        <v>65</v>
      </c>
      <c r="AQ7" s="70"/>
      <c r="AR7" s="70"/>
      <c r="AS7" s="69" t="s">
        <v>65</v>
      </c>
      <c r="AT7" s="69" t="s">
        <v>171</v>
      </c>
      <c r="AU7" s="69" t="s">
        <v>64</v>
      </c>
      <c r="AV7" s="69" t="s">
        <v>66</v>
      </c>
      <c r="AW7" s="70"/>
      <c r="AX7" s="69" t="s">
        <v>65</v>
      </c>
      <c r="AY7" s="69" t="s">
        <v>171</v>
      </c>
      <c r="AZ7" s="69" t="s">
        <v>64</v>
      </c>
      <c r="BA7" s="69" t="s">
        <v>66</v>
      </c>
      <c r="BB7" s="70"/>
      <c r="BC7" s="70" t="s">
        <v>64</v>
      </c>
      <c r="BD7" s="70" t="s">
        <v>65</v>
      </c>
      <c r="BE7" s="70" t="s">
        <v>171</v>
      </c>
      <c r="BF7" s="70" t="s">
        <v>66</v>
      </c>
      <c r="BG7" s="69" t="s">
        <v>64</v>
      </c>
      <c r="BH7" s="69" t="s">
        <v>64</v>
      </c>
      <c r="BI7" s="69" t="s">
        <v>64</v>
      </c>
      <c r="BJ7" s="69" t="s">
        <v>64</v>
      </c>
      <c r="BK7" s="70"/>
      <c r="BL7" s="69" t="s">
        <v>65</v>
      </c>
      <c r="BM7" s="69" t="s">
        <v>65</v>
      </c>
      <c r="BN7" s="69" t="s">
        <v>65</v>
      </c>
      <c r="BO7" s="69" t="s">
        <v>65</v>
      </c>
      <c r="BP7" s="70"/>
      <c r="BQ7" s="70" t="s">
        <v>64</v>
      </c>
      <c r="BR7" s="70" t="s">
        <v>65</v>
      </c>
      <c r="BS7" s="70"/>
      <c r="BT7" s="70"/>
      <c r="BU7" s="2"/>
      <c r="BZ7" s="2"/>
      <c r="CE7" s="2"/>
      <c r="CJ7" s="2"/>
    </row>
    <row r="8" spans="1:88" x14ac:dyDescent="0.3">
      <c r="A8" s="42">
        <v>1</v>
      </c>
      <c r="B8" s="41" t="str">
        <f>'DATA SISWA'!B4</f>
        <v>ALICIA SIPAYUNG</v>
      </c>
      <c r="C8" s="39">
        <f>NILAI!F7</f>
        <v>75</v>
      </c>
      <c r="D8" s="39">
        <f>NILAI!F33</f>
        <v>75</v>
      </c>
      <c r="E8" s="39">
        <f>NILAI!F59</f>
        <v>75</v>
      </c>
      <c r="F8" s="39">
        <f>NILAI!F85</f>
        <v>75</v>
      </c>
      <c r="G8" s="43">
        <f>AVERAGE(C8:F8)</f>
        <v>75</v>
      </c>
      <c r="H8" s="39">
        <f>NILAI!F111</f>
        <v>75</v>
      </c>
      <c r="I8" s="39">
        <f>NILAI!F137</f>
        <v>75</v>
      </c>
      <c r="J8" s="39">
        <f>NILAI!F163</f>
        <v>75</v>
      </c>
      <c r="K8" s="39">
        <f>NILAI!F189</f>
        <v>75</v>
      </c>
      <c r="L8" s="43">
        <f>AVERAGE(H8:K8)</f>
        <v>75</v>
      </c>
      <c r="M8" s="66">
        <f>AVERAGE(C8,H8)</f>
        <v>75</v>
      </c>
      <c r="N8" s="66">
        <f>AVERAGE(D8,I8,J8,K8)</f>
        <v>75</v>
      </c>
      <c r="O8" s="66">
        <f>AVERAGE(E8,F8)</f>
        <v>75</v>
      </c>
      <c r="P8" s="65"/>
      <c r="Q8" s="39">
        <f>NILAI!J7</f>
        <v>75</v>
      </c>
      <c r="R8" s="39">
        <f>NILAI!J33</f>
        <v>75</v>
      </c>
      <c r="S8" s="39">
        <f>NILAI!J59</f>
        <v>75</v>
      </c>
      <c r="T8" s="39">
        <f>NILAI!J85</f>
        <v>75</v>
      </c>
      <c r="U8" s="43">
        <f>AVERAGE(Q8:T8)</f>
        <v>75</v>
      </c>
      <c r="V8" s="39">
        <f>NILAI!J111</f>
        <v>75</v>
      </c>
      <c r="W8" s="39">
        <f>NILAI!J137</f>
        <v>75</v>
      </c>
      <c r="X8" s="39">
        <f>NILAI!J163</f>
        <v>75</v>
      </c>
      <c r="Y8" s="39">
        <f>NILAI!J189</f>
        <v>75</v>
      </c>
      <c r="Z8" s="43">
        <f>AVERAGE(V8:Y8)</f>
        <v>75</v>
      </c>
      <c r="AA8" s="66">
        <f>AVERAGE(W8)</f>
        <v>75</v>
      </c>
      <c r="AB8" s="66">
        <f>AVERAGE(Q8:T8)</f>
        <v>75</v>
      </c>
      <c r="AC8" s="66">
        <f>AVERAGE(X8,Y8)</f>
        <v>75</v>
      </c>
      <c r="AD8" s="66">
        <f>AVERAGE(V8)</f>
        <v>75</v>
      </c>
      <c r="AE8" s="33">
        <f>NILAI!N7</f>
        <v>75</v>
      </c>
      <c r="AF8" s="33">
        <f>NILAI!N33</f>
        <v>75</v>
      </c>
      <c r="AG8" s="33">
        <f>NILAI!N59</f>
        <v>75</v>
      </c>
      <c r="AH8" s="33">
        <f>NILAI!N85</f>
        <v>75</v>
      </c>
      <c r="AI8" s="43">
        <f>AVERAGE(AE8:AH8)</f>
        <v>75</v>
      </c>
      <c r="AJ8" s="33">
        <f>NILAI!N111</f>
        <v>75</v>
      </c>
      <c r="AK8" s="33">
        <f>NILAI!N137</f>
        <v>75</v>
      </c>
      <c r="AL8" s="33">
        <f>NILAI!N163</f>
        <v>75</v>
      </c>
      <c r="AM8" s="33">
        <f>NILAI!N189</f>
        <v>75</v>
      </c>
      <c r="AN8" s="43">
        <f>AVERAGE(AJ8:AM8)</f>
        <v>75</v>
      </c>
      <c r="AO8" s="66">
        <f>AVERAGE((AE8:AH8),(AJ8:AK8))</f>
        <v>75</v>
      </c>
      <c r="AP8" s="66">
        <f>AVERAGE(AL8,AM8)</f>
        <v>75</v>
      </c>
      <c r="AQ8" s="66"/>
      <c r="AR8" s="66"/>
      <c r="AS8" s="33">
        <f>NILAI!R7</f>
        <v>75</v>
      </c>
      <c r="AT8" s="33">
        <f>NILAI!R33</f>
        <v>75</v>
      </c>
      <c r="AU8" s="33">
        <f>NILAI!R59</f>
        <v>75</v>
      </c>
      <c r="AV8" s="33">
        <f>NILAI!R85</f>
        <v>75</v>
      </c>
      <c r="AW8" s="43">
        <f>AVERAGE(AS8:AV8)</f>
        <v>75</v>
      </c>
      <c r="AX8" s="33">
        <f>NILAI!R111</f>
        <v>75</v>
      </c>
      <c r="AY8" s="33">
        <f>NILAI!R137</f>
        <v>75</v>
      </c>
      <c r="AZ8" s="33">
        <f>NILAI!R163</f>
        <v>75</v>
      </c>
      <c r="BA8" s="33">
        <f>NILAI!R189</f>
        <v>75</v>
      </c>
      <c r="BB8" s="43">
        <f>AVERAGE(AX8:BA8)</f>
        <v>75</v>
      </c>
      <c r="BC8" s="66">
        <f>AVERAGE(AU8,AZ8)</f>
        <v>75</v>
      </c>
      <c r="BD8" s="66">
        <f>AVERAGE(AX8)</f>
        <v>75</v>
      </c>
      <c r="BE8" s="66">
        <f>AVERAGE(AT8,AY8)</f>
        <v>75</v>
      </c>
      <c r="BF8" s="66">
        <f>AVERAGE(AV8,BA8)</f>
        <v>75</v>
      </c>
      <c r="BG8" s="39">
        <f>NILAI!V7</f>
        <v>75</v>
      </c>
      <c r="BH8" s="39">
        <f>NILAI!V33</f>
        <v>75</v>
      </c>
      <c r="BI8" s="39">
        <f>NILAI!V59</f>
        <v>75</v>
      </c>
      <c r="BJ8" s="39">
        <f>NILAI!V85</f>
        <v>75</v>
      </c>
      <c r="BK8" s="43">
        <f>AVERAGE(BG8:BJ8)</f>
        <v>75</v>
      </c>
      <c r="BL8" s="39">
        <f>NILAI!V111</f>
        <v>75</v>
      </c>
      <c r="BM8" s="39">
        <f>NILAI!V137</f>
        <v>75</v>
      </c>
      <c r="BN8" s="39">
        <f>NILAI!V163</f>
        <v>75</v>
      </c>
      <c r="BO8" s="39">
        <f>NILAI!V189</f>
        <v>75</v>
      </c>
      <c r="BP8" s="43">
        <f>AVERAGE(BL8:BO8)</f>
        <v>75</v>
      </c>
      <c r="BQ8" s="66">
        <f>AVERAGE(BG8:BJ8)</f>
        <v>75</v>
      </c>
      <c r="BR8" s="66">
        <f>AVERAGE(BL8:BO8)</f>
        <v>75</v>
      </c>
      <c r="BS8" s="66"/>
      <c r="BT8" s="66"/>
    </row>
    <row r="9" spans="1:88" x14ac:dyDescent="0.3">
      <c r="A9" s="42">
        <v>2</v>
      </c>
      <c r="B9" s="41" t="str">
        <f>'DATA SISWA'!B5</f>
        <v>BRIAN HADI PANGESTU</v>
      </c>
      <c r="C9" s="39">
        <f>NILAI!F8</f>
        <v>79.166666666666657</v>
      </c>
      <c r="D9" s="39">
        <f>NILAI!F34</f>
        <v>79.166666666666657</v>
      </c>
      <c r="E9" s="39">
        <f>NILAI!F60</f>
        <v>79.166666666666657</v>
      </c>
      <c r="F9" s="39">
        <f>NILAI!F86</f>
        <v>79.166666666666657</v>
      </c>
      <c r="G9" s="43">
        <f t="shared" ref="G9:G10" si="0">AVERAGE(C9:F9)</f>
        <v>79.166666666666657</v>
      </c>
      <c r="H9" s="39">
        <f>NILAI!F112</f>
        <v>79.166666666666657</v>
      </c>
      <c r="I9" s="39">
        <f>NILAI!F138</f>
        <v>79.166666666666657</v>
      </c>
      <c r="J9" s="39">
        <f>NILAI!F164</f>
        <v>79.166666666666657</v>
      </c>
      <c r="K9" s="39">
        <f>NILAI!F190</f>
        <v>79.166666666666657</v>
      </c>
      <c r="L9" s="43">
        <f t="shared" ref="L9:L10" si="1">AVERAGE(H9:K9)</f>
        <v>79.166666666666657</v>
      </c>
      <c r="M9" s="66">
        <f t="shared" ref="M9:M10" si="2">AVERAGE(C9,H9)</f>
        <v>79.166666666666657</v>
      </c>
      <c r="N9" s="66">
        <f t="shared" ref="N9:N10" si="3">AVERAGE(D9,I9,J9,K9)</f>
        <v>79.166666666666657</v>
      </c>
      <c r="O9" s="66">
        <f t="shared" ref="O9:O10" si="4">AVERAGE(E9,F9)</f>
        <v>79.166666666666657</v>
      </c>
      <c r="P9" s="65"/>
      <c r="Q9" s="39">
        <f>NILAI!J8</f>
        <v>79.166666666666657</v>
      </c>
      <c r="R9" s="39">
        <f>NILAI!J34</f>
        <v>79.166666666666657</v>
      </c>
      <c r="S9" s="39">
        <f>NILAI!J60</f>
        <v>79.166666666666657</v>
      </c>
      <c r="T9" s="39">
        <f>NILAI!J86</f>
        <v>79.166666666666657</v>
      </c>
      <c r="U9" s="43">
        <f t="shared" ref="U9:U10" si="5">AVERAGE(Q9:T9)</f>
        <v>79.166666666666657</v>
      </c>
      <c r="V9" s="39">
        <f>NILAI!J112</f>
        <v>79.166666666666657</v>
      </c>
      <c r="W9" s="39">
        <f>NILAI!J138</f>
        <v>79.166666666666657</v>
      </c>
      <c r="X9" s="39">
        <f>NILAI!J164</f>
        <v>79.166666666666657</v>
      </c>
      <c r="Y9" s="39">
        <f>NILAI!J190</f>
        <v>79.166666666666657</v>
      </c>
      <c r="Z9" s="43">
        <f t="shared" ref="Z9:Z10" si="6">AVERAGE(V9:Y9)</f>
        <v>79.166666666666657</v>
      </c>
      <c r="AA9" s="66">
        <f t="shared" ref="AA9:AA10" si="7">AVERAGE(W9)</f>
        <v>79.166666666666657</v>
      </c>
      <c r="AB9" s="66">
        <f t="shared" ref="AB9:AB10" si="8">AVERAGE(Q9:T9)</f>
        <v>79.166666666666657</v>
      </c>
      <c r="AC9" s="66">
        <f t="shared" ref="AC9:AC10" si="9">AVERAGE(X9,Y9)</f>
        <v>79.166666666666657</v>
      </c>
      <c r="AD9" s="66">
        <f t="shared" ref="AD9:AD10" si="10">AVERAGE(V9)</f>
        <v>79.166666666666657</v>
      </c>
      <c r="AE9" s="33">
        <f>NILAI!N8</f>
        <v>79.166666666666657</v>
      </c>
      <c r="AF9" s="33">
        <f>NILAI!N34</f>
        <v>79.166666666666657</v>
      </c>
      <c r="AG9" s="33">
        <f>NILAI!N60</f>
        <v>79.166666666666657</v>
      </c>
      <c r="AH9" s="33">
        <f>NILAI!N86</f>
        <v>79.166666666666657</v>
      </c>
      <c r="AI9" s="43">
        <f t="shared" ref="AI9:AI10" si="11">AVERAGE(AE9:AH9)</f>
        <v>79.166666666666657</v>
      </c>
      <c r="AJ9" s="33">
        <f>NILAI!N112</f>
        <v>79.166666666666657</v>
      </c>
      <c r="AK9" s="33">
        <f>NILAI!N138</f>
        <v>79.166666666666657</v>
      </c>
      <c r="AL9" s="33">
        <f>NILAI!N164</f>
        <v>79.166666666666657</v>
      </c>
      <c r="AM9" s="33">
        <f>NILAI!N190</f>
        <v>79.166666666666657</v>
      </c>
      <c r="AN9" s="43">
        <f t="shared" ref="AN9:AN10" si="12">AVERAGE(AJ9:AM9)</f>
        <v>79.166666666666657</v>
      </c>
      <c r="AO9" s="66">
        <f t="shared" ref="AO9:AO10" si="13">AVERAGE((AE9:AH9),(AJ9:AK9))</f>
        <v>79.166666666666643</v>
      </c>
      <c r="AP9" s="66">
        <f t="shared" ref="AP9:AP10" si="14">AVERAGE(AL9,AM9)</f>
        <v>79.166666666666657</v>
      </c>
      <c r="AQ9" s="66"/>
      <c r="AR9" s="66"/>
      <c r="AS9" s="33">
        <f>NILAI!R8</f>
        <v>79.166666666666657</v>
      </c>
      <c r="AT9" s="33">
        <f>NILAI!R34</f>
        <v>79.166666666666657</v>
      </c>
      <c r="AU9" s="33">
        <f>NILAI!R60</f>
        <v>79.166666666666657</v>
      </c>
      <c r="AV9" s="33">
        <f>NILAI!R86</f>
        <v>79.166666666666657</v>
      </c>
      <c r="AW9" s="43">
        <f t="shared" ref="AW9:AW10" si="15">AVERAGE(AS9:AV9)</f>
        <v>79.166666666666657</v>
      </c>
      <c r="AX9" s="33">
        <f>NILAI!R112</f>
        <v>79.166666666666657</v>
      </c>
      <c r="AY9" s="33">
        <f>NILAI!R138</f>
        <v>79.166666666666657</v>
      </c>
      <c r="AZ9" s="33">
        <f>NILAI!R164</f>
        <v>79.166666666666657</v>
      </c>
      <c r="BA9" s="33">
        <f>NILAI!R190</f>
        <v>79.166666666666657</v>
      </c>
      <c r="BB9" s="43">
        <f t="shared" ref="BB9:BB10" si="16">AVERAGE(AX9:BA9)</f>
        <v>79.166666666666657</v>
      </c>
      <c r="BC9" s="66">
        <f t="shared" ref="BC9:BC10" si="17">AVERAGE(AU9,AZ9)</f>
        <v>79.166666666666657</v>
      </c>
      <c r="BD9" s="66">
        <f t="shared" ref="BD9:BD10" si="18">AVERAGE(AX9)</f>
        <v>79.166666666666657</v>
      </c>
      <c r="BE9" s="66">
        <f t="shared" ref="BE9:BE10" si="19">AVERAGE(AT9,AY9)</f>
        <v>79.166666666666657</v>
      </c>
      <c r="BF9" s="66">
        <f t="shared" ref="BF9:BF10" si="20">AVERAGE(AV9,BA9)</f>
        <v>79.166666666666657</v>
      </c>
      <c r="BG9" s="39">
        <f>NILAI!V8</f>
        <v>79.166666666666657</v>
      </c>
      <c r="BH9" s="39">
        <f>NILAI!V34</f>
        <v>79.166666666666657</v>
      </c>
      <c r="BI9" s="39">
        <f>NILAI!V60</f>
        <v>79.166666666666657</v>
      </c>
      <c r="BJ9" s="39">
        <f>NILAI!V86</f>
        <v>79.166666666666657</v>
      </c>
      <c r="BK9" s="43">
        <f t="shared" ref="BK9:BK10" si="21">AVERAGE(BG9:BJ9)</f>
        <v>79.166666666666657</v>
      </c>
      <c r="BL9" s="39">
        <f>NILAI!V112</f>
        <v>79.166666666666657</v>
      </c>
      <c r="BM9" s="39">
        <f>NILAI!V138</f>
        <v>79.166666666666657</v>
      </c>
      <c r="BN9" s="39">
        <f>NILAI!V164</f>
        <v>79.166666666666657</v>
      </c>
      <c r="BO9" s="39">
        <f>NILAI!V190</f>
        <v>79.166666666666657</v>
      </c>
      <c r="BP9" s="43">
        <f t="shared" ref="BP9:BP10" si="22">AVERAGE(BL9:BO9)</f>
        <v>79.166666666666657</v>
      </c>
      <c r="BQ9" s="66">
        <f t="shared" ref="BQ9:BQ10" si="23">AVERAGE(BG9:BJ9)</f>
        <v>79.166666666666657</v>
      </c>
      <c r="BR9" s="66">
        <f t="shared" ref="BR9:BR10" si="24">AVERAGE(BL9:BO9)</f>
        <v>79.166666666666657</v>
      </c>
      <c r="BS9" s="66"/>
      <c r="BT9" s="66"/>
    </row>
    <row r="10" spans="1:88" x14ac:dyDescent="0.3">
      <c r="A10" s="42">
        <v>3</v>
      </c>
      <c r="B10" s="41" t="str">
        <f>'DATA SISWA'!B6</f>
        <v>BUNGA CITRA LESTARI</v>
      </c>
      <c r="C10" s="39">
        <f>NILAI!F9</f>
        <v>75</v>
      </c>
      <c r="D10" s="39">
        <f>NILAI!F35</f>
        <v>75</v>
      </c>
      <c r="E10" s="39">
        <f>NILAI!F61</f>
        <v>75</v>
      </c>
      <c r="F10" s="39">
        <f>NILAI!F87</f>
        <v>75</v>
      </c>
      <c r="G10" s="43">
        <f t="shared" si="0"/>
        <v>75</v>
      </c>
      <c r="H10" s="39">
        <f>NILAI!F113</f>
        <v>75</v>
      </c>
      <c r="I10" s="39">
        <f>NILAI!F139</f>
        <v>75</v>
      </c>
      <c r="J10" s="39">
        <f>NILAI!F165</f>
        <v>75</v>
      </c>
      <c r="K10" s="39">
        <f>NILAI!F191</f>
        <v>75</v>
      </c>
      <c r="L10" s="43">
        <f t="shared" si="1"/>
        <v>75</v>
      </c>
      <c r="M10" s="66">
        <f t="shared" si="2"/>
        <v>75</v>
      </c>
      <c r="N10" s="66">
        <f t="shared" si="3"/>
        <v>75</v>
      </c>
      <c r="O10" s="66">
        <f t="shared" si="4"/>
        <v>75</v>
      </c>
      <c r="P10" s="65"/>
      <c r="Q10" s="39">
        <f>NILAI!J9</f>
        <v>75</v>
      </c>
      <c r="R10" s="39">
        <f>NILAI!J35</f>
        <v>75</v>
      </c>
      <c r="S10" s="39">
        <f>NILAI!J61</f>
        <v>75</v>
      </c>
      <c r="T10" s="39">
        <f>NILAI!J87</f>
        <v>75</v>
      </c>
      <c r="U10" s="43">
        <f t="shared" si="5"/>
        <v>75</v>
      </c>
      <c r="V10" s="39">
        <f>NILAI!J113</f>
        <v>75</v>
      </c>
      <c r="W10" s="39">
        <f>NILAI!J139</f>
        <v>75</v>
      </c>
      <c r="X10" s="39">
        <f>NILAI!J165</f>
        <v>75</v>
      </c>
      <c r="Y10" s="39">
        <f>NILAI!J191</f>
        <v>75</v>
      </c>
      <c r="Z10" s="43">
        <f t="shared" si="6"/>
        <v>75</v>
      </c>
      <c r="AA10" s="66">
        <f t="shared" si="7"/>
        <v>75</v>
      </c>
      <c r="AB10" s="66">
        <f t="shared" si="8"/>
        <v>75</v>
      </c>
      <c r="AC10" s="66">
        <f t="shared" si="9"/>
        <v>75</v>
      </c>
      <c r="AD10" s="66">
        <f t="shared" si="10"/>
        <v>75</v>
      </c>
      <c r="AE10" s="33">
        <f>NILAI!N9</f>
        <v>70.833333333333343</v>
      </c>
      <c r="AF10" s="33">
        <f>NILAI!N35</f>
        <v>70.833333333333343</v>
      </c>
      <c r="AG10" s="33">
        <f>NILAI!N61</f>
        <v>70.833333333333343</v>
      </c>
      <c r="AH10" s="33">
        <f>NILAI!N87</f>
        <v>70.833333333333343</v>
      </c>
      <c r="AI10" s="43">
        <f t="shared" si="11"/>
        <v>70.833333333333343</v>
      </c>
      <c r="AJ10" s="33">
        <f>NILAI!N113</f>
        <v>70.833333333333343</v>
      </c>
      <c r="AK10" s="33">
        <f>NILAI!N139</f>
        <v>70.833333333333343</v>
      </c>
      <c r="AL10" s="33">
        <f>NILAI!N165</f>
        <v>70.833333333333343</v>
      </c>
      <c r="AM10" s="33">
        <f>NILAI!N191</f>
        <v>70.833333333333343</v>
      </c>
      <c r="AN10" s="43">
        <f t="shared" si="12"/>
        <v>70.833333333333343</v>
      </c>
      <c r="AO10" s="66">
        <f t="shared" si="13"/>
        <v>70.833333333333357</v>
      </c>
      <c r="AP10" s="66">
        <f t="shared" si="14"/>
        <v>70.833333333333343</v>
      </c>
      <c r="AQ10" s="66"/>
      <c r="AR10" s="66"/>
      <c r="AS10" s="33">
        <f>NILAI!R9</f>
        <v>75</v>
      </c>
      <c r="AT10" s="33">
        <f>NILAI!R35</f>
        <v>75</v>
      </c>
      <c r="AU10" s="33">
        <f>NILAI!R61</f>
        <v>75</v>
      </c>
      <c r="AV10" s="33">
        <f>NILAI!R87</f>
        <v>75</v>
      </c>
      <c r="AW10" s="43">
        <f t="shared" si="15"/>
        <v>75</v>
      </c>
      <c r="AX10" s="33">
        <f>NILAI!R113</f>
        <v>75</v>
      </c>
      <c r="AY10" s="33">
        <f>NILAI!R139</f>
        <v>75</v>
      </c>
      <c r="AZ10" s="33">
        <f>NILAI!R165</f>
        <v>75</v>
      </c>
      <c r="BA10" s="33">
        <f>NILAI!R191</f>
        <v>75</v>
      </c>
      <c r="BB10" s="43">
        <f t="shared" si="16"/>
        <v>75</v>
      </c>
      <c r="BC10" s="66">
        <f t="shared" si="17"/>
        <v>75</v>
      </c>
      <c r="BD10" s="66">
        <f t="shared" si="18"/>
        <v>75</v>
      </c>
      <c r="BE10" s="66">
        <f t="shared" si="19"/>
        <v>75</v>
      </c>
      <c r="BF10" s="66">
        <f t="shared" si="20"/>
        <v>75</v>
      </c>
      <c r="BG10" s="39">
        <f>NILAI!V9</f>
        <v>70.833333333333343</v>
      </c>
      <c r="BH10" s="39">
        <f>NILAI!V35</f>
        <v>70.833333333333343</v>
      </c>
      <c r="BI10" s="39">
        <f>NILAI!V61</f>
        <v>70.833333333333343</v>
      </c>
      <c r="BJ10" s="39">
        <f>NILAI!V87</f>
        <v>70.833333333333343</v>
      </c>
      <c r="BK10" s="43">
        <f t="shared" si="21"/>
        <v>70.833333333333343</v>
      </c>
      <c r="BL10" s="39">
        <f>NILAI!V113</f>
        <v>70.833333333333343</v>
      </c>
      <c r="BM10" s="39">
        <f>NILAI!V139</f>
        <v>70.833333333333343</v>
      </c>
      <c r="BN10" s="39">
        <f>NILAI!V165</f>
        <v>70.833333333333343</v>
      </c>
      <c r="BO10" s="39">
        <f>NILAI!V191</f>
        <v>70.833333333333343</v>
      </c>
      <c r="BP10" s="43">
        <f t="shared" si="22"/>
        <v>70.833333333333343</v>
      </c>
      <c r="BQ10" s="66">
        <f t="shared" si="23"/>
        <v>70.833333333333343</v>
      </c>
      <c r="BR10" s="66">
        <f t="shared" si="24"/>
        <v>70.833333333333343</v>
      </c>
      <c r="BS10" s="66"/>
      <c r="BT10" s="66"/>
    </row>
    <row r="11" spans="1:88" x14ac:dyDescent="0.3">
      <c r="A11" s="42">
        <v>4</v>
      </c>
      <c r="B11" s="41" t="str">
        <f>'DATA SISWA'!B7</f>
        <v>CARLA SAN JOSE</v>
      </c>
      <c r="C11" s="39">
        <f>NILAI!F10</f>
        <v>79.166666666666657</v>
      </c>
      <c r="D11" s="39">
        <f>NILAI!F36</f>
        <v>79.166666666666657</v>
      </c>
      <c r="E11" s="39">
        <f>NILAI!F62</f>
        <v>79.166666666666657</v>
      </c>
      <c r="F11" s="39">
        <f>NILAI!F88</f>
        <v>79.166666666666657</v>
      </c>
      <c r="G11" s="43">
        <f t="shared" ref="G11:G31" si="25">AVERAGE(C11:F11)</f>
        <v>79.166666666666657</v>
      </c>
      <c r="H11" s="39">
        <f>NILAI!F114</f>
        <v>79.166666666666657</v>
      </c>
      <c r="I11" s="39">
        <f>NILAI!F140</f>
        <v>79.166666666666657</v>
      </c>
      <c r="J11" s="39">
        <f>NILAI!F166</f>
        <v>79.166666666666657</v>
      </c>
      <c r="K11" s="39">
        <f>NILAI!F192</f>
        <v>79.166666666666657</v>
      </c>
      <c r="L11" s="43">
        <f t="shared" ref="L11:L31" si="26">AVERAGE(H11:K11)</f>
        <v>79.166666666666657</v>
      </c>
      <c r="M11" s="66">
        <f t="shared" ref="M11:M31" si="27">AVERAGE(C11,H11)</f>
        <v>79.166666666666657</v>
      </c>
      <c r="N11" s="66">
        <f t="shared" ref="N11:N31" si="28">AVERAGE(D11,I11,J11,K11)</f>
        <v>79.166666666666657</v>
      </c>
      <c r="O11" s="66">
        <f t="shared" ref="O11:O31" si="29">AVERAGE(E11,F11)</f>
        <v>79.166666666666657</v>
      </c>
      <c r="P11" s="65"/>
      <c r="Q11" s="39">
        <f>NILAI!J10</f>
        <v>79.166666666666657</v>
      </c>
      <c r="R11" s="39">
        <f>NILAI!J36</f>
        <v>79.166666666666657</v>
      </c>
      <c r="S11" s="39">
        <f>NILAI!J62</f>
        <v>79.166666666666657</v>
      </c>
      <c r="T11" s="39">
        <f>NILAI!J88</f>
        <v>79.166666666666657</v>
      </c>
      <c r="U11" s="43">
        <f t="shared" ref="U11:U31" si="30">AVERAGE(Q11:T11)</f>
        <v>79.166666666666657</v>
      </c>
      <c r="V11" s="39">
        <f>NILAI!J114</f>
        <v>79.166666666666657</v>
      </c>
      <c r="W11" s="39">
        <f>NILAI!J140</f>
        <v>79.166666666666657</v>
      </c>
      <c r="X11" s="39">
        <f>NILAI!J166</f>
        <v>79.166666666666657</v>
      </c>
      <c r="Y11" s="39">
        <f>NILAI!J192</f>
        <v>79.166666666666657</v>
      </c>
      <c r="Z11" s="43">
        <f t="shared" ref="Z11:Z31" si="31">AVERAGE(V11:Y11)</f>
        <v>79.166666666666657</v>
      </c>
      <c r="AA11" s="66">
        <f t="shared" ref="AA11:AA31" si="32">AVERAGE(W11)</f>
        <v>79.166666666666657</v>
      </c>
      <c r="AB11" s="66">
        <f t="shared" ref="AB11:AB31" si="33">AVERAGE(Q11:T11)</f>
        <v>79.166666666666657</v>
      </c>
      <c r="AC11" s="66">
        <f t="shared" ref="AC11:AC31" si="34">AVERAGE(X11,Y11)</f>
        <v>79.166666666666657</v>
      </c>
      <c r="AD11" s="66">
        <f t="shared" ref="AD11:AD31" si="35">AVERAGE(V11)</f>
        <v>79.166666666666657</v>
      </c>
      <c r="AE11" s="33">
        <f>NILAI!N10</f>
        <v>70.833333333333343</v>
      </c>
      <c r="AF11" s="33">
        <f>NILAI!N36</f>
        <v>70.833333333333343</v>
      </c>
      <c r="AG11" s="33">
        <f>NILAI!N62</f>
        <v>70.833333333333343</v>
      </c>
      <c r="AH11" s="33">
        <f>NILAI!N88</f>
        <v>70.833333333333343</v>
      </c>
      <c r="AI11" s="43">
        <f t="shared" ref="AI11:AI31" si="36">AVERAGE(AE11:AH11)</f>
        <v>70.833333333333343</v>
      </c>
      <c r="AJ11" s="33">
        <f>NILAI!N114</f>
        <v>70.833333333333343</v>
      </c>
      <c r="AK11" s="33">
        <f>NILAI!N140</f>
        <v>70.833333333333343</v>
      </c>
      <c r="AL11" s="33">
        <f>NILAI!N166</f>
        <v>70.833333333333343</v>
      </c>
      <c r="AM11" s="33">
        <f>NILAI!N192</f>
        <v>70.833333333333343</v>
      </c>
      <c r="AN11" s="43">
        <f t="shared" ref="AN11:AN31" si="37">AVERAGE(AJ11:AM11)</f>
        <v>70.833333333333343</v>
      </c>
      <c r="AO11" s="66">
        <f t="shared" ref="AO11:AO31" si="38">AVERAGE((AE11:AH11),(AJ11:AK11))</f>
        <v>70.833333333333357</v>
      </c>
      <c r="AP11" s="66">
        <f t="shared" ref="AP11:AP31" si="39">AVERAGE(AL11,AM11)</f>
        <v>70.833333333333343</v>
      </c>
      <c r="AQ11" s="66"/>
      <c r="AR11" s="66"/>
      <c r="AS11" s="33">
        <f>NILAI!R10</f>
        <v>79.166666666666657</v>
      </c>
      <c r="AT11" s="33">
        <f>NILAI!R36</f>
        <v>79.166666666666657</v>
      </c>
      <c r="AU11" s="33">
        <f>NILAI!R62</f>
        <v>79.166666666666657</v>
      </c>
      <c r="AV11" s="33">
        <f>NILAI!R88</f>
        <v>79.166666666666657</v>
      </c>
      <c r="AW11" s="43">
        <f t="shared" ref="AW11:AW31" si="40">AVERAGE(AS11:AV11)</f>
        <v>79.166666666666657</v>
      </c>
      <c r="AX11" s="33">
        <f>NILAI!R114</f>
        <v>79.166666666666657</v>
      </c>
      <c r="AY11" s="33">
        <f>NILAI!R140</f>
        <v>79.166666666666657</v>
      </c>
      <c r="AZ11" s="33">
        <f>NILAI!R166</f>
        <v>79.166666666666657</v>
      </c>
      <c r="BA11" s="33">
        <f>NILAI!R192</f>
        <v>79.166666666666657</v>
      </c>
      <c r="BB11" s="43">
        <f t="shared" ref="BB11:BB31" si="41">AVERAGE(AX11:BA11)</f>
        <v>79.166666666666657</v>
      </c>
      <c r="BC11" s="66">
        <f t="shared" ref="BC11:BC31" si="42">AVERAGE(AU11,AZ11)</f>
        <v>79.166666666666657</v>
      </c>
      <c r="BD11" s="66">
        <f t="shared" ref="BD11:BD31" si="43">AVERAGE(AX11)</f>
        <v>79.166666666666657</v>
      </c>
      <c r="BE11" s="66">
        <f t="shared" ref="BE11:BE31" si="44">AVERAGE(AT11,AY11)</f>
        <v>79.166666666666657</v>
      </c>
      <c r="BF11" s="66">
        <f t="shared" ref="BF11:BF31" si="45">AVERAGE(AV11,BA11)</f>
        <v>79.166666666666657</v>
      </c>
      <c r="BG11" s="39">
        <f>NILAI!V10</f>
        <v>79.166666666666657</v>
      </c>
      <c r="BH11" s="39">
        <f>NILAI!V36</f>
        <v>79.166666666666657</v>
      </c>
      <c r="BI11" s="39">
        <f>NILAI!V62</f>
        <v>79.166666666666657</v>
      </c>
      <c r="BJ11" s="39">
        <f>NILAI!V88</f>
        <v>79.166666666666657</v>
      </c>
      <c r="BK11" s="43">
        <f t="shared" ref="BK11:BK31" si="46">AVERAGE(BG11:BJ11)</f>
        <v>79.166666666666657</v>
      </c>
      <c r="BL11" s="39">
        <f>NILAI!V114</f>
        <v>79.166666666666657</v>
      </c>
      <c r="BM11" s="39">
        <f>NILAI!V140</f>
        <v>79.166666666666657</v>
      </c>
      <c r="BN11" s="39">
        <f>NILAI!V166</f>
        <v>79.166666666666657</v>
      </c>
      <c r="BO11" s="39">
        <f>NILAI!V192</f>
        <v>79.166666666666657</v>
      </c>
      <c r="BP11" s="43">
        <f t="shared" ref="BP11:BP31" si="47">AVERAGE(BL11:BO11)</f>
        <v>79.166666666666657</v>
      </c>
      <c r="BQ11" s="66">
        <f t="shared" ref="BQ11:BQ31" si="48">AVERAGE(BG11:BJ11)</f>
        <v>79.166666666666657</v>
      </c>
      <c r="BR11" s="66">
        <f t="shared" ref="BR11:BR31" si="49">AVERAGE(BL11:BO11)</f>
        <v>79.166666666666657</v>
      </c>
      <c r="BS11" s="66"/>
      <c r="BT11" s="66"/>
    </row>
    <row r="12" spans="1:88" x14ac:dyDescent="0.3">
      <c r="A12" s="42">
        <v>5</v>
      </c>
      <c r="B12" s="41" t="str">
        <f>'DATA SISWA'!B8</f>
        <v>DIANA AULIA</v>
      </c>
      <c r="C12" s="39">
        <f>NILAI!F11</f>
        <v>91.666666666666657</v>
      </c>
      <c r="D12" s="39">
        <f>NILAI!F37</f>
        <v>91.666666666666657</v>
      </c>
      <c r="E12" s="39">
        <f>NILAI!F63</f>
        <v>91.666666666666657</v>
      </c>
      <c r="F12" s="39">
        <f>NILAI!F89</f>
        <v>91.666666666666657</v>
      </c>
      <c r="G12" s="43">
        <f t="shared" si="25"/>
        <v>91.666666666666657</v>
      </c>
      <c r="H12" s="39">
        <f>NILAI!F115</f>
        <v>91.666666666666657</v>
      </c>
      <c r="I12" s="39">
        <f>NILAI!F141</f>
        <v>91.666666666666657</v>
      </c>
      <c r="J12" s="39">
        <f>NILAI!F167</f>
        <v>91.666666666666657</v>
      </c>
      <c r="K12" s="39">
        <f>NILAI!F193</f>
        <v>91.666666666666657</v>
      </c>
      <c r="L12" s="43">
        <f t="shared" si="26"/>
        <v>91.666666666666657</v>
      </c>
      <c r="M12" s="66">
        <f t="shared" si="27"/>
        <v>91.666666666666657</v>
      </c>
      <c r="N12" s="66">
        <f t="shared" si="28"/>
        <v>91.666666666666657</v>
      </c>
      <c r="O12" s="66">
        <f t="shared" si="29"/>
        <v>91.666666666666657</v>
      </c>
      <c r="P12" s="65"/>
      <c r="Q12" s="39">
        <f>NILAI!J11</f>
        <v>91.666666666666657</v>
      </c>
      <c r="R12" s="39">
        <f>NILAI!J37</f>
        <v>91.666666666666657</v>
      </c>
      <c r="S12" s="39">
        <f>NILAI!J63</f>
        <v>91.666666666666657</v>
      </c>
      <c r="T12" s="39">
        <f>NILAI!J89</f>
        <v>91.666666666666657</v>
      </c>
      <c r="U12" s="43">
        <f t="shared" si="30"/>
        <v>91.666666666666657</v>
      </c>
      <c r="V12" s="39">
        <f>NILAI!J115</f>
        <v>91.666666666666657</v>
      </c>
      <c r="W12" s="39">
        <f>NILAI!J141</f>
        <v>91.666666666666657</v>
      </c>
      <c r="X12" s="39">
        <f>NILAI!J167</f>
        <v>91.666666666666657</v>
      </c>
      <c r="Y12" s="39">
        <f>NILAI!J193</f>
        <v>91.666666666666657</v>
      </c>
      <c r="Z12" s="43">
        <f t="shared" si="31"/>
        <v>91.666666666666657</v>
      </c>
      <c r="AA12" s="66">
        <f t="shared" si="32"/>
        <v>91.666666666666657</v>
      </c>
      <c r="AB12" s="66">
        <f t="shared" si="33"/>
        <v>91.666666666666657</v>
      </c>
      <c r="AC12" s="66">
        <f t="shared" si="34"/>
        <v>91.666666666666657</v>
      </c>
      <c r="AD12" s="66">
        <f t="shared" si="35"/>
        <v>91.666666666666657</v>
      </c>
      <c r="AE12" s="33">
        <f>NILAI!N11</f>
        <v>91.666666666666657</v>
      </c>
      <c r="AF12" s="33">
        <f>NILAI!N37</f>
        <v>91.666666666666657</v>
      </c>
      <c r="AG12" s="33">
        <f>NILAI!N63</f>
        <v>91.666666666666657</v>
      </c>
      <c r="AH12" s="33">
        <f>NILAI!N89</f>
        <v>91.666666666666657</v>
      </c>
      <c r="AI12" s="43">
        <f t="shared" si="36"/>
        <v>91.666666666666657</v>
      </c>
      <c r="AJ12" s="33">
        <f>NILAI!N115</f>
        <v>91.666666666666657</v>
      </c>
      <c r="AK12" s="33">
        <f>NILAI!N141</f>
        <v>91.666666666666657</v>
      </c>
      <c r="AL12" s="33">
        <f>NILAI!N167</f>
        <v>91.666666666666657</v>
      </c>
      <c r="AM12" s="33">
        <f>NILAI!N193</f>
        <v>91.666666666666657</v>
      </c>
      <c r="AN12" s="43">
        <f t="shared" si="37"/>
        <v>91.666666666666657</v>
      </c>
      <c r="AO12" s="66">
        <f t="shared" si="38"/>
        <v>91.666666666666643</v>
      </c>
      <c r="AP12" s="66">
        <f t="shared" si="39"/>
        <v>91.666666666666657</v>
      </c>
      <c r="AQ12" s="66"/>
      <c r="AR12" s="66"/>
      <c r="AS12" s="33">
        <f>NILAI!R11</f>
        <v>91.666666666666657</v>
      </c>
      <c r="AT12" s="33">
        <f>NILAI!R37</f>
        <v>87.5</v>
      </c>
      <c r="AU12" s="33">
        <f>NILAI!R63</f>
        <v>91.666666666666657</v>
      </c>
      <c r="AV12" s="33">
        <f>NILAI!R89</f>
        <v>87.5</v>
      </c>
      <c r="AW12" s="43">
        <f t="shared" si="40"/>
        <v>89.583333333333329</v>
      </c>
      <c r="AX12" s="33">
        <f>NILAI!R115</f>
        <v>91.666666666666657</v>
      </c>
      <c r="AY12" s="33">
        <f>NILAI!R141</f>
        <v>87.5</v>
      </c>
      <c r="AZ12" s="33">
        <f>NILAI!R167</f>
        <v>91.666666666666657</v>
      </c>
      <c r="BA12" s="33">
        <f>NILAI!R193</f>
        <v>87.5</v>
      </c>
      <c r="BB12" s="43">
        <f t="shared" si="41"/>
        <v>89.583333333333329</v>
      </c>
      <c r="BC12" s="66">
        <f t="shared" si="42"/>
        <v>91.666666666666657</v>
      </c>
      <c r="BD12" s="66">
        <f t="shared" si="43"/>
        <v>91.666666666666657</v>
      </c>
      <c r="BE12" s="66">
        <f t="shared" si="44"/>
        <v>87.5</v>
      </c>
      <c r="BF12" s="66">
        <f t="shared" si="45"/>
        <v>87.5</v>
      </c>
      <c r="BG12" s="39">
        <f>NILAI!V11</f>
        <v>91.666666666666657</v>
      </c>
      <c r="BH12" s="39">
        <f>NILAI!V37</f>
        <v>87.5</v>
      </c>
      <c r="BI12" s="39">
        <f>NILAI!V63</f>
        <v>91.666666666666657</v>
      </c>
      <c r="BJ12" s="39">
        <f>NILAI!V89</f>
        <v>87.5</v>
      </c>
      <c r="BK12" s="43">
        <f t="shared" si="46"/>
        <v>89.583333333333329</v>
      </c>
      <c r="BL12" s="39">
        <f>NILAI!V115</f>
        <v>91.666666666666657</v>
      </c>
      <c r="BM12" s="39">
        <f>NILAI!V141</f>
        <v>87.5</v>
      </c>
      <c r="BN12" s="39">
        <f>NILAI!V167</f>
        <v>91.666666666666657</v>
      </c>
      <c r="BO12" s="39">
        <f>NILAI!V193</f>
        <v>87.5</v>
      </c>
      <c r="BP12" s="43">
        <f t="shared" si="47"/>
        <v>89.583333333333329</v>
      </c>
      <c r="BQ12" s="66">
        <f t="shared" si="48"/>
        <v>89.583333333333329</v>
      </c>
      <c r="BR12" s="66">
        <f t="shared" si="49"/>
        <v>89.583333333333329</v>
      </c>
      <c r="BS12" s="66"/>
      <c r="BT12" s="66"/>
    </row>
    <row r="13" spans="1:88" x14ac:dyDescent="0.3">
      <c r="A13" s="42">
        <v>6</v>
      </c>
      <c r="B13" s="41" t="str">
        <f>'DATA SISWA'!B9</f>
        <v>ELVINA SUNARDI</v>
      </c>
      <c r="C13" s="39">
        <f>NILAI!F12</f>
        <v>87.5</v>
      </c>
      <c r="D13" s="39">
        <f>NILAI!F38</f>
        <v>87.5</v>
      </c>
      <c r="E13" s="39">
        <f>NILAI!F64</f>
        <v>87.5</v>
      </c>
      <c r="F13" s="39">
        <f>NILAI!F90</f>
        <v>87.5</v>
      </c>
      <c r="G13" s="43">
        <f t="shared" si="25"/>
        <v>87.5</v>
      </c>
      <c r="H13" s="39">
        <f>NILAI!F116</f>
        <v>87.5</v>
      </c>
      <c r="I13" s="39">
        <f>NILAI!F142</f>
        <v>87.5</v>
      </c>
      <c r="J13" s="39">
        <f>NILAI!F168</f>
        <v>87.5</v>
      </c>
      <c r="K13" s="39">
        <f>NILAI!F194</f>
        <v>87.5</v>
      </c>
      <c r="L13" s="43">
        <f t="shared" si="26"/>
        <v>87.5</v>
      </c>
      <c r="M13" s="66">
        <f t="shared" si="27"/>
        <v>87.5</v>
      </c>
      <c r="N13" s="66">
        <f t="shared" si="28"/>
        <v>87.5</v>
      </c>
      <c r="O13" s="66">
        <f t="shared" si="29"/>
        <v>87.5</v>
      </c>
      <c r="P13" s="65"/>
      <c r="Q13" s="39">
        <f>NILAI!J12</f>
        <v>87.5</v>
      </c>
      <c r="R13" s="39">
        <f>NILAI!J38</f>
        <v>87.5</v>
      </c>
      <c r="S13" s="39">
        <f>NILAI!J64</f>
        <v>87.5</v>
      </c>
      <c r="T13" s="39">
        <f>NILAI!J90</f>
        <v>87.5</v>
      </c>
      <c r="U13" s="43">
        <f t="shared" si="30"/>
        <v>87.5</v>
      </c>
      <c r="V13" s="39">
        <f>NILAI!J116</f>
        <v>87.5</v>
      </c>
      <c r="W13" s="39">
        <f>NILAI!J142</f>
        <v>87.5</v>
      </c>
      <c r="X13" s="39">
        <f>NILAI!J168</f>
        <v>87.5</v>
      </c>
      <c r="Y13" s="39">
        <f>NILAI!J194</f>
        <v>87.5</v>
      </c>
      <c r="Z13" s="43">
        <f t="shared" si="31"/>
        <v>87.5</v>
      </c>
      <c r="AA13" s="66">
        <f t="shared" si="32"/>
        <v>87.5</v>
      </c>
      <c r="AB13" s="66">
        <f t="shared" si="33"/>
        <v>87.5</v>
      </c>
      <c r="AC13" s="66">
        <f t="shared" si="34"/>
        <v>87.5</v>
      </c>
      <c r="AD13" s="66">
        <f t="shared" si="35"/>
        <v>87.5</v>
      </c>
      <c r="AE13" s="33">
        <f>NILAI!N12</f>
        <v>87.5</v>
      </c>
      <c r="AF13" s="33">
        <f>NILAI!N38</f>
        <v>87.5</v>
      </c>
      <c r="AG13" s="33">
        <f>NILAI!N64</f>
        <v>87.5</v>
      </c>
      <c r="AH13" s="33">
        <f>NILAI!N90</f>
        <v>87.5</v>
      </c>
      <c r="AI13" s="43">
        <f t="shared" si="36"/>
        <v>87.5</v>
      </c>
      <c r="AJ13" s="33">
        <f>NILAI!N116</f>
        <v>87.5</v>
      </c>
      <c r="AK13" s="33">
        <f>NILAI!N142</f>
        <v>87.5</v>
      </c>
      <c r="AL13" s="33">
        <f>NILAI!N168</f>
        <v>87.5</v>
      </c>
      <c r="AM13" s="33">
        <f>NILAI!N194</f>
        <v>87.5</v>
      </c>
      <c r="AN13" s="43">
        <f t="shared" si="37"/>
        <v>87.5</v>
      </c>
      <c r="AO13" s="66">
        <f t="shared" si="38"/>
        <v>87.5</v>
      </c>
      <c r="AP13" s="66">
        <f t="shared" si="39"/>
        <v>87.5</v>
      </c>
      <c r="AQ13" s="66"/>
      <c r="AR13" s="66"/>
      <c r="AS13" s="33">
        <f>NILAI!R12</f>
        <v>87.5</v>
      </c>
      <c r="AT13" s="33">
        <f>NILAI!R38</f>
        <v>83.333333333333343</v>
      </c>
      <c r="AU13" s="33">
        <f>NILAI!R64</f>
        <v>87.5</v>
      </c>
      <c r="AV13" s="33">
        <f>NILAI!R90</f>
        <v>83.333333333333343</v>
      </c>
      <c r="AW13" s="43">
        <f t="shared" si="40"/>
        <v>85.416666666666686</v>
      </c>
      <c r="AX13" s="33">
        <f>NILAI!R116</f>
        <v>87.5</v>
      </c>
      <c r="AY13" s="33">
        <f>NILAI!R142</f>
        <v>83.333333333333343</v>
      </c>
      <c r="AZ13" s="33">
        <f>NILAI!R168</f>
        <v>87.5</v>
      </c>
      <c r="BA13" s="33">
        <f>NILAI!R194</f>
        <v>83.333333333333343</v>
      </c>
      <c r="BB13" s="43">
        <f t="shared" si="41"/>
        <v>85.416666666666686</v>
      </c>
      <c r="BC13" s="66">
        <f t="shared" si="42"/>
        <v>87.5</v>
      </c>
      <c r="BD13" s="66">
        <f t="shared" si="43"/>
        <v>87.5</v>
      </c>
      <c r="BE13" s="66">
        <f t="shared" si="44"/>
        <v>83.333333333333343</v>
      </c>
      <c r="BF13" s="66">
        <f t="shared" si="45"/>
        <v>83.333333333333343</v>
      </c>
      <c r="BG13" s="39">
        <f>NILAI!V12</f>
        <v>87.5</v>
      </c>
      <c r="BH13" s="39">
        <f>NILAI!V38</f>
        <v>87.5</v>
      </c>
      <c r="BI13" s="39">
        <f>NILAI!V64</f>
        <v>87.5</v>
      </c>
      <c r="BJ13" s="39">
        <f>NILAI!V90</f>
        <v>87.5</v>
      </c>
      <c r="BK13" s="43">
        <f t="shared" si="46"/>
        <v>87.5</v>
      </c>
      <c r="BL13" s="39">
        <f>NILAI!V116</f>
        <v>87.5</v>
      </c>
      <c r="BM13" s="39">
        <f>NILAI!V142</f>
        <v>87.5</v>
      </c>
      <c r="BN13" s="39">
        <f>NILAI!V168</f>
        <v>87.5</v>
      </c>
      <c r="BO13" s="39">
        <f>NILAI!V194</f>
        <v>87.5</v>
      </c>
      <c r="BP13" s="43">
        <f t="shared" si="47"/>
        <v>87.5</v>
      </c>
      <c r="BQ13" s="66">
        <f t="shared" si="48"/>
        <v>87.5</v>
      </c>
      <c r="BR13" s="66">
        <f t="shared" si="49"/>
        <v>87.5</v>
      </c>
      <c r="BS13" s="66"/>
      <c r="BT13" s="66"/>
    </row>
    <row r="14" spans="1:88" x14ac:dyDescent="0.3">
      <c r="A14" s="42">
        <v>7</v>
      </c>
      <c r="B14" s="41" t="str">
        <f>'DATA SISWA'!B10</f>
        <v>HARITSYAM ANSHARI</v>
      </c>
      <c r="C14" s="39">
        <f>NILAI!F13</f>
        <v>75</v>
      </c>
      <c r="D14" s="39">
        <f>NILAI!F39</f>
        <v>75</v>
      </c>
      <c r="E14" s="39">
        <f>NILAI!F65</f>
        <v>75</v>
      </c>
      <c r="F14" s="39">
        <f>NILAI!F91</f>
        <v>75</v>
      </c>
      <c r="G14" s="43">
        <f t="shared" si="25"/>
        <v>75</v>
      </c>
      <c r="H14" s="39">
        <f>NILAI!F117</f>
        <v>75</v>
      </c>
      <c r="I14" s="39">
        <f>NILAI!F143</f>
        <v>75</v>
      </c>
      <c r="J14" s="39">
        <f>NILAI!F169</f>
        <v>75</v>
      </c>
      <c r="K14" s="39">
        <f>NILAI!F195</f>
        <v>75</v>
      </c>
      <c r="L14" s="43">
        <f t="shared" si="26"/>
        <v>75</v>
      </c>
      <c r="M14" s="66">
        <f t="shared" si="27"/>
        <v>75</v>
      </c>
      <c r="N14" s="66">
        <f t="shared" si="28"/>
        <v>75</v>
      </c>
      <c r="O14" s="66">
        <f t="shared" si="29"/>
        <v>75</v>
      </c>
      <c r="P14" s="65"/>
      <c r="Q14" s="39">
        <f>NILAI!J13</f>
        <v>75</v>
      </c>
      <c r="R14" s="39">
        <f>NILAI!J39</f>
        <v>75</v>
      </c>
      <c r="S14" s="39">
        <f>NILAI!J65</f>
        <v>75</v>
      </c>
      <c r="T14" s="39">
        <f>NILAI!J91</f>
        <v>75</v>
      </c>
      <c r="U14" s="43">
        <f t="shared" si="30"/>
        <v>75</v>
      </c>
      <c r="V14" s="39">
        <f>NILAI!J117</f>
        <v>75</v>
      </c>
      <c r="W14" s="39">
        <f>NILAI!J143</f>
        <v>75</v>
      </c>
      <c r="X14" s="39">
        <f>NILAI!J169</f>
        <v>75</v>
      </c>
      <c r="Y14" s="39">
        <f>NILAI!J195</f>
        <v>75</v>
      </c>
      <c r="Z14" s="43">
        <f t="shared" si="31"/>
        <v>75</v>
      </c>
      <c r="AA14" s="66">
        <f t="shared" si="32"/>
        <v>75</v>
      </c>
      <c r="AB14" s="66">
        <f t="shared" si="33"/>
        <v>75</v>
      </c>
      <c r="AC14" s="66">
        <f t="shared" si="34"/>
        <v>75</v>
      </c>
      <c r="AD14" s="66">
        <f t="shared" si="35"/>
        <v>75</v>
      </c>
      <c r="AE14" s="33">
        <f>NILAI!N13</f>
        <v>70.833333333333343</v>
      </c>
      <c r="AF14" s="33">
        <f>NILAI!N39</f>
        <v>70.833333333333343</v>
      </c>
      <c r="AG14" s="33">
        <f>NILAI!N65</f>
        <v>70.833333333333343</v>
      </c>
      <c r="AH14" s="33">
        <f>NILAI!N91</f>
        <v>70.833333333333343</v>
      </c>
      <c r="AI14" s="43">
        <f t="shared" si="36"/>
        <v>70.833333333333343</v>
      </c>
      <c r="AJ14" s="33">
        <f>NILAI!N117</f>
        <v>70.833333333333343</v>
      </c>
      <c r="AK14" s="33">
        <f>NILAI!N143</f>
        <v>70.833333333333343</v>
      </c>
      <c r="AL14" s="33">
        <f>NILAI!N169</f>
        <v>70.833333333333343</v>
      </c>
      <c r="AM14" s="33">
        <f>NILAI!N195</f>
        <v>70.833333333333343</v>
      </c>
      <c r="AN14" s="43">
        <f t="shared" si="37"/>
        <v>70.833333333333343</v>
      </c>
      <c r="AO14" s="66">
        <f t="shared" si="38"/>
        <v>70.833333333333357</v>
      </c>
      <c r="AP14" s="66">
        <f t="shared" si="39"/>
        <v>70.833333333333343</v>
      </c>
      <c r="AQ14" s="66"/>
      <c r="AR14" s="66"/>
      <c r="AS14" s="33">
        <f>NILAI!R13</f>
        <v>70.833333333333343</v>
      </c>
      <c r="AT14" s="33">
        <f>NILAI!R39</f>
        <v>70.833333333333343</v>
      </c>
      <c r="AU14" s="33">
        <f>NILAI!R65</f>
        <v>70.833333333333343</v>
      </c>
      <c r="AV14" s="33">
        <f>NILAI!R91</f>
        <v>70.833333333333343</v>
      </c>
      <c r="AW14" s="43">
        <f t="shared" si="40"/>
        <v>70.833333333333343</v>
      </c>
      <c r="AX14" s="33">
        <f>NILAI!R117</f>
        <v>70.833333333333343</v>
      </c>
      <c r="AY14" s="33">
        <f>NILAI!R143</f>
        <v>70.833333333333343</v>
      </c>
      <c r="AZ14" s="33">
        <f>NILAI!R169</f>
        <v>70.833333333333343</v>
      </c>
      <c r="BA14" s="33">
        <f>NILAI!R195</f>
        <v>70.833333333333343</v>
      </c>
      <c r="BB14" s="43">
        <f t="shared" si="41"/>
        <v>70.833333333333343</v>
      </c>
      <c r="BC14" s="66">
        <f t="shared" si="42"/>
        <v>70.833333333333343</v>
      </c>
      <c r="BD14" s="66">
        <f t="shared" si="43"/>
        <v>70.833333333333343</v>
      </c>
      <c r="BE14" s="66">
        <f t="shared" si="44"/>
        <v>70.833333333333343</v>
      </c>
      <c r="BF14" s="66">
        <f t="shared" si="45"/>
        <v>70.833333333333343</v>
      </c>
      <c r="BG14" s="39">
        <f>NILAI!V13</f>
        <v>70.833333333333343</v>
      </c>
      <c r="BH14" s="39">
        <f>NILAI!V39</f>
        <v>70.833333333333343</v>
      </c>
      <c r="BI14" s="39">
        <f>NILAI!V65</f>
        <v>70.833333333333343</v>
      </c>
      <c r="BJ14" s="39">
        <f>NILAI!V91</f>
        <v>70.833333333333343</v>
      </c>
      <c r="BK14" s="43">
        <f t="shared" si="46"/>
        <v>70.833333333333343</v>
      </c>
      <c r="BL14" s="39">
        <f>NILAI!V117</f>
        <v>70.833333333333343</v>
      </c>
      <c r="BM14" s="39">
        <f>NILAI!V143</f>
        <v>70.833333333333343</v>
      </c>
      <c r="BN14" s="39">
        <f>NILAI!V169</f>
        <v>70.833333333333343</v>
      </c>
      <c r="BO14" s="39">
        <f>NILAI!V195</f>
        <v>70.833333333333343</v>
      </c>
      <c r="BP14" s="43">
        <f t="shared" si="47"/>
        <v>70.833333333333343</v>
      </c>
      <c r="BQ14" s="66">
        <f t="shared" si="48"/>
        <v>70.833333333333343</v>
      </c>
      <c r="BR14" s="66">
        <f t="shared" si="49"/>
        <v>70.833333333333343</v>
      </c>
      <c r="BS14" s="66"/>
      <c r="BT14" s="66"/>
    </row>
    <row r="15" spans="1:88" x14ac:dyDescent="0.3">
      <c r="A15" s="42">
        <v>8</v>
      </c>
      <c r="B15" s="41" t="str">
        <f>'DATA SISWA'!B11</f>
        <v>IZZUDIN AL AYYUBI</v>
      </c>
      <c r="C15" s="39">
        <f>NILAI!F14</f>
        <v>79.166666666666657</v>
      </c>
      <c r="D15" s="39">
        <f>NILAI!F40</f>
        <v>79.166666666666657</v>
      </c>
      <c r="E15" s="39">
        <f>NILAI!F66</f>
        <v>79.166666666666657</v>
      </c>
      <c r="F15" s="39">
        <f>NILAI!F92</f>
        <v>79.166666666666657</v>
      </c>
      <c r="G15" s="43">
        <f t="shared" si="25"/>
        <v>79.166666666666657</v>
      </c>
      <c r="H15" s="39">
        <f>NILAI!F118</f>
        <v>79.166666666666657</v>
      </c>
      <c r="I15" s="39">
        <f>NILAI!F144</f>
        <v>79.166666666666657</v>
      </c>
      <c r="J15" s="39">
        <f>NILAI!F170</f>
        <v>79.166666666666657</v>
      </c>
      <c r="K15" s="39">
        <f>NILAI!F196</f>
        <v>79.166666666666657</v>
      </c>
      <c r="L15" s="43">
        <f t="shared" si="26"/>
        <v>79.166666666666657</v>
      </c>
      <c r="M15" s="66">
        <f t="shared" si="27"/>
        <v>79.166666666666657</v>
      </c>
      <c r="N15" s="66">
        <f t="shared" si="28"/>
        <v>79.166666666666657</v>
      </c>
      <c r="O15" s="66">
        <f t="shared" si="29"/>
        <v>79.166666666666657</v>
      </c>
      <c r="P15" s="65"/>
      <c r="Q15" s="39">
        <f>NILAI!J14</f>
        <v>79.166666666666657</v>
      </c>
      <c r="R15" s="39">
        <f>NILAI!J40</f>
        <v>79.166666666666657</v>
      </c>
      <c r="S15" s="39">
        <f>NILAI!J66</f>
        <v>79.166666666666657</v>
      </c>
      <c r="T15" s="39">
        <f>NILAI!J92</f>
        <v>79.166666666666657</v>
      </c>
      <c r="U15" s="43">
        <f t="shared" si="30"/>
        <v>79.166666666666657</v>
      </c>
      <c r="V15" s="39">
        <f>NILAI!J118</f>
        <v>79.166666666666657</v>
      </c>
      <c r="W15" s="39">
        <f>NILAI!J144</f>
        <v>79.166666666666657</v>
      </c>
      <c r="X15" s="39">
        <f>NILAI!J170</f>
        <v>79.166666666666657</v>
      </c>
      <c r="Y15" s="39">
        <f>NILAI!J196</f>
        <v>79.166666666666657</v>
      </c>
      <c r="Z15" s="43">
        <f t="shared" si="31"/>
        <v>79.166666666666657</v>
      </c>
      <c r="AA15" s="66">
        <f t="shared" si="32"/>
        <v>79.166666666666657</v>
      </c>
      <c r="AB15" s="66">
        <f t="shared" si="33"/>
        <v>79.166666666666657</v>
      </c>
      <c r="AC15" s="66">
        <f t="shared" si="34"/>
        <v>79.166666666666657</v>
      </c>
      <c r="AD15" s="66">
        <f t="shared" si="35"/>
        <v>79.166666666666657</v>
      </c>
      <c r="AE15" s="33">
        <f>NILAI!N14</f>
        <v>79.166666666666657</v>
      </c>
      <c r="AF15" s="33">
        <f>NILAI!N40</f>
        <v>79.166666666666657</v>
      </c>
      <c r="AG15" s="33">
        <f>NILAI!N66</f>
        <v>79.166666666666657</v>
      </c>
      <c r="AH15" s="33">
        <f>NILAI!N92</f>
        <v>79.166666666666657</v>
      </c>
      <c r="AI15" s="43">
        <f t="shared" si="36"/>
        <v>79.166666666666657</v>
      </c>
      <c r="AJ15" s="33">
        <f>NILAI!N118</f>
        <v>79.166666666666657</v>
      </c>
      <c r="AK15" s="33">
        <f>NILAI!N144</f>
        <v>79.166666666666657</v>
      </c>
      <c r="AL15" s="33">
        <f>NILAI!N170</f>
        <v>79.166666666666657</v>
      </c>
      <c r="AM15" s="33">
        <f>NILAI!N196</f>
        <v>79.166666666666657</v>
      </c>
      <c r="AN15" s="43">
        <f t="shared" si="37"/>
        <v>79.166666666666657</v>
      </c>
      <c r="AO15" s="66">
        <f t="shared" si="38"/>
        <v>79.166666666666643</v>
      </c>
      <c r="AP15" s="66">
        <f t="shared" si="39"/>
        <v>79.166666666666657</v>
      </c>
      <c r="AQ15" s="66"/>
      <c r="AR15" s="66"/>
      <c r="AS15" s="33">
        <f>NILAI!R14</f>
        <v>79.166666666666657</v>
      </c>
      <c r="AT15" s="33">
        <f>NILAI!R40</f>
        <v>79.166666666666657</v>
      </c>
      <c r="AU15" s="33">
        <f>NILAI!R66</f>
        <v>79.166666666666657</v>
      </c>
      <c r="AV15" s="33">
        <f>NILAI!R92</f>
        <v>79.166666666666657</v>
      </c>
      <c r="AW15" s="43">
        <f t="shared" si="40"/>
        <v>79.166666666666657</v>
      </c>
      <c r="AX15" s="33">
        <f>NILAI!R118</f>
        <v>79.166666666666657</v>
      </c>
      <c r="AY15" s="33">
        <f>NILAI!R144</f>
        <v>79.166666666666657</v>
      </c>
      <c r="AZ15" s="33">
        <f>NILAI!R170</f>
        <v>79.166666666666657</v>
      </c>
      <c r="BA15" s="33">
        <f>NILAI!R196</f>
        <v>79.166666666666657</v>
      </c>
      <c r="BB15" s="43">
        <f t="shared" si="41"/>
        <v>79.166666666666657</v>
      </c>
      <c r="BC15" s="66">
        <f t="shared" si="42"/>
        <v>79.166666666666657</v>
      </c>
      <c r="BD15" s="66">
        <f t="shared" si="43"/>
        <v>79.166666666666657</v>
      </c>
      <c r="BE15" s="66">
        <f t="shared" si="44"/>
        <v>79.166666666666657</v>
      </c>
      <c r="BF15" s="66">
        <f t="shared" si="45"/>
        <v>79.166666666666657</v>
      </c>
      <c r="BG15" s="39">
        <f>NILAI!V14</f>
        <v>79.166666666666657</v>
      </c>
      <c r="BH15" s="39">
        <f>NILAI!V40</f>
        <v>79.166666666666657</v>
      </c>
      <c r="BI15" s="39">
        <f>NILAI!V66</f>
        <v>79.166666666666657</v>
      </c>
      <c r="BJ15" s="39">
        <f>NILAI!V92</f>
        <v>79.166666666666657</v>
      </c>
      <c r="BK15" s="43">
        <f t="shared" si="46"/>
        <v>79.166666666666657</v>
      </c>
      <c r="BL15" s="39">
        <f>NILAI!V118</f>
        <v>79.166666666666657</v>
      </c>
      <c r="BM15" s="39">
        <f>NILAI!V144</f>
        <v>79.166666666666657</v>
      </c>
      <c r="BN15" s="39">
        <f>NILAI!V170</f>
        <v>79.166666666666657</v>
      </c>
      <c r="BO15" s="39">
        <f>NILAI!V196</f>
        <v>79.166666666666657</v>
      </c>
      <c r="BP15" s="43">
        <f t="shared" si="47"/>
        <v>79.166666666666657</v>
      </c>
      <c r="BQ15" s="66">
        <f t="shared" si="48"/>
        <v>79.166666666666657</v>
      </c>
      <c r="BR15" s="66">
        <f t="shared" si="49"/>
        <v>79.166666666666657</v>
      </c>
      <c r="BS15" s="66"/>
      <c r="BT15" s="66"/>
    </row>
    <row r="16" spans="1:88" x14ac:dyDescent="0.3">
      <c r="A16" s="42">
        <v>9</v>
      </c>
      <c r="B16" s="41" t="str">
        <f>'DATA SISWA'!B12</f>
        <v>LALA HELSINKI</v>
      </c>
      <c r="C16" s="39">
        <f>NILAI!F15</f>
        <v>62.5</v>
      </c>
      <c r="D16" s="39">
        <f>NILAI!F41</f>
        <v>54.166666666666664</v>
      </c>
      <c r="E16" s="39">
        <f>NILAI!F67</f>
        <v>54.166666666666664</v>
      </c>
      <c r="F16" s="39">
        <f>NILAI!F93</f>
        <v>54.166666666666664</v>
      </c>
      <c r="G16" s="43">
        <f t="shared" si="25"/>
        <v>56.249999999999993</v>
      </c>
      <c r="H16" s="39">
        <f>NILAI!F119</f>
        <v>62.5</v>
      </c>
      <c r="I16" s="39">
        <f>NILAI!F145</f>
        <v>62.5</v>
      </c>
      <c r="J16" s="39">
        <f>NILAI!F171</f>
        <v>62.5</v>
      </c>
      <c r="K16" s="39">
        <f>NILAI!F197</f>
        <v>62.5</v>
      </c>
      <c r="L16" s="43">
        <f t="shared" si="26"/>
        <v>62.5</v>
      </c>
      <c r="M16" s="66">
        <f t="shared" si="27"/>
        <v>62.5</v>
      </c>
      <c r="N16" s="66">
        <f t="shared" si="28"/>
        <v>60.416666666666664</v>
      </c>
      <c r="O16" s="66">
        <f t="shared" si="29"/>
        <v>54.166666666666664</v>
      </c>
      <c r="P16" s="65"/>
      <c r="Q16" s="39">
        <f>NILAI!J15</f>
        <v>54.166666666666664</v>
      </c>
      <c r="R16" s="39">
        <f>NILAI!J41</f>
        <v>54.166666666666664</v>
      </c>
      <c r="S16" s="39">
        <f>NILAI!J67</f>
        <v>54.166666666666664</v>
      </c>
      <c r="T16" s="39">
        <f>NILAI!J93</f>
        <v>54.166666666666664</v>
      </c>
      <c r="U16" s="43">
        <f t="shared" si="30"/>
        <v>54.166666666666664</v>
      </c>
      <c r="V16" s="39">
        <f>NILAI!J119</f>
        <v>54.166666666666664</v>
      </c>
      <c r="W16" s="39">
        <f>NILAI!J145</f>
        <v>41.666666666666671</v>
      </c>
      <c r="X16" s="39">
        <f>NILAI!J171</f>
        <v>41.666666666666671</v>
      </c>
      <c r="Y16" s="39">
        <f>NILAI!J197</f>
        <v>41.666666666666671</v>
      </c>
      <c r="Z16" s="43">
        <f t="shared" si="31"/>
        <v>44.791666666666671</v>
      </c>
      <c r="AA16" s="66">
        <f t="shared" si="32"/>
        <v>41.666666666666671</v>
      </c>
      <c r="AB16" s="66">
        <f t="shared" si="33"/>
        <v>54.166666666666664</v>
      </c>
      <c r="AC16" s="66">
        <f t="shared" si="34"/>
        <v>41.666666666666671</v>
      </c>
      <c r="AD16" s="66">
        <f t="shared" si="35"/>
        <v>54.166666666666664</v>
      </c>
      <c r="AE16" s="33">
        <f>NILAI!N15</f>
        <v>41.666666666666671</v>
      </c>
      <c r="AF16" s="33">
        <f>NILAI!N41</f>
        <v>41.666666666666671</v>
      </c>
      <c r="AG16" s="33">
        <f>NILAI!N67</f>
        <v>41.666666666666671</v>
      </c>
      <c r="AH16" s="33">
        <f>NILAI!N93</f>
        <v>41.666666666666671</v>
      </c>
      <c r="AI16" s="43">
        <f t="shared" si="36"/>
        <v>41.666666666666671</v>
      </c>
      <c r="AJ16" s="33">
        <f>NILAI!N119</f>
        <v>62.5</v>
      </c>
      <c r="AK16" s="33">
        <f>NILAI!N145</f>
        <v>41.666666666666671</v>
      </c>
      <c r="AL16" s="33">
        <f>NILAI!N171</f>
        <v>41.666666666666671</v>
      </c>
      <c r="AM16" s="33">
        <f>NILAI!N197</f>
        <v>41.666666666666671</v>
      </c>
      <c r="AN16" s="43">
        <f t="shared" si="37"/>
        <v>46.875</v>
      </c>
      <c r="AO16" s="66">
        <f t="shared" si="38"/>
        <v>45.138888888888893</v>
      </c>
      <c r="AP16" s="66">
        <f t="shared" si="39"/>
        <v>41.666666666666671</v>
      </c>
      <c r="AQ16" s="66"/>
      <c r="AR16" s="66"/>
      <c r="AS16" s="33">
        <f>NILAI!R15</f>
        <v>41.666666666666671</v>
      </c>
      <c r="AT16" s="33">
        <f>NILAI!R41</f>
        <v>41.666666666666671</v>
      </c>
      <c r="AU16" s="33">
        <f>NILAI!R67</f>
        <v>41.666666666666671</v>
      </c>
      <c r="AV16" s="33">
        <f>NILAI!R93</f>
        <v>41.666666666666671</v>
      </c>
      <c r="AW16" s="43">
        <f t="shared" si="40"/>
        <v>41.666666666666671</v>
      </c>
      <c r="AX16" s="33">
        <f>NILAI!R119</f>
        <v>41.666666666666671</v>
      </c>
      <c r="AY16" s="33">
        <f>NILAI!R145</f>
        <v>41.666666666666671</v>
      </c>
      <c r="AZ16" s="33">
        <f>NILAI!R171</f>
        <v>41.666666666666671</v>
      </c>
      <c r="BA16" s="33">
        <f>NILAI!R197</f>
        <v>41.666666666666671</v>
      </c>
      <c r="BB16" s="43">
        <f t="shared" si="41"/>
        <v>41.666666666666671</v>
      </c>
      <c r="BC16" s="66">
        <f t="shared" si="42"/>
        <v>41.666666666666671</v>
      </c>
      <c r="BD16" s="66">
        <f t="shared" si="43"/>
        <v>41.666666666666671</v>
      </c>
      <c r="BE16" s="66">
        <f t="shared" si="44"/>
        <v>41.666666666666671</v>
      </c>
      <c r="BF16" s="66">
        <f t="shared" si="45"/>
        <v>41.666666666666671</v>
      </c>
      <c r="BG16" s="39">
        <f>NILAI!V15</f>
        <v>41.666666666666671</v>
      </c>
      <c r="BH16" s="39">
        <f>NILAI!V41</f>
        <v>41.666666666666671</v>
      </c>
      <c r="BI16" s="39">
        <f>NILAI!V67</f>
        <v>41.666666666666671</v>
      </c>
      <c r="BJ16" s="39">
        <f>NILAI!V93</f>
        <v>41.666666666666671</v>
      </c>
      <c r="BK16" s="43">
        <f t="shared" si="46"/>
        <v>41.666666666666671</v>
      </c>
      <c r="BL16" s="39">
        <f>NILAI!V119</f>
        <v>41.666666666666671</v>
      </c>
      <c r="BM16" s="39">
        <f>NILAI!V145</f>
        <v>41.666666666666671</v>
      </c>
      <c r="BN16" s="39">
        <f>NILAI!V171</f>
        <v>41.666666666666671</v>
      </c>
      <c r="BO16" s="39">
        <f>NILAI!V197</f>
        <v>41.666666666666671</v>
      </c>
      <c r="BP16" s="43">
        <f t="shared" si="47"/>
        <v>41.666666666666671</v>
      </c>
      <c r="BQ16" s="66">
        <f t="shared" si="48"/>
        <v>41.666666666666671</v>
      </c>
      <c r="BR16" s="66">
        <f t="shared" si="49"/>
        <v>41.666666666666671</v>
      </c>
      <c r="BS16" s="66"/>
      <c r="BT16" s="66"/>
    </row>
    <row r="17" spans="1:72" x14ac:dyDescent="0.3">
      <c r="A17" s="42">
        <v>10</v>
      </c>
      <c r="B17" s="41" t="str">
        <f>'DATA SISWA'!B13</f>
        <v>MARIA RENATTA S.</v>
      </c>
      <c r="C17" s="39">
        <f>NILAI!F16</f>
        <v>75</v>
      </c>
      <c r="D17" s="39">
        <f>NILAI!F42</f>
        <v>75</v>
      </c>
      <c r="E17" s="39">
        <f>NILAI!F68</f>
        <v>75</v>
      </c>
      <c r="F17" s="39">
        <f>NILAI!F94</f>
        <v>75</v>
      </c>
      <c r="G17" s="43">
        <f t="shared" si="25"/>
        <v>75</v>
      </c>
      <c r="H17" s="39">
        <f>NILAI!F120</f>
        <v>75</v>
      </c>
      <c r="I17" s="39">
        <f>NILAI!F146</f>
        <v>75</v>
      </c>
      <c r="J17" s="39">
        <f>NILAI!F172</f>
        <v>75</v>
      </c>
      <c r="K17" s="39">
        <f>NILAI!F198</f>
        <v>75</v>
      </c>
      <c r="L17" s="43">
        <f t="shared" si="26"/>
        <v>75</v>
      </c>
      <c r="M17" s="66">
        <f t="shared" si="27"/>
        <v>75</v>
      </c>
      <c r="N17" s="66">
        <f t="shared" si="28"/>
        <v>75</v>
      </c>
      <c r="O17" s="66">
        <f t="shared" si="29"/>
        <v>75</v>
      </c>
      <c r="P17" s="65"/>
      <c r="Q17" s="39">
        <f>NILAI!J16</f>
        <v>54.166666666666664</v>
      </c>
      <c r="R17" s="39">
        <f>NILAI!J42</f>
        <v>54.166666666666664</v>
      </c>
      <c r="S17" s="39">
        <f>NILAI!J68</f>
        <v>54.166666666666664</v>
      </c>
      <c r="T17" s="39">
        <f>NILAI!J94</f>
        <v>54.166666666666664</v>
      </c>
      <c r="U17" s="43">
        <f t="shared" si="30"/>
        <v>54.166666666666664</v>
      </c>
      <c r="V17" s="39">
        <f>NILAI!J120</f>
        <v>54.166666666666664</v>
      </c>
      <c r="W17" s="39">
        <f>NILAI!J146</f>
        <v>54.166666666666664</v>
      </c>
      <c r="X17" s="39">
        <f>NILAI!J172</f>
        <v>54.166666666666664</v>
      </c>
      <c r="Y17" s="39">
        <f>NILAI!J198</f>
        <v>54.166666666666664</v>
      </c>
      <c r="Z17" s="43">
        <f t="shared" si="31"/>
        <v>54.166666666666664</v>
      </c>
      <c r="AA17" s="66">
        <f t="shared" si="32"/>
        <v>54.166666666666664</v>
      </c>
      <c r="AB17" s="66">
        <f t="shared" si="33"/>
        <v>54.166666666666664</v>
      </c>
      <c r="AC17" s="66">
        <f t="shared" si="34"/>
        <v>54.166666666666664</v>
      </c>
      <c r="AD17" s="66">
        <f t="shared" si="35"/>
        <v>54.166666666666664</v>
      </c>
      <c r="AE17" s="33">
        <f>NILAI!N16</f>
        <v>54.166666666666664</v>
      </c>
      <c r="AF17" s="33">
        <f>NILAI!N42</f>
        <v>54.166666666666664</v>
      </c>
      <c r="AG17" s="33">
        <f>NILAI!N68</f>
        <v>54.166666666666664</v>
      </c>
      <c r="AH17" s="33">
        <f>NILAI!N94</f>
        <v>54.166666666666664</v>
      </c>
      <c r="AI17" s="43">
        <f t="shared" si="36"/>
        <v>54.166666666666664</v>
      </c>
      <c r="AJ17" s="33">
        <f>NILAI!N120</f>
        <v>54.166666666666664</v>
      </c>
      <c r="AK17" s="33">
        <f>NILAI!N146</f>
        <v>54.166666666666664</v>
      </c>
      <c r="AL17" s="33">
        <f>NILAI!N172</f>
        <v>54.166666666666664</v>
      </c>
      <c r="AM17" s="33">
        <f>NILAI!N198</f>
        <v>54.166666666666664</v>
      </c>
      <c r="AN17" s="43">
        <f t="shared" si="37"/>
        <v>54.166666666666664</v>
      </c>
      <c r="AO17" s="66">
        <f t="shared" si="38"/>
        <v>54.166666666666664</v>
      </c>
      <c r="AP17" s="66">
        <f t="shared" si="39"/>
        <v>54.166666666666664</v>
      </c>
      <c r="AQ17" s="66"/>
      <c r="AR17" s="66"/>
      <c r="AS17" s="33">
        <f>NILAI!R16</f>
        <v>62.5</v>
      </c>
      <c r="AT17" s="33">
        <f>NILAI!R42</f>
        <v>62.5</v>
      </c>
      <c r="AU17" s="33">
        <f>NILAI!R68</f>
        <v>62.5</v>
      </c>
      <c r="AV17" s="33">
        <f>NILAI!R94</f>
        <v>62.5</v>
      </c>
      <c r="AW17" s="43">
        <f t="shared" si="40"/>
        <v>62.5</v>
      </c>
      <c r="AX17" s="33">
        <f>NILAI!R120</f>
        <v>62.5</v>
      </c>
      <c r="AY17" s="33">
        <f>NILAI!R146</f>
        <v>62.5</v>
      </c>
      <c r="AZ17" s="33">
        <f>NILAI!R172</f>
        <v>62.5</v>
      </c>
      <c r="BA17" s="33">
        <f>NILAI!R198</f>
        <v>62.5</v>
      </c>
      <c r="BB17" s="43">
        <f t="shared" si="41"/>
        <v>62.5</v>
      </c>
      <c r="BC17" s="66">
        <f t="shared" si="42"/>
        <v>62.5</v>
      </c>
      <c r="BD17" s="66">
        <f t="shared" si="43"/>
        <v>62.5</v>
      </c>
      <c r="BE17" s="66">
        <f t="shared" si="44"/>
        <v>62.5</v>
      </c>
      <c r="BF17" s="66">
        <f t="shared" si="45"/>
        <v>62.5</v>
      </c>
      <c r="BG17" s="39">
        <f>NILAI!V16</f>
        <v>62.5</v>
      </c>
      <c r="BH17" s="39">
        <f>NILAI!V42</f>
        <v>62.5</v>
      </c>
      <c r="BI17" s="39">
        <f>NILAI!V68</f>
        <v>62.5</v>
      </c>
      <c r="BJ17" s="39">
        <f>NILAI!V94</f>
        <v>62.5</v>
      </c>
      <c r="BK17" s="43">
        <f t="shared" si="46"/>
        <v>62.5</v>
      </c>
      <c r="BL17" s="39">
        <f>NILAI!V120</f>
        <v>62.5</v>
      </c>
      <c r="BM17" s="39">
        <f>NILAI!V146</f>
        <v>62.5</v>
      </c>
      <c r="BN17" s="39">
        <f>NILAI!V172</f>
        <v>62.5</v>
      </c>
      <c r="BO17" s="39">
        <f>NILAI!V198</f>
        <v>62.5</v>
      </c>
      <c r="BP17" s="43">
        <f t="shared" si="47"/>
        <v>62.5</v>
      </c>
      <c r="BQ17" s="66">
        <f t="shared" si="48"/>
        <v>62.5</v>
      </c>
      <c r="BR17" s="66">
        <f t="shared" si="49"/>
        <v>62.5</v>
      </c>
      <c r="BS17" s="66"/>
      <c r="BT17" s="66"/>
    </row>
    <row r="18" spans="1:72" x14ac:dyDescent="0.3">
      <c r="A18" s="42">
        <v>11</v>
      </c>
      <c r="B18" s="41" t="str">
        <f>'DATA SISWA'!B14</f>
        <v>NANDA AYU</v>
      </c>
      <c r="C18" s="39">
        <f>NILAI!F17</f>
        <v>54.166666666666664</v>
      </c>
      <c r="D18" s="39">
        <f>NILAI!F43</f>
        <v>54.166666666666664</v>
      </c>
      <c r="E18" s="39">
        <f>NILAI!F69</f>
        <v>62.5</v>
      </c>
      <c r="F18" s="39">
        <f>NILAI!F95</f>
        <v>62.5</v>
      </c>
      <c r="G18" s="43">
        <f t="shared" si="25"/>
        <v>58.333333333333329</v>
      </c>
      <c r="H18" s="39">
        <f>NILAI!F121</f>
        <v>62.5</v>
      </c>
      <c r="I18" s="39">
        <f>NILAI!F147</f>
        <v>62.5</v>
      </c>
      <c r="J18" s="39">
        <f>NILAI!F173</f>
        <v>62.5</v>
      </c>
      <c r="K18" s="39">
        <f>NILAI!F199</f>
        <v>62.5</v>
      </c>
      <c r="L18" s="43">
        <f t="shared" si="26"/>
        <v>62.5</v>
      </c>
      <c r="M18" s="66">
        <f t="shared" si="27"/>
        <v>58.333333333333329</v>
      </c>
      <c r="N18" s="66">
        <f t="shared" si="28"/>
        <v>60.416666666666664</v>
      </c>
      <c r="O18" s="66">
        <f t="shared" si="29"/>
        <v>62.5</v>
      </c>
      <c r="P18" s="65"/>
      <c r="Q18" s="39">
        <f>NILAI!J17</f>
        <v>54.166666666666664</v>
      </c>
      <c r="R18" s="39">
        <f>NILAI!J43</f>
        <v>54.166666666666664</v>
      </c>
      <c r="S18" s="39">
        <f>NILAI!J69</f>
        <v>54.166666666666664</v>
      </c>
      <c r="T18" s="39">
        <f>NILAI!J95</f>
        <v>54.166666666666664</v>
      </c>
      <c r="U18" s="43">
        <f t="shared" si="30"/>
        <v>54.166666666666664</v>
      </c>
      <c r="V18" s="39">
        <f>NILAI!J121</f>
        <v>54.166666666666664</v>
      </c>
      <c r="W18" s="39">
        <f>NILAI!J147</f>
        <v>54.166666666666664</v>
      </c>
      <c r="X18" s="39">
        <f>NILAI!J173</f>
        <v>54.166666666666664</v>
      </c>
      <c r="Y18" s="39">
        <f>NILAI!J199</f>
        <v>54.166666666666664</v>
      </c>
      <c r="Z18" s="43">
        <f t="shared" si="31"/>
        <v>54.166666666666664</v>
      </c>
      <c r="AA18" s="66">
        <f t="shared" si="32"/>
        <v>54.166666666666664</v>
      </c>
      <c r="AB18" s="66">
        <f t="shared" si="33"/>
        <v>54.166666666666664</v>
      </c>
      <c r="AC18" s="66">
        <f t="shared" si="34"/>
        <v>54.166666666666664</v>
      </c>
      <c r="AD18" s="66">
        <f t="shared" si="35"/>
        <v>54.166666666666664</v>
      </c>
      <c r="AE18" s="33">
        <f>NILAI!N17</f>
        <v>41.666666666666671</v>
      </c>
      <c r="AF18" s="33">
        <f>NILAI!N43</f>
        <v>41.666666666666671</v>
      </c>
      <c r="AG18" s="33">
        <f>NILAI!N69</f>
        <v>41.666666666666671</v>
      </c>
      <c r="AH18" s="33">
        <f>NILAI!N95</f>
        <v>41.666666666666671</v>
      </c>
      <c r="AI18" s="43">
        <f t="shared" si="36"/>
        <v>41.666666666666671</v>
      </c>
      <c r="AJ18" s="33">
        <f>NILAI!N121</f>
        <v>41.666666666666671</v>
      </c>
      <c r="AK18" s="33">
        <f>NILAI!N147</f>
        <v>41.666666666666671</v>
      </c>
      <c r="AL18" s="33">
        <f>NILAI!N173</f>
        <v>41.666666666666671</v>
      </c>
      <c r="AM18" s="33">
        <f>NILAI!N199</f>
        <v>41.666666666666671</v>
      </c>
      <c r="AN18" s="43">
        <f t="shared" si="37"/>
        <v>41.666666666666671</v>
      </c>
      <c r="AO18" s="66">
        <f t="shared" si="38"/>
        <v>41.666666666666679</v>
      </c>
      <c r="AP18" s="66">
        <f t="shared" si="39"/>
        <v>41.666666666666671</v>
      </c>
      <c r="AQ18" s="66"/>
      <c r="AR18" s="66"/>
      <c r="AS18" s="33">
        <f>NILAI!R17</f>
        <v>54.166666666666664</v>
      </c>
      <c r="AT18" s="33">
        <f>NILAI!R43</f>
        <v>54.166666666666664</v>
      </c>
      <c r="AU18" s="33">
        <f>NILAI!R69</f>
        <v>54.166666666666664</v>
      </c>
      <c r="AV18" s="33">
        <f>NILAI!R95</f>
        <v>54.166666666666664</v>
      </c>
      <c r="AW18" s="43">
        <f t="shared" si="40"/>
        <v>54.166666666666664</v>
      </c>
      <c r="AX18" s="33">
        <f>NILAI!R121</f>
        <v>54.166666666666664</v>
      </c>
      <c r="AY18" s="33">
        <f>NILAI!R147</f>
        <v>54.166666666666664</v>
      </c>
      <c r="AZ18" s="33">
        <f>NILAI!R173</f>
        <v>54.166666666666664</v>
      </c>
      <c r="BA18" s="33">
        <f>NILAI!R199</f>
        <v>54.166666666666664</v>
      </c>
      <c r="BB18" s="43">
        <f t="shared" si="41"/>
        <v>54.166666666666664</v>
      </c>
      <c r="BC18" s="66">
        <f t="shared" si="42"/>
        <v>54.166666666666664</v>
      </c>
      <c r="BD18" s="66">
        <f t="shared" si="43"/>
        <v>54.166666666666664</v>
      </c>
      <c r="BE18" s="66">
        <f t="shared" si="44"/>
        <v>54.166666666666664</v>
      </c>
      <c r="BF18" s="66">
        <f t="shared" si="45"/>
        <v>54.166666666666664</v>
      </c>
      <c r="BG18" s="39">
        <f>NILAI!V17</f>
        <v>54.166666666666664</v>
      </c>
      <c r="BH18" s="39">
        <f>NILAI!V43</f>
        <v>54.166666666666664</v>
      </c>
      <c r="BI18" s="39">
        <f>NILAI!V69</f>
        <v>54.166666666666664</v>
      </c>
      <c r="BJ18" s="39">
        <f>NILAI!V95</f>
        <v>54.166666666666664</v>
      </c>
      <c r="BK18" s="43">
        <f t="shared" si="46"/>
        <v>54.166666666666664</v>
      </c>
      <c r="BL18" s="39">
        <f>NILAI!V121</f>
        <v>54.166666666666664</v>
      </c>
      <c r="BM18" s="39">
        <f>NILAI!V147</f>
        <v>54.166666666666664</v>
      </c>
      <c r="BN18" s="39">
        <f>NILAI!V173</f>
        <v>54.166666666666664</v>
      </c>
      <c r="BO18" s="39">
        <f>NILAI!V199</f>
        <v>54.166666666666664</v>
      </c>
      <c r="BP18" s="43">
        <f t="shared" si="47"/>
        <v>54.166666666666664</v>
      </c>
      <c r="BQ18" s="66">
        <f t="shared" si="48"/>
        <v>54.166666666666664</v>
      </c>
      <c r="BR18" s="66">
        <f t="shared" si="49"/>
        <v>54.166666666666664</v>
      </c>
      <c r="BS18" s="66"/>
      <c r="BT18" s="66"/>
    </row>
    <row r="19" spans="1:72" x14ac:dyDescent="0.3">
      <c r="A19" s="42">
        <v>12</v>
      </c>
      <c r="B19" s="41" t="str">
        <f>'DATA SISWA'!B15</f>
        <v xml:space="preserve">OPHELIA </v>
      </c>
      <c r="C19" s="39">
        <f>NILAI!F18</f>
        <v>79.166666666666657</v>
      </c>
      <c r="D19" s="39">
        <f>NILAI!F44</f>
        <v>79.166666666666657</v>
      </c>
      <c r="E19" s="39">
        <f>NILAI!F70</f>
        <v>79.166666666666657</v>
      </c>
      <c r="F19" s="39">
        <f>NILAI!F96</f>
        <v>79.166666666666657</v>
      </c>
      <c r="G19" s="43">
        <f t="shared" si="25"/>
        <v>79.166666666666657</v>
      </c>
      <c r="H19" s="39">
        <f>NILAI!F122</f>
        <v>79.166666666666657</v>
      </c>
      <c r="I19" s="39">
        <f>NILAI!F148</f>
        <v>79.166666666666657</v>
      </c>
      <c r="J19" s="39">
        <f>NILAI!F174</f>
        <v>79.166666666666657</v>
      </c>
      <c r="K19" s="39">
        <f>NILAI!F200</f>
        <v>79.166666666666657</v>
      </c>
      <c r="L19" s="43">
        <f t="shared" si="26"/>
        <v>79.166666666666657</v>
      </c>
      <c r="M19" s="66">
        <f t="shared" si="27"/>
        <v>79.166666666666657</v>
      </c>
      <c r="N19" s="66">
        <f t="shared" si="28"/>
        <v>79.166666666666657</v>
      </c>
      <c r="O19" s="66">
        <f t="shared" si="29"/>
        <v>79.166666666666657</v>
      </c>
      <c r="P19" s="65"/>
      <c r="Q19" s="39">
        <f>NILAI!J18</f>
        <v>79.166666666666657</v>
      </c>
      <c r="R19" s="39">
        <f>NILAI!J44</f>
        <v>79.166666666666657</v>
      </c>
      <c r="S19" s="39">
        <f>NILAI!J70</f>
        <v>79.166666666666657</v>
      </c>
      <c r="T19" s="39">
        <f>NILAI!J96</f>
        <v>79.166666666666657</v>
      </c>
      <c r="U19" s="43">
        <f t="shared" si="30"/>
        <v>79.166666666666657</v>
      </c>
      <c r="V19" s="39">
        <f>NILAI!J122</f>
        <v>79.166666666666657</v>
      </c>
      <c r="W19" s="39">
        <f>NILAI!J148</f>
        <v>79.166666666666657</v>
      </c>
      <c r="X19" s="39">
        <f>NILAI!J174</f>
        <v>79.166666666666657</v>
      </c>
      <c r="Y19" s="39">
        <f>NILAI!J200</f>
        <v>79.166666666666657</v>
      </c>
      <c r="Z19" s="43">
        <f t="shared" si="31"/>
        <v>79.166666666666657</v>
      </c>
      <c r="AA19" s="66">
        <f t="shared" si="32"/>
        <v>79.166666666666657</v>
      </c>
      <c r="AB19" s="66">
        <f t="shared" si="33"/>
        <v>79.166666666666657</v>
      </c>
      <c r="AC19" s="66">
        <f t="shared" si="34"/>
        <v>79.166666666666657</v>
      </c>
      <c r="AD19" s="66">
        <f t="shared" si="35"/>
        <v>79.166666666666657</v>
      </c>
      <c r="AE19" s="33">
        <f>NILAI!N18</f>
        <v>75</v>
      </c>
      <c r="AF19" s="33">
        <f>NILAI!N44</f>
        <v>75</v>
      </c>
      <c r="AG19" s="33">
        <f>NILAI!N70</f>
        <v>75</v>
      </c>
      <c r="AH19" s="33">
        <f>NILAI!N96</f>
        <v>75</v>
      </c>
      <c r="AI19" s="43">
        <f t="shared" si="36"/>
        <v>75</v>
      </c>
      <c r="AJ19" s="33">
        <f>NILAI!N122</f>
        <v>75</v>
      </c>
      <c r="AK19" s="33">
        <f>NILAI!N148</f>
        <v>75</v>
      </c>
      <c r="AL19" s="33">
        <f>NILAI!N174</f>
        <v>75</v>
      </c>
      <c r="AM19" s="33">
        <f>NILAI!N200</f>
        <v>75</v>
      </c>
      <c r="AN19" s="43">
        <f t="shared" si="37"/>
        <v>75</v>
      </c>
      <c r="AO19" s="66">
        <f t="shared" si="38"/>
        <v>75</v>
      </c>
      <c r="AP19" s="66">
        <f t="shared" si="39"/>
        <v>75</v>
      </c>
      <c r="AQ19" s="66"/>
      <c r="AR19" s="66"/>
      <c r="AS19" s="33">
        <f>NILAI!R18</f>
        <v>70.833333333333343</v>
      </c>
      <c r="AT19" s="33">
        <f>NILAI!R44</f>
        <v>70.833333333333343</v>
      </c>
      <c r="AU19" s="33">
        <f>NILAI!R70</f>
        <v>70.833333333333343</v>
      </c>
      <c r="AV19" s="33">
        <f>NILAI!R96</f>
        <v>70.833333333333343</v>
      </c>
      <c r="AW19" s="43">
        <f t="shared" si="40"/>
        <v>70.833333333333343</v>
      </c>
      <c r="AX19" s="33">
        <f>NILAI!R122</f>
        <v>70.833333333333343</v>
      </c>
      <c r="AY19" s="33">
        <f>NILAI!R148</f>
        <v>70.833333333333343</v>
      </c>
      <c r="AZ19" s="33">
        <f>NILAI!R174</f>
        <v>70.833333333333343</v>
      </c>
      <c r="BA19" s="33">
        <f>NILAI!R200</f>
        <v>70.833333333333343</v>
      </c>
      <c r="BB19" s="43">
        <f t="shared" si="41"/>
        <v>70.833333333333343</v>
      </c>
      <c r="BC19" s="66">
        <f t="shared" si="42"/>
        <v>70.833333333333343</v>
      </c>
      <c r="BD19" s="66">
        <f t="shared" si="43"/>
        <v>70.833333333333343</v>
      </c>
      <c r="BE19" s="66">
        <f t="shared" si="44"/>
        <v>70.833333333333343</v>
      </c>
      <c r="BF19" s="66">
        <f t="shared" si="45"/>
        <v>70.833333333333343</v>
      </c>
      <c r="BG19" s="39">
        <f>NILAI!V18</f>
        <v>70.833333333333343</v>
      </c>
      <c r="BH19" s="39">
        <f>NILAI!V44</f>
        <v>70.833333333333343</v>
      </c>
      <c r="BI19" s="39">
        <f>NILAI!V70</f>
        <v>70.833333333333343</v>
      </c>
      <c r="BJ19" s="39">
        <f>NILAI!V96</f>
        <v>70.833333333333343</v>
      </c>
      <c r="BK19" s="43">
        <f t="shared" si="46"/>
        <v>70.833333333333343</v>
      </c>
      <c r="BL19" s="39">
        <f>NILAI!V122</f>
        <v>70.833333333333343</v>
      </c>
      <c r="BM19" s="39">
        <f>NILAI!V148</f>
        <v>70.833333333333343</v>
      </c>
      <c r="BN19" s="39">
        <f>NILAI!V174</f>
        <v>70.833333333333343</v>
      </c>
      <c r="BO19" s="39">
        <f>NILAI!V200</f>
        <v>70.833333333333343</v>
      </c>
      <c r="BP19" s="43">
        <f t="shared" si="47"/>
        <v>70.833333333333343</v>
      </c>
      <c r="BQ19" s="66">
        <f t="shared" si="48"/>
        <v>70.833333333333343</v>
      </c>
      <c r="BR19" s="66">
        <f t="shared" si="49"/>
        <v>70.833333333333343</v>
      </c>
      <c r="BS19" s="66"/>
      <c r="BT19" s="66"/>
    </row>
    <row r="20" spans="1:72" x14ac:dyDescent="0.3">
      <c r="A20" s="42">
        <v>13</v>
      </c>
      <c r="B20" s="41" t="str">
        <f>'DATA SISWA'!B16</f>
        <v>REYNARD CHATILLON</v>
      </c>
      <c r="C20" s="39">
        <f>NILAI!F19</f>
        <v>79.166666666666657</v>
      </c>
      <c r="D20" s="39">
        <f>NILAI!F45</f>
        <v>79.166666666666657</v>
      </c>
      <c r="E20" s="39">
        <f>NILAI!F71</f>
        <v>79.166666666666657</v>
      </c>
      <c r="F20" s="39">
        <f>NILAI!F97</f>
        <v>79.166666666666657</v>
      </c>
      <c r="G20" s="43">
        <f t="shared" si="25"/>
        <v>79.166666666666657</v>
      </c>
      <c r="H20" s="39">
        <f>NILAI!F123</f>
        <v>79.166666666666657</v>
      </c>
      <c r="I20" s="39">
        <f>NILAI!F149</f>
        <v>79.166666666666657</v>
      </c>
      <c r="J20" s="39">
        <f>NILAI!F175</f>
        <v>79.166666666666657</v>
      </c>
      <c r="K20" s="39">
        <f>NILAI!F201</f>
        <v>79.166666666666657</v>
      </c>
      <c r="L20" s="43">
        <f t="shared" si="26"/>
        <v>79.166666666666657</v>
      </c>
      <c r="M20" s="66">
        <f t="shared" si="27"/>
        <v>79.166666666666657</v>
      </c>
      <c r="N20" s="66">
        <f t="shared" si="28"/>
        <v>79.166666666666657</v>
      </c>
      <c r="O20" s="66">
        <f t="shared" si="29"/>
        <v>79.166666666666657</v>
      </c>
      <c r="P20" s="65"/>
      <c r="Q20" s="39">
        <f>NILAI!J19</f>
        <v>79.166666666666657</v>
      </c>
      <c r="R20" s="39">
        <f>NILAI!J45</f>
        <v>79.166666666666657</v>
      </c>
      <c r="S20" s="39">
        <f>NILAI!J71</f>
        <v>79.166666666666657</v>
      </c>
      <c r="T20" s="39">
        <f>NILAI!J97</f>
        <v>79.166666666666657</v>
      </c>
      <c r="U20" s="43">
        <f t="shared" si="30"/>
        <v>79.166666666666657</v>
      </c>
      <c r="V20" s="39">
        <f>NILAI!J123</f>
        <v>79.166666666666657</v>
      </c>
      <c r="W20" s="39">
        <f>NILAI!J149</f>
        <v>79.166666666666657</v>
      </c>
      <c r="X20" s="39">
        <f>NILAI!J175</f>
        <v>79.166666666666657</v>
      </c>
      <c r="Y20" s="39">
        <f>NILAI!J201</f>
        <v>79.166666666666657</v>
      </c>
      <c r="Z20" s="43">
        <f t="shared" si="31"/>
        <v>79.166666666666657</v>
      </c>
      <c r="AA20" s="66">
        <f t="shared" si="32"/>
        <v>79.166666666666657</v>
      </c>
      <c r="AB20" s="66">
        <f t="shared" si="33"/>
        <v>79.166666666666657</v>
      </c>
      <c r="AC20" s="66">
        <f t="shared" si="34"/>
        <v>79.166666666666657</v>
      </c>
      <c r="AD20" s="66">
        <f t="shared" si="35"/>
        <v>79.166666666666657</v>
      </c>
      <c r="AE20" s="33">
        <f>NILAI!N19</f>
        <v>75</v>
      </c>
      <c r="AF20" s="33">
        <f>NILAI!N45</f>
        <v>75</v>
      </c>
      <c r="AG20" s="33">
        <f>NILAI!N71</f>
        <v>75</v>
      </c>
      <c r="AH20" s="33">
        <f>NILAI!N97</f>
        <v>75</v>
      </c>
      <c r="AI20" s="43">
        <f t="shared" si="36"/>
        <v>75</v>
      </c>
      <c r="AJ20" s="33">
        <f>NILAI!N123</f>
        <v>75</v>
      </c>
      <c r="AK20" s="33">
        <f>NILAI!N149</f>
        <v>75</v>
      </c>
      <c r="AL20" s="33">
        <f>NILAI!N175</f>
        <v>75</v>
      </c>
      <c r="AM20" s="33">
        <f>NILAI!N201</f>
        <v>75</v>
      </c>
      <c r="AN20" s="43">
        <f t="shared" si="37"/>
        <v>75</v>
      </c>
      <c r="AO20" s="66">
        <f t="shared" si="38"/>
        <v>75</v>
      </c>
      <c r="AP20" s="66">
        <f t="shared" si="39"/>
        <v>75</v>
      </c>
      <c r="AQ20" s="66"/>
      <c r="AR20" s="66"/>
      <c r="AS20" s="33">
        <f>NILAI!R19</f>
        <v>79.166666666666657</v>
      </c>
      <c r="AT20" s="33">
        <f>NILAI!R45</f>
        <v>79.166666666666657</v>
      </c>
      <c r="AU20" s="33">
        <f>NILAI!R71</f>
        <v>79.166666666666657</v>
      </c>
      <c r="AV20" s="33">
        <f>NILAI!R97</f>
        <v>79.166666666666657</v>
      </c>
      <c r="AW20" s="43">
        <f t="shared" si="40"/>
        <v>79.166666666666657</v>
      </c>
      <c r="AX20" s="33">
        <f>NILAI!R123</f>
        <v>79.166666666666657</v>
      </c>
      <c r="AY20" s="33">
        <f>NILAI!R149</f>
        <v>79.166666666666657</v>
      </c>
      <c r="AZ20" s="33">
        <f>NILAI!R175</f>
        <v>79.166666666666657</v>
      </c>
      <c r="BA20" s="33">
        <f>NILAI!R201</f>
        <v>79.166666666666657</v>
      </c>
      <c r="BB20" s="43">
        <f t="shared" si="41"/>
        <v>79.166666666666657</v>
      </c>
      <c r="BC20" s="66">
        <f t="shared" si="42"/>
        <v>79.166666666666657</v>
      </c>
      <c r="BD20" s="66">
        <f t="shared" si="43"/>
        <v>79.166666666666657</v>
      </c>
      <c r="BE20" s="66">
        <f t="shared" si="44"/>
        <v>79.166666666666657</v>
      </c>
      <c r="BF20" s="66">
        <f t="shared" si="45"/>
        <v>79.166666666666657</v>
      </c>
      <c r="BG20" s="39">
        <f>NILAI!V19</f>
        <v>79.166666666666657</v>
      </c>
      <c r="BH20" s="39">
        <f>NILAI!V45</f>
        <v>79.166666666666657</v>
      </c>
      <c r="BI20" s="39">
        <f>NILAI!V71</f>
        <v>79.166666666666657</v>
      </c>
      <c r="BJ20" s="39">
        <f>NILAI!V97</f>
        <v>79.166666666666657</v>
      </c>
      <c r="BK20" s="43">
        <f t="shared" si="46"/>
        <v>79.166666666666657</v>
      </c>
      <c r="BL20" s="39">
        <f>NILAI!V123</f>
        <v>79.166666666666657</v>
      </c>
      <c r="BM20" s="39">
        <f>NILAI!V149</f>
        <v>79.166666666666657</v>
      </c>
      <c r="BN20" s="39">
        <f>NILAI!V175</f>
        <v>79.166666666666657</v>
      </c>
      <c r="BO20" s="39">
        <f>NILAI!V201</f>
        <v>79.166666666666657</v>
      </c>
      <c r="BP20" s="43">
        <f t="shared" si="47"/>
        <v>79.166666666666657</v>
      </c>
      <c r="BQ20" s="66">
        <f t="shared" si="48"/>
        <v>79.166666666666657</v>
      </c>
      <c r="BR20" s="66">
        <f t="shared" si="49"/>
        <v>79.166666666666657</v>
      </c>
      <c r="BS20" s="66"/>
      <c r="BT20" s="66"/>
    </row>
    <row r="21" spans="1:72" x14ac:dyDescent="0.3">
      <c r="A21" s="42">
        <v>14</v>
      </c>
      <c r="B21" s="41" t="str">
        <f>'DATA SISWA'!B17</f>
        <v>RAYNALDO PUTRA SETYOWATI</v>
      </c>
      <c r="C21" s="39">
        <f>NILAI!F20</f>
        <v>83.333333333333343</v>
      </c>
      <c r="D21" s="39">
        <f>NILAI!F46</f>
        <v>83.333333333333343</v>
      </c>
      <c r="E21" s="39">
        <f>NILAI!F72</f>
        <v>83.333333333333343</v>
      </c>
      <c r="F21" s="39">
        <f>NILAI!F98</f>
        <v>83.333333333333343</v>
      </c>
      <c r="G21" s="43">
        <f t="shared" si="25"/>
        <v>83.333333333333343</v>
      </c>
      <c r="H21" s="39">
        <f>NILAI!F124</f>
        <v>83.333333333333343</v>
      </c>
      <c r="I21" s="39">
        <f>NILAI!F150</f>
        <v>83.333333333333343</v>
      </c>
      <c r="J21" s="39">
        <f>NILAI!F176</f>
        <v>83.333333333333343</v>
      </c>
      <c r="K21" s="39">
        <f>NILAI!F202</f>
        <v>83.333333333333343</v>
      </c>
      <c r="L21" s="43">
        <f t="shared" si="26"/>
        <v>83.333333333333343</v>
      </c>
      <c r="M21" s="66">
        <f t="shared" si="27"/>
        <v>83.333333333333343</v>
      </c>
      <c r="N21" s="66">
        <f t="shared" si="28"/>
        <v>83.333333333333343</v>
      </c>
      <c r="O21" s="66">
        <f t="shared" si="29"/>
        <v>83.333333333333343</v>
      </c>
      <c r="P21" s="65"/>
      <c r="Q21" s="39">
        <f>NILAI!J20</f>
        <v>83.333333333333343</v>
      </c>
      <c r="R21" s="39">
        <f>NILAI!J46</f>
        <v>83.333333333333343</v>
      </c>
      <c r="S21" s="39">
        <f>NILAI!J72</f>
        <v>83.333333333333343</v>
      </c>
      <c r="T21" s="39">
        <f>NILAI!J98</f>
        <v>83.333333333333343</v>
      </c>
      <c r="U21" s="43">
        <f t="shared" si="30"/>
        <v>83.333333333333343</v>
      </c>
      <c r="V21" s="39">
        <f>NILAI!J124</f>
        <v>83.333333333333343</v>
      </c>
      <c r="W21" s="39">
        <f>NILAI!J150</f>
        <v>83.333333333333343</v>
      </c>
      <c r="X21" s="39">
        <f>NILAI!J176</f>
        <v>83.333333333333343</v>
      </c>
      <c r="Y21" s="39">
        <f>NILAI!J202</f>
        <v>83.333333333333343</v>
      </c>
      <c r="Z21" s="43">
        <f t="shared" si="31"/>
        <v>83.333333333333343</v>
      </c>
      <c r="AA21" s="66">
        <f t="shared" si="32"/>
        <v>83.333333333333343</v>
      </c>
      <c r="AB21" s="66">
        <f t="shared" si="33"/>
        <v>83.333333333333343</v>
      </c>
      <c r="AC21" s="66">
        <f t="shared" si="34"/>
        <v>83.333333333333343</v>
      </c>
      <c r="AD21" s="66">
        <f t="shared" si="35"/>
        <v>83.333333333333343</v>
      </c>
      <c r="AE21" s="33">
        <f>NILAI!N20</f>
        <v>83.333333333333343</v>
      </c>
      <c r="AF21" s="33">
        <f>NILAI!N46</f>
        <v>83.333333333333343</v>
      </c>
      <c r="AG21" s="33">
        <f>NILAI!N72</f>
        <v>83.333333333333343</v>
      </c>
      <c r="AH21" s="33">
        <f>NILAI!N98</f>
        <v>83.333333333333343</v>
      </c>
      <c r="AI21" s="43">
        <f t="shared" si="36"/>
        <v>83.333333333333343</v>
      </c>
      <c r="AJ21" s="33">
        <f>NILAI!N124</f>
        <v>83.333333333333343</v>
      </c>
      <c r="AK21" s="33">
        <f>NILAI!N150</f>
        <v>83.333333333333343</v>
      </c>
      <c r="AL21" s="33">
        <f>NILAI!N176</f>
        <v>83.333333333333343</v>
      </c>
      <c r="AM21" s="33">
        <f>NILAI!N202</f>
        <v>83.333333333333343</v>
      </c>
      <c r="AN21" s="43">
        <f t="shared" si="37"/>
        <v>83.333333333333343</v>
      </c>
      <c r="AO21" s="66">
        <f t="shared" si="38"/>
        <v>83.333333333333357</v>
      </c>
      <c r="AP21" s="66">
        <f t="shared" si="39"/>
        <v>83.333333333333343</v>
      </c>
      <c r="AQ21" s="66"/>
      <c r="AR21" s="66"/>
      <c r="AS21" s="33">
        <f>NILAI!R20</f>
        <v>79.166666666666657</v>
      </c>
      <c r="AT21" s="33">
        <f>NILAI!R46</f>
        <v>79.166666666666657</v>
      </c>
      <c r="AU21" s="33">
        <f>NILAI!R72</f>
        <v>79.166666666666657</v>
      </c>
      <c r="AV21" s="33">
        <f>NILAI!R98</f>
        <v>79.166666666666657</v>
      </c>
      <c r="AW21" s="43">
        <f t="shared" si="40"/>
        <v>79.166666666666657</v>
      </c>
      <c r="AX21" s="33">
        <f>NILAI!R124</f>
        <v>79.166666666666657</v>
      </c>
      <c r="AY21" s="33">
        <f>NILAI!R150</f>
        <v>79.166666666666657</v>
      </c>
      <c r="AZ21" s="33">
        <f>NILAI!R176</f>
        <v>79.166666666666657</v>
      </c>
      <c r="BA21" s="33">
        <f>NILAI!R202</f>
        <v>79.166666666666657</v>
      </c>
      <c r="BB21" s="43">
        <f t="shared" si="41"/>
        <v>79.166666666666657</v>
      </c>
      <c r="BC21" s="66">
        <f t="shared" si="42"/>
        <v>79.166666666666657</v>
      </c>
      <c r="BD21" s="66">
        <f t="shared" si="43"/>
        <v>79.166666666666657</v>
      </c>
      <c r="BE21" s="66">
        <f t="shared" si="44"/>
        <v>79.166666666666657</v>
      </c>
      <c r="BF21" s="66">
        <f t="shared" si="45"/>
        <v>79.166666666666657</v>
      </c>
      <c r="BG21" s="39">
        <f>NILAI!V20</f>
        <v>79.166666666666657</v>
      </c>
      <c r="BH21" s="39">
        <f>NILAI!V46</f>
        <v>79.166666666666657</v>
      </c>
      <c r="BI21" s="39">
        <f>NILAI!V72</f>
        <v>79.166666666666657</v>
      </c>
      <c r="BJ21" s="39">
        <f>NILAI!V98</f>
        <v>79.166666666666657</v>
      </c>
      <c r="BK21" s="43">
        <f t="shared" si="46"/>
        <v>79.166666666666657</v>
      </c>
      <c r="BL21" s="39">
        <f>NILAI!V124</f>
        <v>79.166666666666657</v>
      </c>
      <c r="BM21" s="39">
        <f>NILAI!V150</f>
        <v>79.166666666666657</v>
      </c>
      <c r="BN21" s="39">
        <f>NILAI!V176</f>
        <v>79.166666666666657</v>
      </c>
      <c r="BO21" s="39">
        <f>NILAI!V202</f>
        <v>79.166666666666657</v>
      </c>
      <c r="BP21" s="43">
        <f t="shared" si="47"/>
        <v>79.166666666666657</v>
      </c>
      <c r="BQ21" s="66">
        <f t="shared" si="48"/>
        <v>79.166666666666657</v>
      </c>
      <c r="BR21" s="66">
        <f t="shared" si="49"/>
        <v>79.166666666666657</v>
      </c>
      <c r="BS21" s="66"/>
      <c r="BT21" s="66"/>
    </row>
    <row r="22" spans="1:72" x14ac:dyDescent="0.3">
      <c r="A22" s="42">
        <v>15</v>
      </c>
      <c r="B22" s="41" t="str">
        <f>'DATA SISWA'!B18</f>
        <v>RAGNA CRIMSON</v>
      </c>
      <c r="C22" s="39">
        <f>NILAI!F21</f>
        <v>95.833333333333343</v>
      </c>
      <c r="D22" s="39">
        <f>NILAI!F47</f>
        <v>95.833333333333343</v>
      </c>
      <c r="E22" s="39">
        <f>NILAI!F73</f>
        <v>95.833333333333343</v>
      </c>
      <c r="F22" s="39">
        <f>NILAI!F99</f>
        <v>95.833333333333343</v>
      </c>
      <c r="G22" s="43">
        <f t="shared" si="25"/>
        <v>95.833333333333343</v>
      </c>
      <c r="H22" s="39">
        <f>NILAI!F125</f>
        <v>95.833333333333343</v>
      </c>
      <c r="I22" s="39">
        <f>NILAI!F151</f>
        <v>95.833333333333343</v>
      </c>
      <c r="J22" s="39">
        <f>NILAI!F177</f>
        <v>95.833333333333343</v>
      </c>
      <c r="K22" s="39">
        <f>NILAI!F203</f>
        <v>95.833333333333343</v>
      </c>
      <c r="L22" s="43">
        <f t="shared" si="26"/>
        <v>95.833333333333343</v>
      </c>
      <c r="M22" s="66">
        <f t="shared" si="27"/>
        <v>95.833333333333343</v>
      </c>
      <c r="N22" s="66">
        <f t="shared" si="28"/>
        <v>95.833333333333343</v>
      </c>
      <c r="O22" s="66">
        <f t="shared" si="29"/>
        <v>95.833333333333343</v>
      </c>
      <c r="P22" s="65"/>
      <c r="Q22" s="39">
        <f>NILAI!J21</f>
        <v>95.833333333333343</v>
      </c>
      <c r="R22" s="39">
        <f>NILAI!J47</f>
        <v>95.833333333333343</v>
      </c>
      <c r="S22" s="39">
        <f>NILAI!J73</f>
        <v>95.833333333333343</v>
      </c>
      <c r="T22" s="39">
        <f>NILAI!J99</f>
        <v>95.833333333333343</v>
      </c>
      <c r="U22" s="43">
        <f t="shared" si="30"/>
        <v>95.833333333333343</v>
      </c>
      <c r="V22" s="39">
        <f>NILAI!J125</f>
        <v>95.833333333333343</v>
      </c>
      <c r="W22" s="39">
        <f>NILAI!J151</f>
        <v>95.833333333333343</v>
      </c>
      <c r="X22" s="39">
        <f>NILAI!J177</f>
        <v>95.833333333333343</v>
      </c>
      <c r="Y22" s="39">
        <f>NILAI!J203</f>
        <v>95.833333333333343</v>
      </c>
      <c r="Z22" s="43">
        <f t="shared" si="31"/>
        <v>95.833333333333343</v>
      </c>
      <c r="AA22" s="66">
        <f t="shared" si="32"/>
        <v>95.833333333333343</v>
      </c>
      <c r="AB22" s="66">
        <f t="shared" si="33"/>
        <v>95.833333333333343</v>
      </c>
      <c r="AC22" s="66">
        <f t="shared" si="34"/>
        <v>95.833333333333343</v>
      </c>
      <c r="AD22" s="66">
        <f t="shared" si="35"/>
        <v>95.833333333333343</v>
      </c>
      <c r="AE22" s="33">
        <f>NILAI!N21</f>
        <v>95.833333333333343</v>
      </c>
      <c r="AF22" s="33">
        <f>NILAI!N47</f>
        <v>87.5</v>
      </c>
      <c r="AG22" s="33">
        <f>NILAI!N73</f>
        <v>95.833333333333343</v>
      </c>
      <c r="AH22" s="33">
        <f>NILAI!N99</f>
        <v>87.5</v>
      </c>
      <c r="AI22" s="43">
        <f t="shared" si="36"/>
        <v>91.666666666666671</v>
      </c>
      <c r="AJ22" s="33">
        <f>NILAI!N125</f>
        <v>95.833333333333343</v>
      </c>
      <c r="AK22" s="33">
        <f>NILAI!N151</f>
        <v>87.5</v>
      </c>
      <c r="AL22" s="33">
        <f>NILAI!N177</f>
        <v>95.833333333333343</v>
      </c>
      <c r="AM22" s="33">
        <f>NILAI!N203</f>
        <v>87.5</v>
      </c>
      <c r="AN22" s="43">
        <f t="shared" si="37"/>
        <v>91.666666666666671</v>
      </c>
      <c r="AO22" s="66">
        <f t="shared" si="38"/>
        <v>91.666666666666671</v>
      </c>
      <c r="AP22" s="66">
        <f t="shared" si="39"/>
        <v>91.666666666666671</v>
      </c>
      <c r="AQ22" s="66"/>
      <c r="AR22" s="66"/>
      <c r="AS22" s="33">
        <f>NILAI!R21</f>
        <v>91.666666666666657</v>
      </c>
      <c r="AT22" s="33">
        <f>NILAI!R47</f>
        <v>91.666666666666657</v>
      </c>
      <c r="AU22" s="33">
        <f>NILAI!R73</f>
        <v>91.666666666666657</v>
      </c>
      <c r="AV22" s="33">
        <f>NILAI!R99</f>
        <v>91.666666666666657</v>
      </c>
      <c r="AW22" s="43">
        <f t="shared" si="40"/>
        <v>91.666666666666657</v>
      </c>
      <c r="AX22" s="33">
        <f>NILAI!R125</f>
        <v>91.666666666666657</v>
      </c>
      <c r="AY22" s="33">
        <f>NILAI!R151</f>
        <v>91.666666666666657</v>
      </c>
      <c r="AZ22" s="33">
        <f>NILAI!R177</f>
        <v>91.666666666666657</v>
      </c>
      <c r="BA22" s="33">
        <f>NILAI!R203</f>
        <v>91.666666666666657</v>
      </c>
      <c r="BB22" s="43">
        <f t="shared" si="41"/>
        <v>91.666666666666657</v>
      </c>
      <c r="BC22" s="66">
        <f t="shared" si="42"/>
        <v>91.666666666666657</v>
      </c>
      <c r="BD22" s="66">
        <f t="shared" si="43"/>
        <v>91.666666666666657</v>
      </c>
      <c r="BE22" s="66">
        <f t="shared" si="44"/>
        <v>91.666666666666657</v>
      </c>
      <c r="BF22" s="66">
        <f t="shared" si="45"/>
        <v>91.666666666666657</v>
      </c>
      <c r="BG22" s="39">
        <f>NILAI!V21</f>
        <v>83.333333333333343</v>
      </c>
      <c r="BH22" s="39">
        <f>NILAI!V47</f>
        <v>83.333333333333343</v>
      </c>
      <c r="BI22" s="39">
        <f>NILAI!V73</f>
        <v>83.333333333333343</v>
      </c>
      <c r="BJ22" s="39">
        <f>NILAI!V99</f>
        <v>83.333333333333343</v>
      </c>
      <c r="BK22" s="43">
        <f t="shared" si="46"/>
        <v>83.333333333333343</v>
      </c>
      <c r="BL22" s="39">
        <f>NILAI!V125</f>
        <v>83.333333333333343</v>
      </c>
      <c r="BM22" s="39">
        <f>NILAI!V151</f>
        <v>83.333333333333343</v>
      </c>
      <c r="BN22" s="39">
        <f>NILAI!V177</f>
        <v>83.333333333333343</v>
      </c>
      <c r="BO22" s="39">
        <f>NILAI!V203</f>
        <v>83.333333333333343</v>
      </c>
      <c r="BP22" s="43">
        <f t="shared" si="47"/>
        <v>83.333333333333343</v>
      </c>
      <c r="BQ22" s="66">
        <f t="shared" si="48"/>
        <v>83.333333333333343</v>
      </c>
      <c r="BR22" s="66">
        <f t="shared" si="49"/>
        <v>83.333333333333343</v>
      </c>
      <c r="BS22" s="66"/>
      <c r="BT22" s="66"/>
    </row>
    <row r="23" spans="1:72" x14ac:dyDescent="0.3">
      <c r="A23" s="42">
        <v>16</v>
      </c>
      <c r="B23" s="41" t="str">
        <f>'DATA SISWA'!B19</f>
        <v>SABRINA IRIS WIDAGDO</v>
      </c>
      <c r="C23" s="39">
        <f>NILAI!F22</f>
        <v>75</v>
      </c>
      <c r="D23" s="39">
        <f>NILAI!F48</f>
        <v>75</v>
      </c>
      <c r="E23" s="39">
        <f>NILAI!F74</f>
        <v>75</v>
      </c>
      <c r="F23" s="39">
        <f>NILAI!F100</f>
        <v>75</v>
      </c>
      <c r="G23" s="43">
        <f t="shared" si="25"/>
        <v>75</v>
      </c>
      <c r="H23" s="39">
        <f>NILAI!F126</f>
        <v>75</v>
      </c>
      <c r="I23" s="39">
        <f>NILAI!F152</f>
        <v>75</v>
      </c>
      <c r="J23" s="39">
        <f>NILAI!F178</f>
        <v>75</v>
      </c>
      <c r="K23" s="39">
        <f>NILAI!F204</f>
        <v>75</v>
      </c>
      <c r="L23" s="43">
        <f t="shared" si="26"/>
        <v>75</v>
      </c>
      <c r="M23" s="66">
        <f t="shared" si="27"/>
        <v>75</v>
      </c>
      <c r="N23" s="66">
        <f t="shared" si="28"/>
        <v>75</v>
      </c>
      <c r="O23" s="66">
        <f t="shared" si="29"/>
        <v>75</v>
      </c>
      <c r="P23" s="65"/>
      <c r="Q23" s="39">
        <f>NILAI!J22</f>
        <v>70.833333333333343</v>
      </c>
      <c r="R23" s="39">
        <f>NILAI!J48</f>
        <v>70.833333333333343</v>
      </c>
      <c r="S23" s="39">
        <f>NILAI!J74</f>
        <v>70.833333333333343</v>
      </c>
      <c r="T23" s="39">
        <f>NILAI!J100</f>
        <v>70.833333333333343</v>
      </c>
      <c r="U23" s="43">
        <f t="shared" si="30"/>
        <v>70.833333333333343</v>
      </c>
      <c r="V23" s="39">
        <f>NILAI!J126</f>
        <v>70.833333333333343</v>
      </c>
      <c r="W23" s="39">
        <f>NILAI!J152</f>
        <v>70.833333333333343</v>
      </c>
      <c r="X23" s="39">
        <f>NILAI!J178</f>
        <v>70.833333333333343</v>
      </c>
      <c r="Y23" s="39">
        <f>NILAI!J204</f>
        <v>70.833333333333343</v>
      </c>
      <c r="Z23" s="43">
        <f t="shared" si="31"/>
        <v>70.833333333333343</v>
      </c>
      <c r="AA23" s="66">
        <f t="shared" si="32"/>
        <v>70.833333333333343</v>
      </c>
      <c r="AB23" s="66">
        <f t="shared" si="33"/>
        <v>70.833333333333343</v>
      </c>
      <c r="AC23" s="66">
        <f t="shared" si="34"/>
        <v>70.833333333333343</v>
      </c>
      <c r="AD23" s="66">
        <f t="shared" si="35"/>
        <v>70.833333333333343</v>
      </c>
      <c r="AE23" s="33">
        <f>NILAI!N22</f>
        <v>70.833333333333343</v>
      </c>
      <c r="AF23" s="33">
        <f>NILAI!N48</f>
        <v>70.833333333333343</v>
      </c>
      <c r="AG23" s="33">
        <f>NILAI!N74</f>
        <v>70.833333333333343</v>
      </c>
      <c r="AH23" s="33">
        <f>NILAI!N100</f>
        <v>70.833333333333343</v>
      </c>
      <c r="AI23" s="43">
        <f t="shared" si="36"/>
        <v>70.833333333333343</v>
      </c>
      <c r="AJ23" s="33">
        <f>NILAI!N126</f>
        <v>70.833333333333343</v>
      </c>
      <c r="AK23" s="33">
        <f>NILAI!N152</f>
        <v>70.833333333333343</v>
      </c>
      <c r="AL23" s="33">
        <f>NILAI!N178</f>
        <v>70.833333333333343</v>
      </c>
      <c r="AM23" s="33">
        <f>NILAI!N204</f>
        <v>70.833333333333343</v>
      </c>
      <c r="AN23" s="43">
        <f t="shared" si="37"/>
        <v>70.833333333333343</v>
      </c>
      <c r="AO23" s="66">
        <f t="shared" si="38"/>
        <v>70.833333333333357</v>
      </c>
      <c r="AP23" s="66">
        <f t="shared" si="39"/>
        <v>70.833333333333343</v>
      </c>
      <c r="AQ23" s="66"/>
      <c r="AR23" s="66"/>
      <c r="AS23" s="33">
        <f>NILAI!R22</f>
        <v>75</v>
      </c>
      <c r="AT23" s="33">
        <f>NILAI!R48</f>
        <v>75</v>
      </c>
      <c r="AU23" s="33">
        <f>NILAI!R74</f>
        <v>75</v>
      </c>
      <c r="AV23" s="33">
        <f>NILAI!R100</f>
        <v>75</v>
      </c>
      <c r="AW23" s="43">
        <f t="shared" si="40"/>
        <v>75</v>
      </c>
      <c r="AX23" s="33">
        <f>NILAI!R126</f>
        <v>75</v>
      </c>
      <c r="AY23" s="33">
        <f>NILAI!R152</f>
        <v>75</v>
      </c>
      <c r="AZ23" s="33">
        <f>NILAI!R178</f>
        <v>75</v>
      </c>
      <c r="BA23" s="33">
        <f>NILAI!R204</f>
        <v>75</v>
      </c>
      <c r="BB23" s="43">
        <f t="shared" si="41"/>
        <v>75</v>
      </c>
      <c r="BC23" s="66">
        <f t="shared" si="42"/>
        <v>75</v>
      </c>
      <c r="BD23" s="66">
        <f t="shared" si="43"/>
        <v>75</v>
      </c>
      <c r="BE23" s="66">
        <f t="shared" si="44"/>
        <v>75</v>
      </c>
      <c r="BF23" s="66">
        <f t="shared" si="45"/>
        <v>75</v>
      </c>
      <c r="BG23" s="39">
        <f>NILAI!V22</f>
        <v>62.5</v>
      </c>
      <c r="BH23" s="39">
        <f>NILAI!V48</f>
        <v>62.5</v>
      </c>
      <c r="BI23" s="39">
        <f>NILAI!V74</f>
        <v>62.5</v>
      </c>
      <c r="BJ23" s="39">
        <f>NILAI!V100</f>
        <v>62.5</v>
      </c>
      <c r="BK23" s="43">
        <f t="shared" si="46"/>
        <v>62.5</v>
      </c>
      <c r="BL23" s="39">
        <f>NILAI!V126</f>
        <v>62.5</v>
      </c>
      <c r="BM23" s="39">
        <f>NILAI!V152</f>
        <v>62.5</v>
      </c>
      <c r="BN23" s="39">
        <f>NILAI!V178</f>
        <v>62.5</v>
      </c>
      <c r="BO23" s="39">
        <f>NILAI!V204</f>
        <v>62.5</v>
      </c>
      <c r="BP23" s="43">
        <f t="shared" si="47"/>
        <v>62.5</v>
      </c>
      <c r="BQ23" s="66">
        <f t="shared" si="48"/>
        <v>62.5</v>
      </c>
      <c r="BR23" s="66">
        <f t="shared" si="49"/>
        <v>62.5</v>
      </c>
      <c r="BS23" s="66"/>
      <c r="BT23" s="66"/>
    </row>
    <row r="24" spans="1:72" x14ac:dyDescent="0.3">
      <c r="A24" s="42">
        <v>17</v>
      </c>
      <c r="B24" s="41" t="str">
        <f>'DATA SISWA'!B20</f>
        <v>SKOLASTIKA TANUBRATA</v>
      </c>
      <c r="C24" s="39">
        <f>NILAI!F23</f>
        <v>83.333333333333343</v>
      </c>
      <c r="D24" s="39">
        <f>NILAI!F49</f>
        <v>83.333333333333343</v>
      </c>
      <c r="E24" s="39">
        <f>NILAI!F75</f>
        <v>83.333333333333343</v>
      </c>
      <c r="F24" s="39">
        <f>NILAI!F101</f>
        <v>83.333333333333343</v>
      </c>
      <c r="G24" s="43">
        <f t="shared" si="25"/>
        <v>83.333333333333343</v>
      </c>
      <c r="H24" s="39">
        <f>NILAI!F127</f>
        <v>83.333333333333343</v>
      </c>
      <c r="I24" s="39">
        <f>NILAI!F153</f>
        <v>83.333333333333343</v>
      </c>
      <c r="J24" s="39">
        <f>NILAI!F179</f>
        <v>83.333333333333343</v>
      </c>
      <c r="K24" s="39">
        <f>NILAI!F205</f>
        <v>83.333333333333343</v>
      </c>
      <c r="L24" s="43">
        <f t="shared" si="26"/>
        <v>83.333333333333343</v>
      </c>
      <c r="M24" s="66">
        <f t="shared" si="27"/>
        <v>83.333333333333343</v>
      </c>
      <c r="N24" s="66">
        <f t="shared" si="28"/>
        <v>83.333333333333343</v>
      </c>
      <c r="O24" s="66">
        <f t="shared" si="29"/>
        <v>83.333333333333343</v>
      </c>
      <c r="P24" s="65"/>
      <c r="Q24" s="39">
        <f>NILAI!J23</f>
        <v>83.333333333333343</v>
      </c>
      <c r="R24" s="39">
        <f>NILAI!J49</f>
        <v>83.333333333333343</v>
      </c>
      <c r="S24" s="39">
        <f>NILAI!J75</f>
        <v>83.333333333333343</v>
      </c>
      <c r="T24" s="39">
        <f>NILAI!J101</f>
        <v>83.333333333333343</v>
      </c>
      <c r="U24" s="43">
        <f t="shared" si="30"/>
        <v>83.333333333333343</v>
      </c>
      <c r="V24" s="39">
        <f>NILAI!J127</f>
        <v>83.333333333333343</v>
      </c>
      <c r="W24" s="39">
        <f>NILAI!J153</f>
        <v>83.333333333333343</v>
      </c>
      <c r="X24" s="39">
        <f>NILAI!J179</f>
        <v>83.333333333333343</v>
      </c>
      <c r="Y24" s="39">
        <f>NILAI!J205</f>
        <v>83.333333333333343</v>
      </c>
      <c r="Z24" s="43">
        <f t="shared" si="31"/>
        <v>83.333333333333343</v>
      </c>
      <c r="AA24" s="66">
        <f t="shared" si="32"/>
        <v>83.333333333333343</v>
      </c>
      <c r="AB24" s="66">
        <f t="shared" si="33"/>
        <v>83.333333333333343</v>
      </c>
      <c r="AC24" s="66">
        <f t="shared" si="34"/>
        <v>83.333333333333343</v>
      </c>
      <c r="AD24" s="66">
        <f t="shared" si="35"/>
        <v>83.333333333333343</v>
      </c>
      <c r="AE24" s="33">
        <f>NILAI!N23</f>
        <v>83.333333333333343</v>
      </c>
      <c r="AF24" s="33">
        <f>NILAI!N49</f>
        <v>83.333333333333343</v>
      </c>
      <c r="AG24" s="33">
        <f>NILAI!N75</f>
        <v>83.333333333333343</v>
      </c>
      <c r="AH24" s="33">
        <f>NILAI!N101</f>
        <v>83.333333333333343</v>
      </c>
      <c r="AI24" s="43">
        <f t="shared" si="36"/>
        <v>83.333333333333343</v>
      </c>
      <c r="AJ24" s="33">
        <f>NILAI!N127</f>
        <v>83.333333333333343</v>
      </c>
      <c r="AK24" s="33">
        <f>NILAI!N153</f>
        <v>83.333333333333343</v>
      </c>
      <c r="AL24" s="33">
        <f>NILAI!N179</f>
        <v>83.333333333333343</v>
      </c>
      <c r="AM24" s="33">
        <f>NILAI!N205</f>
        <v>83.333333333333343</v>
      </c>
      <c r="AN24" s="43">
        <f t="shared" si="37"/>
        <v>83.333333333333343</v>
      </c>
      <c r="AO24" s="66">
        <f t="shared" si="38"/>
        <v>83.333333333333357</v>
      </c>
      <c r="AP24" s="66">
        <f t="shared" si="39"/>
        <v>83.333333333333343</v>
      </c>
      <c r="AQ24" s="66"/>
      <c r="AR24" s="66"/>
      <c r="AS24" s="33">
        <f>NILAI!R23</f>
        <v>83.333333333333343</v>
      </c>
      <c r="AT24" s="33">
        <f>NILAI!R49</f>
        <v>83.333333333333343</v>
      </c>
      <c r="AU24" s="33">
        <f>NILAI!R75</f>
        <v>83.333333333333343</v>
      </c>
      <c r="AV24" s="33">
        <f>NILAI!R101</f>
        <v>83.333333333333343</v>
      </c>
      <c r="AW24" s="43">
        <f t="shared" si="40"/>
        <v>83.333333333333343</v>
      </c>
      <c r="AX24" s="33">
        <f>NILAI!R127</f>
        <v>83.333333333333343</v>
      </c>
      <c r="AY24" s="33">
        <f>NILAI!R153</f>
        <v>83.333333333333343</v>
      </c>
      <c r="AZ24" s="33">
        <f>NILAI!R179</f>
        <v>83.333333333333343</v>
      </c>
      <c r="BA24" s="33">
        <f>NILAI!R205</f>
        <v>83.333333333333343</v>
      </c>
      <c r="BB24" s="43">
        <f t="shared" si="41"/>
        <v>83.333333333333343</v>
      </c>
      <c r="BC24" s="66">
        <f t="shared" si="42"/>
        <v>83.333333333333343</v>
      </c>
      <c r="BD24" s="66">
        <f t="shared" si="43"/>
        <v>83.333333333333343</v>
      </c>
      <c r="BE24" s="66">
        <f t="shared" si="44"/>
        <v>83.333333333333343</v>
      </c>
      <c r="BF24" s="66">
        <f t="shared" si="45"/>
        <v>83.333333333333343</v>
      </c>
      <c r="BG24" s="39">
        <f>NILAI!V23</f>
        <v>83.333333333333343</v>
      </c>
      <c r="BH24" s="39">
        <f>NILAI!V49</f>
        <v>79.166666666666657</v>
      </c>
      <c r="BI24" s="39">
        <f>NILAI!V75</f>
        <v>83.333333333333343</v>
      </c>
      <c r="BJ24" s="39">
        <f>NILAI!V101</f>
        <v>79.166666666666657</v>
      </c>
      <c r="BK24" s="43">
        <f t="shared" si="46"/>
        <v>81.25</v>
      </c>
      <c r="BL24" s="39">
        <f>NILAI!V127</f>
        <v>83.333333333333343</v>
      </c>
      <c r="BM24" s="39">
        <f>NILAI!V153</f>
        <v>79.166666666666657</v>
      </c>
      <c r="BN24" s="39">
        <f>NILAI!V179</f>
        <v>83.333333333333343</v>
      </c>
      <c r="BO24" s="39">
        <f>NILAI!V205</f>
        <v>79.166666666666657</v>
      </c>
      <c r="BP24" s="43">
        <f t="shared" si="47"/>
        <v>81.25</v>
      </c>
      <c r="BQ24" s="66">
        <f t="shared" si="48"/>
        <v>81.25</v>
      </c>
      <c r="BR24" s="66">
        <f t="shared" si="49"/>
        <v>81.25</v>
      </c>
      <c r="BS24" s="66"/>
      <c r="BT24" s="66"/>
    </row>
    <row r="25" spans="1:72" x14ac:dyDescent="0.3">
      <c r="A25" s="42">
        <v>18</v>
      </c>
      <c r="B25" s="41" t="str">
        <f>'DATA SISWA'!B21</f>
        <v>SASTROAMIDJOJO DIMEDJO</v>
      </c>
      <c r="C25" s="39">
        <f>NILAI!F24</f>
        <v>79.166666666666657</v>
      </c>
      <c r="D25" s="39">
        <f>NILAI!F50</f>
        <v>79.166666666666657</v>
      </c>
      <c r="E25" s="39">
        <f>NILAI!F76</f>
        <v>79.166666666666657</v>
      </c>
      <c r="F25" s="39">
        <f>NILAI!F102</f>
        <v>79.166666666666657</v>
      </c>
      <c r="G25" s="43">
        <f t="shared" si="25"/>
        <v>79.166666666666657</v>
      </c>
      <c r="H25" s="39">
        <f>NILAI!F128</f>
        <v>79.166666666666657</v>
      </c>
      <c r="I25" s="39">
        <f>NILAI!F154</f>
        <v>79.166666666666657</v>
      </c>
      <c r="J25" s="39">
        <f>NILAI!F180</f>
        <v>79.166666666666657</v>
      </c>
      <c r="K25" s="39">
        <f>NILAI!F206</f>
        <v>79.166666666666657</v>
      </c>
      <c r="L25" s="43">
        <f t="shared" si="26"/>
        <v>79.166666666666657</v>
      </c>
      <c r="M25" s="66">
        <f t="shared" si="27"/>
        <v>79.166666666666657</v>
      </c>
      <c r="N25" s="66">
        <f t="shared" si="28"/>
        <v>79.166666666666657</v>
      </c>
      <c r="O25" s="66">
        <f t="shared" si="29"/>
        <v>79.166666666666657</v>
      </c>
      <c r="P25" s="65"/>
      <c r="Q25" s="39">
        <f>NILAI!J24</f>
        <v>79.166666666666657</v>
      </c>
      <c r="R25" s="39">
        <f>NILAI!J50</f>
        <v>79.166666666666657</v>
      </c>
      <c r="S25" s="39">
        <f>NILAI!J76</f>
        <v>79.166666666666657</v>
      </c>
      <c r="T25" s="39">
        <f>NILAI!J102</f>
        <v>79.166666666666657</v>
      </c>
      <c r="U25" s="43">
        <f t="shared" si="30"/>
        <v>79.166666666666657</v>
      </c>
      <c r="V25" s="39">
        <f>NILAI!J128</f>
        <v>79.166666666666657</v>
      </c>
      <c r="W25" s="39">
        <f>NILAI!J154</f>
        <v>79.166666666666657</v>
      </c>
      <c r="X25" s="39">
        <f>NILAI!J180</f>
        <v>79.166666666666657</v>
      </c>
      <c r="Y25" s="39">
        <f>NILAI!J206</f>
        <v>79.166666666666657</v>
      </c>
      <c r="Z25" s="43">
        <f t="shared" si="31"/>
        <v>79.166666666666657</v>
      </c>
      <c r="AA25" s="66">
        <f t="shared" si="32"/>
        <v>79.166666666666657</v>
      </c>
      <c r="AB25" s="66">
        <f t="shared" si="33"/>
        <v>79.166666666666657</v>
      </c>
      <c r="AC25" s="66">
        <f t="shared" si="34"/>
        <v>79.166666666666657</v>
      </c>
      <c r="AD25" s="66">
        <f t="shared" si="35"/>
        <v>79.166666666666657</v>
      </c>
      <c r="AE25" s="33">
        <f>NILAI!N24</f>
        <v>75</v>
      </c>
      <c r="AF25" s="33">
        <f>NILAI!N50</f>
        <v>75</v>
      </c>
      <c r="AG25" s="33">
        <f>NILAI!N76</f>
        <v>75</v>
      </c>
      <c r="AH25" s="33">
        <f>NILAI!N102</f>
        <v>75</v>
      </c>
      <c r="AI25" s="43">
        <f t="shared" si="36"/>
        <v>75</v>
      </c>
      <c r="AJ25" s="33">
        <f>NILAI!N128</f>
        <v>75</v>
      </c>
      <c r="AK25" s="33">
        <f>NILAI!N154</f>
        <v>75</v>
      </c>
      <c r="AL25" s="33">
        <f>NILAI!N180</f>
        <v>75</v>
      </c>
      <c r="AM25" s="33">
        <f>NILAI!N206</f>
        <v>75</v>
      </c>
      <c r="AN25" s="43">
        <f t="shared" si="37"/>
        <v>75</v>
      </c>
      <c r="AO25" s="66">
        <f t="shared" si="38"/>
        <v>75</v>
      </c>
      <c r="AP25" s="66">
        <f t="shared" si="39"/>
        <v>75</v>
      </c>
      <c r="AQ25" s="66"/>
      <c r="AR25" s="66"/>
      <c r="AS25" s="33">
        <f>NILAI!R24</f>
        <v>83.333333333333343</v>
      </c>
      <c r="AT25" s="33">
        <f>NILAI!R50</f>
        <v>83.333333333333343</v>
      </c>
      <c r="AU25" s="33">
        <f>NILAI!R76</f>
        <v>83.333333333333343</v>
      </c>
      <c r="AV25" s="33">
        <f>NILAI!R102</f>
        <v>83.333333333333343</v>
      </c>
      <c r="AW25" s="43">
        <f t="shared" si="40"/>
        <v>83.333333333333343</v>
      </c>
      <c r="AX25" s="33">
        <f>NILAI!R128</f>
        <v>83.333333333333343</v>
      </c>
      <c r="AY25" s="33">
        <f>NILAI!R154</f>
        <v>83.333333333333343</v>
      </c>
      <c r="AZ25" s="33">
        <f>NILAI!R180</f>
        <v>83.333333333333343</v>
      </c>
      <c r="BA25" s="33">
        <f>NILAI!R206</f>
        <v>83.333333333333343</v>
      </c>
      <c r="BB25" s="43">
        <f t="shared" si="41"/>
        <v>83.333333333333343</v>
      </c>
      <c r="BC25" s="66">
        <f t="shared" si="42"/>
        <v>83.333333333333343</v>
      </c>
      <c r="BD25" s="66">
        <f t="shared" si="43"/>
        <v>83.333333333333343</v>
      </c>
      <c r="BE25" s="66">
        <f t="shared" si="44"/>
        <v>83.333333333333343</v>
      </c>
      <c r="BF25" s="66">
        <f t="shared" si="45"/>
        <v>83.333333333333343</v>
      </c>
      <c r="BG25" s="39">
        <f>NILAI!V24</f>
        <v>75</v>
      </c>
      <c r="BH25" s="39">
        <f>NILAI!V50</f>
        <v>75</v>
      </c>
      <c r="BI25" s="39">
        <f>NILAI!V76</f>
        <v>75</v>
      </c>
      <c r="BJ25" s="39">
        <f>NILAI!V102</f>
        <v>75</v>
      </c>
      <c r="BK25" s="43">
        <f t="shared" si="46"/>
        <v>75</v>
      </c>
      <c r="BL25" s="39">
        <f>NILAI!V128</f>
        <v>75</v>
      </c>
      <c r="BM25" s="39">
        <f>NILAI!V154</f>
        <v>75</v>
      </c>
      <c r="BN25" s="39">
        <f>NILAI!V180</f>
        <v>75</v>
      </c>
      <c r="BO25" s="39">
        <f>NILAI!V206</f>
        <v>75</v>
      </c>
      <c r="BP25" s="43">
        <f t="shared" si="47"/>
        <v>75</v>
      </c>
      <c r="BQ25" s="66">
        <f t="shared" si="48"/>
        <v>75</v>
      </c>
      <c r="BR25" s="66">
        <f t="shared" si="49"/>
        <v>75</v>
      </c>
      <c r="BS25" s="66"/>
      <c r="BT25" s="66"/>
    </row>
    <row r="26" spans="1:72" x14ac:dyDescent="0.3">
      <c r="A26" s="42">
        <v>19</v>
      </c>
      <c r="B26" s="41" t="str">
        <f>'DATA SISWA'!B22</f>
        <v>VICTORIA ANUGRAH LESTARI</v>
      </c>
      <c r="C26" s="39">
        <f>NILAI!F25</f>
        <v>83.333333333333343</v>
      </c>
      <c r="D26" s="39">
        <f>NILAI!F51</f>
        <v>83.333333333333343</v>
      </c>
      <c r="E26" s="39">
        <f>NILAI!F77</f>
        <v>83.333333333333343</v>
      </c>
      <c r="F26" s="39">
        <f>NILAI!F103</f>
        <v>83.333333333333343</v>
      </c>
      <c r="G26" s="43">
        <f t="shared" si="25"/>
        <v>83.333333333333343</v>
      </c>
      <c r="H26" s="39">
        <f>NILAI!F129</f>
        <v>83.333333333333343</v>
      </c>
      <c r="I26" s="39">
        <f>NILAI!F155</f>
        <v>83.333333333333343</v>
      </c>
      <c r="J26" s="39">
        <f>NILAI!F181</f>
        <v>83.333333333333343</v>
      </c>
      <c r="K26" s="39">
        <f>NILAI!F207</f>
        <v>83.333333333333343</v>
      </c>
      <c r="L26" s="43">
        <f t="shared" si="26"/>
        <v>83.333333333333343</v>
      </c>
      <c r="M26" s="66">
        <f t="shared" si="27"/>
        <v>83.333333333333343</v>
      </c>
      <c r="N26" s="66">
        <f t="shared" si="28"/>
        <v>83.333333333333343</v>
      </c>
      <c r="O26" s="66">
        <f t="shared" si="29"/>
        <v>83.333333333333343</v>
      </c>
      <c r="P26" s="65"/>
      <c r="Q26" s="39">
        <f>NILAI!J25</f>
        <v>83.333333333333343</v>
      </c>
      <c r="R26" s="39">
        <f>NILAI!J51</f>
        <v>83.333333333333343</v>
      </c>
      <c r="S26" s="39">
        <f>NILAI!J77</f>
        <v>83.333333333333343</v>
      </c>
      <c r="T26" s="39">
        <f>NILAI!J103</f>
        <v>83.333333333333343</v>
      </c>
      <c r="U26" s="43">
        <f t="shared" si="30"/>
        <v>83.333333333333343</v>
      </c>
      <c r="V26" s="39">
        <f>NILAI!J129</f>
        <v>83.333333333333343</v>
      </c>
      <c r="W26" s="39">
        <f>NILAI!J155</f>
        <v>83.333333333333343</v>
      </c>
      <c r="X26" s="39">
        <f>NILAI!J181</f>
        <v>83.333333333333343</v>
      </c>
      <c r="Y26" s="39">
        <f>NILAI!J207</f>
        <v>83.333333333333343</v>
      </c>
      <c r="Z26" s="43">
        <f t="shared" si="31"/>
        <v>83.333333333333343</v>
      </c>
      <c r="AA26" s="66">
        <f t="shared" si="32"/>
        <v>83.333333333333343</v>
      </c>
      <c r="AB26" s="66">
        <f t="shared" si="33"/>
        <v>83.333333333333343</v>
      </c>
      <c r="AC26" s="66">
        <f t="shared" si="34"/>
        <v>83.333333333333343</v>
      </c>
      <c r="AD26" s="66">
        <f t="shared" si="35"/>
        <v>83.333333333333343</v>
      </c>
      <c r="AE26" s="33">
        <f>NILAI!N25</f>
        <v>79.166666666666657</v>
      </c>
      <c r="AF26" s="33">
        <f>NILAI!N51</f>
        <v>79.166666666666657</v>
      </c>
      <c r="AG26" s="33">
        <f>NILAI!N77</f>
        <v>79.166666666666657</v>
      </c>
      <c r="AH26" s="33">
        <f>NILAI!N103</f>
        <v>79.166666666666657</v>
      </c>
      <c r="AI26" s="43">
        <f t="shared" si="36"/>
        <v>79.166666666666657</v>
      </c>
      <c r="AJ26" s="33">
        <f>NILAI!N129</f>
        <v>79.166666666666657</v>
      </c>
      <c r="AK26" s="33">
        <f>NILAI!N155</f>
        <v>79.166666666666657</v>
      </c>
      <c r="AL26" s="33">
        <f>NILAI!N181</f>
        <v>79.166666666666657</v>
      </c>
      <c r="AM26" s="33">
        <f>NILAI!N207</f>
        <v>79.166666666666657</v>
      </c>
      <c r="AN26" s="43">
        <f t="shared" si="37"/>
        <v>79.166666666666657</v>
      </c>
      <c r="AO26" s="66">
        <f t="shared" si="38"/>
        <v>79.166666666666643</v>
      </c>
      <c r="AP26" s="66">
        <f t="shared" si="39"/>
        <v>79.166666666666657</v>
      </c>
      <c r="AQ26" s="66"/>
      <c r="AR26" s="66"/>
      <c r="AS26" s="33">
        <f>NILAI!R25</f>
        <v>79.166666666666657</v>
      </c>
      <c r="AT26" s="33">
        <f>NILAI!R51</f>
        <v>79.166666666666657</v>
      </c>
      <c r="AU26" s="33">
        <f>NILAI!R77</f>
        <v>79.166666666666657</v>
      </c>
      <c r="AV26" s="33">
        <f>NILAI!R103</f>
        <v>79.166666666666657</v>
      </c>
      <c r="AW26" s="43">
        <f t="shared" si="40"/>
        <v>79.166666666666657</v>
      </c>
      <c r="AX26" s="33">
        <f>NILAI!R129</f>
        <v>79.166666666666657</v>
      </c>
      <c r="AY26" s="33">
        <f>NILAI!R155</f>
        <v>79.166666666666657</v>
      </c>
      <c r="AZ26" s="33">
        <f>NILAI!R181</f>
        <v>79.166666666666657</v>
      </c>
      <c r="BA26" s="33">
        <f>NILAI!R207</f>
        <v>79.166666666666657</v>
      </c>
      <c r="BB26" s="43">
        <f t="shared" si="41"/>
        <v>79.166666666666657</v>
      </c>
      <c r="BC26" s="66">
        <f t="shared" si="42"/>
        <v>79.166666666666657</v>
      </c>
      <c r="BD26" s="66">
        <f t="shared" si="43"/>
        <v>79.166666666666657</v>
      </c>
      <c r="BE26" s="66">
        <f t="shared" si="44"/>
        <v>79.166666666666657</v>
      </c>
      <c r="BF26" s="66">
        <f t="shared" si="45"/>
        <v>79.166666666666657</v>
      </c>
      <c r="BG26" s="39">
        <f>NILAI!V25</f>
        <v>75</v>
      </c>
      <c r="BH26" s="39">
        <f>NILAI!V51</f>
        <v>75</v>
      </c>
      <c r="BI26" s="39">
        <f>NILAI!V77</f>
        <v>75</v>
      </c>
      <c r="BJ26" s="39">
        <f>NILAI!V103</f>
        <v>75</v>
      </c>
      <c r="BK26" s="43">
        <f t="shared" si="46"/>
        <v>75</v>
      </c>
      <c r="BL26" s="39">
        <f>NILAI!V129</f>
        <v>75</v>
      </c>
      <c r="BM26" s="39">
        <f>NILAI!V155</f>
        <v>75</v>
      </c>
      <c r="BN26" s="39">
        <f>NILAI!V181</f>
        <v>75</v>
      </c>
      <c r="BO26" s="39">
        <f>NILAI!V207</f>
        <v>75</v>
      </c>
      <c r="BP26" s="43">
        <f t="shared" si="47"/>
        <v>75</v>
      </c>
      <c r="BQ26" s="66">
        <f t="shared" si="48"/>
        <v>75</v>
      </c>
      <c r="BR26" s="66">
        <f t="shared" si="49"/>
        <v>75</v>
      </c>
      <c r="BS26" s="66"/>
      <c r="BT26" s="66"/>
    </row>
    <row r="27" spans="1:72" x14ac:dyDescent="0.3">
      <c r="A27" s="42">
        <v>20</v>
      </c>
      <c r="B27" s="41" t="str">
        <f>'DATA SISWA'!B23</f>
        <v>WULAN SASI AL QOMARI</v>
      </c>
      <c r="C27" s="39">
        <f>NILAI!F26</f>
        <v>83.333333333333343</v>
      </c>
      <c r="D27" s="39">
        <f>NILAI!F52</f>
        <v>83.333333333333343</v>
      </c>
      <c r="E27" s="39">
        <f>NILAI!F78</f>
        <v>83.333333333333343</v>
      </c>
      <c r="F27" s="39">
        <f>NILAI!F104</f>
        <v>83.333333333333343</v>
      </c>
      <c r="G27" s="43">
        <f t="shared" si="25"/>
        <v>83.333333333333343</v>
      </c>
      <c r="H27" s="39">
        <f>NILAI!F130</f>
        <v>83.333333333333343</v>
      </c>
      <c r="I27" s="39">
        <f>NILAI!F156</f>
        <v>83.333333333333343</v>
      </c>
      <c r="J27" s="39">
        <f>NILAI!F182</f>
        <v>83.333333333333343</v>
      </c>
      <c r="K27" s="39">
        <f>NILAI!F208</f>
        <v>83.333333333333343</v>
      </c>
      <c r="L27" s="43">
        <f t="shared" si="26"/>
        <v>83.333333333333343</v>
      </c>
      <c r="M27" s="66">
        <f t="shared" si="27"/>
        <v>83.333333333333343</v>
      </c>
      <c r="N27" s="66">
        <f t="shared" si="28"/>
        <v>83.333333333333343</v>
      </c>
      <c r="O27" s="66">
        <f t="shared" si="29"/>
        <v>83.333333333333343</v>
      </c>
      <c r="P27" s="65"/>
      <c r="Q27" s="39">
        <f>NILAI!J26</f>
        <v>83.333333333333343</v>
      </c>
      <c r="R27" s="39">
        <f>NILAI!J52</f>
        <v>83.333333333333343</v>
      </c>
      <c r="S27" s="39">
        <f>NILAI!J78</f>
        <v>83.333333333333343</v>
      </c>
      <c r="T27" s="39">
        <f>NILAI!J104</f>
        <v>83.333333333333343</v>
      </c>
      <c r="U27" s="43">
        <f t="shared" si="30"/>
        <v>83.333333333333343</v>
      </c>
      <c r="V27" s="39">
        <f>NILAI!J130</f>
        <v>83.333333333333343</v>
      </c>
      <c r="W27" s="39">
        <f>NILAI!J156</f>
        <v>83.333333333333343</v>
      </c>
      <c r="X27" s="39">
        <f>NILAI!J182</f>
        <v>83.333333333333343</v>
      </c>
      <c r="Y27" s="39">
        <f>NILAI!J208</f>
        <v>83.333333333333343</v>
      </c>
      <c r="Z27" s="43">
        <f t="shared" si="31"/>
        <v>83.333333333333343</v>
      </c>
      <c r="AA27" s="66">
        <f t="shared" si="32"/>
        <v>83.333333333333343</v>
      </c>
      <c r="AB27" s="66">
        <f t="shared" si="33"/>
        <v>83.333333333333343</v>
      </c>
      <c r="AC27" s="66">
        <f t="shared" si="34"/>
        <v>83.333333333333343</v>
      </c>
      <c r="AD27" s="66">
        <f t="shared" si="35"/>
        <v>83.333333333333343</v>
      </c>
      <c r="AE27" s="33">
        <f>NILAI!N26</f>
        <v>83.333333333333343</v>
      </c>
      <c r="AF27" s="33">
        <f>NILAI!N52</f>
        <v>83.333333333333343</v>
      </c>
      <c r="AG27" s="33">
        <f>NILAI!N78</f>
        <v>83.333333333333343</v>
      </c>
      <c r="AH27" s="33">
        <f>NILAI!N104</f>
        <v>83.333333333333343</v>
      </c>
      <c r="AI27" s="43">
        <f t="shared" si="36"/>
        <v>83.333333333333343</v>
      </c>
      <c r="AJ27" s="33">
        <f>NILAI!N130</f>
        <v>83.333333333333343</v>
      </c>
      <c r="AK27" s="33">
        <f>NILAI!N156</f>
        <v>83.333333333333343</v>
      </c>
      <c r="AL27" s="33">
        <f>NILAI!N182</f>
        <v>83.333333333333343</v>
      </c>
      <c r="AM27" s="33">
        <f>NILAI!N208</f>
        <v>83.333333333333343</v>
      </c>
      <c r="AN27" s="43">
        <f t="shared" si="37"/>
        <v>83.333333333333343</v>
      </c>
      <c r="AO27" s="66">
        <f t="shared" si="38"/>
        <v>83.333333333333357</v>
      </c>
      <c r="AP27" s="66">
        <f t="shared" si="39"/>
        <v>83.333333333333343</v>
      </c>
      <c r="AQ27" s="66"/>
      <c r="AR27" s="66"/>
      <c r="AS27" s="33">
        <f>NILAI!R26</f>
        <v>79.166666666666657</v>
      </c>
      <c r="AT27" s="33">
        <f>NILAI!R52</f>
        <v>79.166666666666657</v>
      </c>
      <c r="AU27" s="33">
        <f>NILAI!R78</f>
        <v>79.166666666666657</v>
      </c>
      <c r="AV27" s="33">
        <f>NILAI!R104</f>
        <v>79.166666666666657</v>
      </c>
      <c r="AW27" s="43">
        <f t="shared" si="40"/>
        <v>79.166666666666657</v>
      </c>
      <c r="AX27" s="33">
        <f>NILAI!R130</f>
        <v>79.166666666666657</v>
      </c>
      <c r="AY27" s="33">
        <f>NILAI!R156</f>
        <v>79.166666666666657</v>
      </c>
      <c r="AZ27" s="33">
        <f>NILAI!R182</f>
        <v>79.166666666666657</v>
      </c>
      <c r="BA27" s="33">
        <f>NILAI!R208</f>
        <v>79.166666666666657</v>
      </c>
      <c r="BB27" s="43">
        <f t="shared" si="41"/>
        <v>79.166666666666657</v>
      </c>
      <c r="BC27" s="66">
        <f t="shared" si="42"/>
        <v>79.166666666666657</v>
      </c>
      <c r="BD27" s="66">
        <f t="shared" si="43"/>
        <v>79.166666666666657</v>
      </c>
      <c r="BE27" s="66">
        <f t="shared" si="44"/>
        <v>79.166666666666657</v>
      </c>
      <c r="BF27" s="66">
        <f t="shared" si="45"/>
        <v>79.166666666666657</v>
      </c>
      <c r="BG27" s="39">
        <f>NILAI!V26</f>
        <v>79.166666666666657</v>
      </c>
      <c r="BH27" s="39">
        <f>NILAI!V52</f>
        <v>79.166666666666657</v>
      </c>
      <c r="BI27" s="39">
        <f>NILAI!V78</f>
        <v>79.166666666666657</v>
      </c>
      <c r="BJ27" s="39">
        <f>NILAI!V104</f>
        <v>79.166666666666657</v>
      </c>
      <c r="BK27" s="43">
        <f t="shared" si="46"/>
        <v>79.166666666666657</v>
      </c>
      <c r="BL27" s="39">
        <f>NILAI!V130</f>
        <v>79.166666666666657</v>
      </c>
      <c r="BM27" s="39">
        <f>NILAI!V156</f>
        <v>79.166666666666657</v>
      </c>
      <c r="BN27" s="39">
        <f>NILAI!V182</f>
        <v>79.166666666666657</v>
      </c>
      <c r="BO27" s="39">
        <f>NILAI!V208</f>
        <v>79.166666666666657</v>
      </c>
      <c r="BP27" s="43">
        <f t="shared" si="47"/>
        <v>79.166666666666657</v>
      </c>
      <c r="BQ27" s="66">
        <f t="shared" si="48"/>
        <v>79.166666666666657</v>
      </c>
      <c r="BR27" s="66">
        <f t="shared" si="49"/>
        <v>79.166666666666657</v>
      </c>
      <c r="BS27" s="66"/>
      <c r="BT27" s="66"/>
    </row>
    <row r="28" spans="1:72" x14ac:dyDescent="0.3">
      <c r="A28" s="42">
        <v>21</v>
      </c>
      <c r="B28" s="41" t="str">
        <f>'DATA SISWA'!B24</f>
        <v>ZECHARIAS ALBURQUEQUE</v>
      </c>
      <c r="C28" s="39">
        <f>NILAI!F27</f>
        <v>75</v>
      </c>
      <c r="D28" s="39">
        <f>NILAI!F53</f>
        <v>75</v>
      </c>
      <c r="E28" s="39">
        <f>NILAI!F79</f>
        <v>75</v>
      </c>
      <c r="F28" s="39">
        <f>NILAI!F105</f>
        <v>75</v>
      </c>
      <c r="G28" s="43">
        <f t="shared" si="25"/>
        <v>75</v>
      </c>
      <c r="H28" s="39">
        <f>NILAI!F131</f>
        <v>75</v>
      </c>
      <c r="I28" s="39">
        <f>NILAI!F157</f>
        <v>75</v>
      </c>
      <c r="J28" s="39">
        <f>NILAI!F183</f>
        <v>75</v>
      </c>
      <c r="K28" s="39">
        <f>NILAI!F209</f>
        <v>75</v>
      </c>
      <c r="L28" s="43">
        <f t="shared" si="26"/>
        <v>75</v>
      </c>
      <c r="M28" s="66">
        <f t="shared" si="27"/>
        <v>75</v>
      </c>
      <c r="N28" s="66">
        <f t="shared" si="28"/>
        <v>75</v>
      </c>
      <c r="O28" s="66">
        <f t="shared" si="29"/>
        <v>75</v>
      </c>
      <c r="P28" s="65"/>
      <c r="Q28" s="39">
        <f>NILAI!J27</f>
        <v>62.5</v>
      </c>
      <c r="R28" s="39">
        <f>NILAI!J53</f>
        <v>62.5</v>
      </c>
      <c r="S28" s="39">
        <f>NILAI!J79</f>
        <v>62.5</v>
      </c>
      <c r="T28" s="39">
        <f>NILAI!J105</f>
        <v>62.5</v>
      </c>
      <c r="U28" s="43">
        <f t="shared" si="30"/>
        <v>62.5</v>
      </c>
      <c r="V28" s="39">
        <f>NILAI!J131</f>
        <v>62.5</v>
      </c>
      <c r="W28" s="39">
        <f>NILAI!J157</f>
        <v>62.5</v>
      </c>
      <c r="X28" s="39">
        <f>NILAI!J183</f>
        <v>62.5</v>
      </c>
      <c r="Y28" s="39">
        <f>NILAI!J209</f>
        <v>62.5</v>
      </c>
      <c r="Z28" s="43">
        <f t="shared" si="31"/>
        <v>62.5</v>
      </c>
      <c r="AA28" s="66">
        <f t="shared" si="32"/>
        <v>62.5</v>
      </c>
      <c r="AB28" s="66">
        <f t="shared" si="33"/>
        <v>62.5</v>
      </c>
      <c r="AC28" s="66">
        <f t="shared" si="34"/>
        <v>62.5</v>
      </c>
      <c r="AD28" s="66">
        <f t="shared" si="35"/>
        <v>62.5</v>
      </c>
      <c r="AE28" s="33">
        <f>NILAI!N27</f>
        <v>62.5</v>
      </c>
      <c r="AF28" s="33">
        <f>NILAI!N53</f>
        <v>62.5</v>
      </c>
      <c r="AG28" s="33">
        <f>NILAI!N79</f>
        <v>62.5</v>
      </c>
      <c r="AH28" s="33">
        <f>NILAI!N105</f>
        <v>62.5</v>
      </c>
      <c r="AI28" s="43">
        <f t="shared" si="36"/>
        <v>62.5</v>
      </c>
      <c r="AJ28" s="33">
        <f>NILAI!N131</f>
        <v>62.5</v>
      </c>
      <c r="AK28" s="33">
        <f>NILAI!N157</f>
        <v>62.5</v>
      </c>
      <c r="AL28" s="33">
        <f>NILAI!N183</f>
        <v>62.5</v>
      </c>
      <c r="AM28" s="33">
        <f>NILAI!N209</f>
        <v>62.5</v>
      </c>
      <c r="AN28" s="43">
        <f t="shared" si="37"/>
        <v>62.5</v>
      </c>
      <c r="AO28" s="66">
        <f t="shared" si="38"/>
        <v>62.5</v>
      </c>
      <c r="AP28" s="66">
        <f t="shared" si="39"/>
        <v>62.5</v>
      </c>
      <c r="AQ28" s="66"/>
      <c r="AR28" s="66"/>
      <c r="AS28" s="33">
        <f>NILAI!R27</f>
        <v>75</v>
      </c>
      <c r="AT28" s="33">
        <f>NILAI!R53</f>
        <v>75</v>
      </c>
      <c r="AU28" s="33">
        <f>NILAI!R79</f>
        <v>75</v>
      </c>
      <c r="AV28" s="33">
        <f>NILAI!R105</f>
        <v>75</v>
      </c>
      <c r="AW28" s="43">
        <f t="shared" si="40"/>
        <v>75</v>
      </c>
      <c r="AX28" s="33">
        <f>NILAI!R131</f>
        <v>75</v>
      </c>
      <c r="AY28" s="33">
        <f>NILAI!R157</f>
        <v>75</v>
      </c>
      <c r="AZ28" s="33">
        <f>NILAI!R183</f>
        <v>75</v>
      </c>
      <c r="BA28" s="33">
        <f>NILAI!R209</f>
        <v>75</v>
      </c>
      <c r="BB28" s="43">
        <f t="shared" si="41"/>
        <v>75</v>
      </c>
      <c r="BC28" s="66">
        <f t="shared" si="42"/>
        <v>75</v>
      </c>
      <c r="BD28" s="66">
        <f t="shared" si="43"/>
        <v>75</v>
      </c>
      <c r="BE28" s="66">
        <f t="shared" si="44"/>
        <v>75</v>
      </c>
      <c r="BF28" s="66">
        <f t="shared" si="45"/>
        <v>75</v>
      </c>
      <c r="BG28" s="39">
        <f>NILAI!V27</f>
        <v>75</v>
      </c>
      <c r="BH28" s="39">
        <f>NILAI!V53</f>
        <v>75</v>
      </c>
      <c r="BI28" s="39">
        <f>NILAI!V79</f>
        <v>75</v>
      </c>
      <c r="BJ28" s="39">
        <f>NILAI!V105</f>
        <v>75</v>
      </c>
      <c r="BK28" s="43">
        <f t="shared" si="46"/>
        <v>75</v>
      </c>
      <c r="BL28" s="39">
        <f>NILAI!V131</f>
        <v>75</v>
      </c>
      <c r="BM28" s="39">
        <f>NILAI!V157</f>
        <v>75</v>
      </c>
      <c r="BN28" s="39">
        <f>NILAI!V183</f>
        <v>75</v>
      </c>
      <c r="BO28" s="39">
        <f>NILAI!V209</f>
        <v>75</v>
      </c>
      <c r="BP28" s="43">
        <f t="shared" si="47"/>
        <v>75</v>
      </c>
      <c r="BQ28" s="66">
        <f t="shared" si="48"/>
        <v>75</v>
      </c>
      <c r="BR28" s="66">
        <f t="shared" si="49"/>
        <v>75</v>
      </c>
      <c r="BS28" s="66"/>
      <c r="BT28" s="66"/>
    </row>
    <row r="29" spans="1:72" x14ac:dyDescent="0.3">
      <c r="A29" s="42">
        <v>22</v>
      </c>
      <c r="B29" s="41">
        <f>'DATA SISWA'!B25</f>
        <v>0</v>
      </c>
      <c r="C29" s="39">
        <f>NILAI!F28</f>
        <v>0</v>
      </c>
      <c r="D29" s="39">
        <f>NILAI!F54</f>
        <v>0</v>
      </c>
      <c r="E29" s="39">
        <f>NILAI!F80</f>
        <v>0</v>
      </c>
      <c r="F29" s="39">
        <f>NILAI!F106</f>
        <v>0</v>
      </c>
      <c r="G29" s="43">
        <f t="shared" si="25"/>
        <v>0</v>
      </c>
      <c r="H29" s="39">
        <f>NILAI!F132</f>
        <v>0</v>
      </c>
      <c r="I29" s="39">
        <f>NILAI!F158</f>
        <v>0</v>
      </c>
      <c r="J29" s="39">
        <f>NILAI!F184</f>
        <v>0</v>
      </c>
      <c r="K29" s="39">
        <f>NILAI!F210</f>
        <v>0</v>
      </c>
      <c r="L29" s="43">
        <f t="shared" si="26"/>
        <v>0</v>
      </c>
      <c r="M29" s="66">
        <f t="shared" si="27"/>
        <v>0</v>
      </c>
      <c r="N29" s="66">
        <f t="shared" si="28"/>
        <v>0</v>
      </c>
      <c r="O29" s="66">
        <f t="shared" si="29"/>
        <v>0</v>
      </c>
      <c r="P29" s="65"/>
      <c r="Q29" s="39">
        <f>NILAI!J28</f>
        <v>0</v>
      </c>
      <c r="R29" s="39">
        <f>NILAI!J54</f>
        <v>0</v>
      </c>
      <c r="S29" s="39">
        <f>NILAI!J80</f>
        <v>0</v>
      </c>
      <c r="T29" s="39">
        <f>NILAI!J106</f>
        <v>0</v>
      </c>
      <c r="U29" s="43">
        <f t="shared" si="30"/>
        <v>0</v>
      </c>
      <c r="V29" s="39">
        <f>NILAI!J132</f>
        <v>0</v>
      </c>
      <c r="W29" s="39">
        <f>NILAI!J158</f>
        <v>0</v>
      </c>
      <c r="X29" s="39">
        <f>NILAI!J184</f>
        <v>0</v>
      </c>
      <c r="Y29" s="39">
        <f>NILAI!J210</f>
        <v>0</v>
      </c>
      <c r="Z29" s="43">
        <f t="shared" si="31"/>
        <v>0</v>
      </c>
      <c r="AA29" s="66">
        <f t="shared" si="32"/>
        <v>0</v>
      </c>
      <c r="AB29" s="66">
        <f t="shared" si="33"/>
        <v>0</v>
      </c>
      <c r="AC29" s="66">
        <f t="shared" si="34"/>
        <v>0</v>
      </c>
      <c r="AD29" s="66">
        <f t="shared" si="35"/>
        <v>0</v>
      </c>
      <c r="AE29" s="33">
        <f>NILAI!N28</f>
        <v>0</v>
      </c>
      <c r="AF29" s="33">
        <f>NILAI!N54</f>
        <v>0</v>
      </c>
      <c r="AG29" s="33">
        <f>NILAI!N80</f>
        <v>0</v>
      </c>
      <c r="AH29" s="33">
        <f>NILAI!N106</f>
        <v>0</v>
      </c>
      <c r="AI29" s="43">
        <f t="shared" si="36"/>
        <v>0</v>
      </c>
      <c r="AJ29" s="33">
        <f>NILAI!N132</f>
        <v>0</v>
      </c>
      <c r="AK29" s="33">
        <f>NILAI!N158</f>
        <v>0</v>
      </c>
      <c r="AL29" s="33">
        <f>NILAI!N184</f>
        <v>0</v>
      </c>
      <c r="AM29" s="33">
        <f>NILAI!N210</f>
        <v>0</v>
      </c>
      <c r="AN29" s="43">
        <f t="shared" si="37"/>
        <v>0</v>
      </c>
      <c r="AO29" s="66">
        <f t="shared" si="38"/>
        <v>0</v>
      </c>
      <c r="AP29" s="66">
        <f t="shared" si="39"/>
        <v>0</v>
      </c>
      <c r="AQ29" s="66"/>
      <c r="AR29" s="66"/>
      <c r="AS29" s="33">
        <f>NILAI!R28</f>
        <v>0</v>
      </c>
      <c r="AT29" s="33">
        <f>NILAI!R54</f>
        <v>0</v>
      </c>
      <c r="AU29" s="33">
        <f>NILAI!R80</f>
        <v>0</v>
      </c>
      <c r="AV29" s="33">
        <f>NILAI!R106</f>
        <v>0</v>
      </c>
      <c r="AW29" s="43">
        <f t="shared" si="40"/>
        <v>0</v>
      </c>
      <c r="AX29" s="33">
        <f>NILAI!R132</f>
        <v>0</v>
      </c>
      <c r="AY29" s="33">
        <f>NILAI!R158</f>
        <v>0</v>
      </c>
      <c r="AZ29" s="33">
        <f>NILAI!R184</f>
        <v>0</v>
      </c>
      <c r="BA29" s="33">
        <f>NILAI!R210</f>
        <v>0</v>
      </c>
      <c r="BB29" s="43">
        <f t="shared" si="41"/>
        <v>0</v>
      </c>
      <c r="BC29" s="66">
        <f t="shared" si="42"/>
        <v>0</v>
      </c>
      <c r="BD29" s="66">
        <f t="shared" si="43"/>
        <v>0</v>
      </c>
      <c r="BE29" s="66">
        <f t="shared" si="44"/>
        <v>0</v>
      </c>
      <c r="BF29" s="66">
        <f t="shared" si="45"/>
        <v>0</v>
      </c>
      <c r="BG29" s="39">
        <f>NILAI!V28</f>
        <v>0</v>
      </c>
      <c r="BH29" s="39">
        <f>NILAI!V54</f>
        <v>0</v>
      </c>
      <c r="BI29" s="39">
        <f>NILAI!V80</f>
        <v>0</v>
      </c>
      <c r="BJ29" s="39">
        <f>NILAI!V106</f>
        <v>0</v>
      </c>
      <c r="BK29" s="43">
        <f t="shared" si="46"/>
        <v>0</v>
      </c>
      <c r="BL29" s="39">
        <f>NILAI!V132</f>
        <v>0</v>
      </c>
      <c r="BM29" s="39">
        <f>NILAI!V158</f>
        <v>0</v>
      </c>
      <c r="BN29" s="39">
        <f>NILAI!V184</f>
        <v>0</v>
      </c>
      <c r="BO29" s="39">
        <f>NILAI!V210</f>
        <v>0</v>
      </c>
      <c r="BP29" s="43">
        <f t="shared" si="47"/>
        <v>0</v>
      </c>
      <c r="BQ29" s="66">
        <f t="shared" si="48"/>
        <v>0</v>
      </c>
      <c r="BR29" s="66">
        <f t="shared" si="49"/>
        <v>0</v>
      </c>
      <c r="BS29" s="66"/>
      <c r="BT29" s="66"/>
    </row>
    <row r="30" spans="1:72" x14ac:dyDescent="0.3">
      <c r="A30" s="42">
        <v>23</v>
      </c>
      <c r="B30" s="41">
        <f>'DATA SISWA'!B26</f>
        <v>0</v>
      </c>
      <c r="C30" s="39">
        <f>NILAI!F29</f>
        <v>0</v>
      </c>
      <c r="D30" s="39">
        <f>NILAI!F55</f>
        <v>0</v>
      </c>
      <c r="E30" s="39">
        <f>NILAI!F81</f>
        <v>0</v>
      </c>
      <c r="F30" s="39">
        <f>NILAI!F107</f>
        <v>0</v>
      </c>
      <c r="G30" s="43">
        <f t="shared" si="25"/>
        <v>0</v>
      </c>
      <c r="H30" s="39">
        <f>NILAI!F133</f>
        <v>0</v>
      </c>
      <c r="I30" s="39">
        <f>NILAI!F159</f>
        <v>0</v>
      </c>
      <c r="J30" s="39">
        <f>NILAI!F185</f>
        <v>0</v>
      </c>
      <c r="K30" s="39">
        <f>NILAI!F211</f>
        <v>0</v>
      </c>
      <c r="L30" s="43">
        <f t="shared" si="26"/>
        <v>0</v>
      </c>
      <c r="M30" s="66">
        <f t="shared" si="27"/>
        <v>0</v>
      </c>
      <c r="N30" s="66">
        <f t="shared" si="28"/>
        <v>0</v>
      </c>
      <c r="O30" s="66">
        <f t="shared" si="29"/>
        <v>0</v>
      </c>
      <c r="P30" s="65"/>
      <c r="Q30" s="39">
        <f>NILAI!J29</f>
        <v>0</v>
      </c>
      <c r="R30" s="39">
        <f>NILAI!J55</f>
        <v>0</v>
      </c>
      <c r="S30" s="39">
        <f>NILAI!J81</f>
        <v>0</v>
      </c>
      <c r="T30" s="39">
        <f>NILAI!J107</f>
        <v>0</v>
      </c>
      <c r="U30" s="43">
        <f t="shared" si="30"/>
        <v>0</v>
      </c>
      <c r="V30" s="39">
        <f>NILAI!J133</f>
        <v>0</v>
      </c>
      <c r="W30" s="39">
        <f>NILAI!J159</f>
        <v>0</v>
      </c>
      <c r="X30" s="39">
        <f>NILAI!J185</f>
        <v>0</v>
      </c>
      <c r="Y30" s="39">
        <f>NILAI!J211</f>
        <v>0</v>
      </c>
      <c r="Z30" s="43">
        <f t="shared" si="31"/>
        <v>0</v>
      </c>
      <c r="AA30" s="66">
        <f t="shared" si="32"/>
        <v>0</v>
      </c>
      <c r="AB30" s="66">
        <f t="shared" si="33"/>
        <v>0</v>
      </c>
      <c r="AC30" s="66">
        <f t="shared" si="34"/>
        <v>0</v>
      </c>
      <c r="AD30" s="66">
        <f t="shared" si="35"/>
        <v>0</v>
      </c>
      <c r="AE30" s="33">
        <f>NILAI!N29</f>
        <v>0</v>
      </c>
      <c r="AF30" s="33">
        <f>NILAI!N55</f>
        <v>0</v>
      </c>
      <c r="AG30" s="33">
        <f>NILAI!N81</f>
        <v>0</v>
      </c>
      <c r="AH30" s="33">
        <f>NILAI!N107</f>
        <v>0</v>
      </c>
      <c r="AI30" s="43">
        <f t="shared" si="36"/>
        <v>0</v>
      </c>
      <c r="AJ30" s="33">
        <f>NILAI!N133</f>
        <v>0</v>
      </c>
      <c r="AK30" s="33">
        <f>NILAI!N159</f>
        <v>0</v>
      </c>
      <c r="AL30" s="33">
        <f>NILAI!N185</f>
        <v>0</v>
      </c>
      <c r="AM30" s="33">
        <f>NILAI!N211</f>
        <v>0</v>
      </c>
      <c r="AN30" s="43">
        <f t="shared" si="37"/>
        <v>0</v>
      </c>
      <c r="AO30" s="66">
        <f t="shared" si="38"/>
        <v>0</v>
      </c>
      <c r="AP30" s="66">
        <f t="shared" si="39"/>
        <v>0</v>
      </c>
      <c r="AQ30" s="66"/>
      <c r="AR30" s="66"/>
      <c r="AS30" s="33">
        <f>NILAI!R29</f>
        <v>0</v>
      </c>
      <c r="AT30" s="33">
        <f>NILAI!R55</f>
        <v>0</v>
      </c>
      <c r="AU30" s="33">
        <f>NILAI!R81</f>
        <v>0</v>
      </c>
      <c r="AV30" s="33">
        <f>NILAI!R107</f>
        <v>0</v>
      </c>
      <c r="AW30" s="43">
        <f t="shared" si="40"/>
        <v>0</v>
      </c>
      <c r="AX30" s="33">
        <f>NILAI!R133</f>
        <v>0</v>
      </c>
      <c r="AY30" s="33">
        <f>NILAI!R159</f>
        <v>0</v>
      </c>
      <c r="AZ30" s="33">
        <f>NILAI!R185</f>
        <v>0</v>
      </c>
      <c r="BA30" s="33">
        <f>NILAI!R211</f>
        <v>0</v>
      </c>
      <c r="BB30" s="43">
        <f t="shared" si="41"/>
        <v>0</v>
      </c>
      <c r="BC30" s="66">
        <f t="shared" si="42"/>
        <v>0</v>
      </c>
      <c r="BD30" s="66">
        <f t="shared" si="43"/>
        <v>0</v>
      </c>
      <c r="BE30" s="66">
        <f t="shared" si="44"/>
        <v>0</v>
      </c>
      <c r="BF30" s="66">
        <f t="shared" si="45"/>
        <v>0</v>
      </c>
      <c r="BG30" s="39">
        <f>NILAI!V29</f>
        <v>0</v>
      </c>
      <c r="BH30" s="39">
        <f>NILAI!V55</f>
        <v>0</v>
      </c>
      <c r="BI30" s="39">
        <f>NILAI!V81</f>
        <v>0</v>
      </c>
      <c r="BJ30" s="39">
        <f>NILAI!V107</f>
        <v>0</v>
      </c>
      <c r="BK30" s="43">
        <f t="shared" si="46"/>
        <v>0</v>
      </c>
      <c r="BL30" s="39">
        <f>NILAI!V133</f>
        <v>0</v>
      </c>
      <c r="BM30" s="39">
        <f>NILAI!V159</f>
        <v>0</v>
      </c>
      <c r="BN30" s="39">
        <f>NILAI!V185</f>
        <v>0</v>
      </c>
      <c r="BO30" s="39">
        <f>NILAI!V211</f>
        <v>0</v>
      </c>
      <c r="BP30" s="43">
        <f t="shared" si="47"/>
        <v>0</v>
      </c>
      <c r="BQ30" s="66">
        <f t="shared" si="48"/>
        <v>0</v>
      </c>
      <c r="BR30" s="66">
        <f t="shared" si="49"/>
        <v>0</v>
      </c>
      <c r="BS30" s="66"/>
      <c r="BT30" s="66"/>
    </row>
    <row r="31" spans="1:72" x14ac:dyDescent="0.3">
      <c r="A31" s="86">
        <v>24</v>
      </c>
      <c r="B31" s="87">
        <f>'DATA SISWA'!B27</f>
        <v>0</v>
      </c>
      <c r="C31" s="88">
        <f>NILAI!F30</f>
        <v>0</v>
      </c>
      <c r="D31" s="88">
        <f>NILAI!F56</f>
        <v>0</v>
      </c>
      <c r="E31" s="88">
        <f>NILAI!F82</f>
        <v>0</v>
      </c>
      <c r="F31" s="88">
        <f>NILAI!F108</f>
        <v>0</v>
      </c>
      <c r="G31" s="89">
        <f t="shared" si="25"/>
        <v>0</v>
      </c>
      <c r="H31" s="88">
        <f>NILAI!F134</f>
        <v>0</v>
      </c>
      <c r="I31" s="88">
        <f>NILAI!F160</f>
        <v>0</v>
      </c>
      <c r="J31" s="88">
        <f>NILAI!F186</f>
        <v>0</v>
      </c>
      <c r="K31" s="88">
        <f>NILAI!F212</f>
        <v>0</v>
      </c>
      <c r="L31" s="89">
        <f t="shared" si="26"/>
        <v>0</v>
      </c>
      <c r="M31" s="90">
        <f t="shared" si="27"/>
        <v>0</v>
      </c>
      <c r="N31" s="90">
        <f t="shared" si="28"/>
        <v>0</v>
      </c>
      <c r="O31" s="90">
        <f t="shared" si="29"/>
        <v>0</v>
      </c>
      <c r="P31" s="89"/>
      <c r="Q31" s="88">
        <f>NILAI!J30</f>
        <v>0</v>
      </c>
      <c r="R31" s="88">
        <f>NILAI!J56</f>
        <v>0</v>
      </c>
      <c r="S31" s="88">
        <f>NILAI!J82</f>
        <v>0</v>
      </c>
      <c r="T31" s="88">
        <f>NILAI!J108</f>
        <v>0</v>
      </c>
      <c r="U31" s="89">
        <f t="shared" si="30"/>
        <v>0</v>
      </c>
      <c r="V31" s="88">
        <f>NILAI!J134</f>
        <v>0</v>
      </c>
      <c r="W31" s="88">
        <f>NILAI!J160</f>
        <v>0</v>
      </c>
      <c r="X31" s="88">
        <f>NILAI!J186</f>
        <v>0</v>
      </c>
      <c r="Y31" s="88">
        <f>NILAI!J212</f>
        <v>0</v>
      </c>
      <c r="Z31" s="89">
        <f t="shared" si="31"/>
        <v>0</v>
      </c>
      <c r="AA31" s="90">
        <f t="shared" si="32"/>
        <v>0</v>
      </c>
      <c r="AB31" s="90">
        <f t="shared" si="33"/>
        <v>0</v>
      </c>
      <c r="AC31" s="90">
        <f t="shared" si="34"/>
        <v>0</v>
      </c>
      <c r="AD31" s="90">
        <f t="shared" si="35"/>
        <v>0</v>
      </c>
      <c r="AE31" s="91">
        <f>NILAI!N30</f>
        <v>0</v>
      </c>
      <c r="AF31" s="91">
        <f>NILAI!N56</f>
        <v>0</v>
      </c>
      <c r="AG31" s="91">
        <f>NILAI!N82</f>
        <v>0</v>
      </c>
      <c r="AH31" s="91">
        <f>NILAI!N108</f>
        <v>0</v>
      </c>
      <c r="AI31" s="89">
        <f t="shared" si="36"/>
        <v>0</v>
      </c>
      <c r="AJ31" s="91">
        <f>NILAI!N134</f>
        <v>0</v>
      </c>
      <c r="AK31" s="91">
        <f>NILAI!N160</f>
        <v>0</v>
      </c>
      <c r="AL31" s="91">
        <f>NILAI!N186</f>
        <v>0</v>
      </c>
      <c r="AM31" s="91">
        <f>NILAI!N212</f>
        <v>0</v>
      </c>
      <c r="AN31" s="89">
        <f t="shared" si="37"/>
        <v>0</v>
      </c>
      <c r="AO31" s="90">
        <f t="shared" si="38"/>
        <v>0</v>
      </c>
      <c r="AP31" s="90">
        <f t="shared" si="39"/>
        <v>0</v>
      </c>
      <c r="AQ31" s="90"/>
      <c r="AR31" s="90"/>
      <c r="AS31" s="91">
        <f>NILAI!R30</f>
        <v>0</v>
      </c>
      <c r="AT31" s="91">
        <f>NILAI!R56</f>
        <v>0</v>
      </c>
      <c r="AU31" s="91">
        <f>NILAI!R82</f>
        <v>0</v>
      </c>
      <c r="AV31" s="91">
        <f>NILAI!R108</f>
        <v>0</v>
      </c>
      <c r="AW31" s="89">
        <f t="shared" si="40"/>
        <v>0</v>
      </c>
      <c r="AX31" s="91">
        <f>NILAI!R134</f>
        <v>0</v>
      </c>
      <c r="AY31" s="91">
        <f>NILAI!R160</f>
        <v>0</v>
      </c>
      <c r="AZ31" s="91">
        <f>NILAI!R186</f>
        <v>0</v>
      </c>
      <c r="BA31" s="91">
        <f>NILAI!R212</f>
        <v>0</v>
      </c>
      <c r="BB31" s="89">
        <f t="shared" si="41"/>
        <v>0</v>
      </c>
      <c r="BC31" s="90">
        <f t="shared" si="42"/>
        <v>0</v>
      </c>
      <c r="BD31" s="90">
        <f t="shared" si="43"/>
        <v>0</v>
      </c>
      <c r="BE31" s="90">
        <f t="shared" si="44"/>
        <v>0</v>
      </c>
      <c r="BF31" s="90">
        <f t="shared" si="45"/>
        <v>0</v>
      </c>
      <c r="BG31" s="88">
        <f>NILAI!V30</f>
        <v>0</v>
      </c>
      <c r="BH31" s="88">
        <f>NILAI!V56</f>
        <v>0</v>
      </c>
      <c r="BI31" s="88">
        <f>NILAI!V82</f>
        <v>0</v>
      </c>
      <c r="BJ31" s="88">
        <f>NILAI!V108</f>
        <v>0</v>
      </c>
      <c r="BK31" s="89">
        <f t="shared" si="46"/>
        <v>0</v>
      </c>
      <c r="BL31" s="88">
        <f>NILAI!V134</f>
        <v>0</v>
      </c>
      <c r="BM31" s="88">
        <f>NILAI!V160</f>
        <v>0</v>
      </c>
      <c r="BN31" s="88">
        <f>NILAI!V186</f>
        <v>0</v>
      </c>
      <c r="BO31" s="88">
        <f>NILAI!V212</f>
        <v>0</v>
      </c>
      <c r="BP31" s="89">
        <f t="shared" si="47"/>
        <v>0</v>
      </c>
      <c r="BQ31" s="90">
        <f t="shared" si="48"/>
        <v>0</v>
      </c>
      <c r="BR31" s="90">
        <f t="shared" si="49"/>
        <v>0</v>
      </c>
      <c r="BS31" s="90"/>
      <c r="BT31" s="90"/>
    </row>
    <row r="32" spans="1:72" x14ac:dyDescent="0.3">
      <c r="A32" s="92"/>
      <c r="B32" s="92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</row>
  </sheetData>
  <sheetProtection password="CC31" sheet="1" objects="1" scenarios="1"/>
  <mergeCells count="27">
    <mergeCell ref="AJ5:AN5"/>
    <mergeCell ref="A3:A6"/>
    <mergeCell ref="B3:B6"/>
    <mergeCell ref="Q4:Z4"/>
    <mergeCell ref="M6:P6"/>
    <mergeCell ref="C4:L4"/>
    <mergeCell ref="C5:G5"/>
    <mergeCell ref="H5:L5"/>
    <mergeCell ref="M4:P5"/>
    <mergeCell ref="Q5:U5"/>
    <mergeCell ref="V5:Z5"/>
    <mergeCell ref="BQ4:BT5"/>
    <mergeCell ref="BQ6:BT6"/>
    <mergeCell ref="AA6:AD6"/>
    <mergeCell ref="AO4:AR5"/>
    <mergeCell ref="AO6:AR6"/>
    <mergeCell ref="BC4:BF5"/>
    <mergeCell ref="BC6:BF6"/>
    <mergeCell ref="AS4:BB4"/>
    <mergeCell ref="AE4:AN4"/>
    <mergeCell ref="BG4:BP4"/>
    <mergeCell ref="AA4:AD5"/>
    <mergeCell ref="BL5:BP5"/>
    <mergeCell ref="AS5:AW5"/>
    <mergeCell ref="AX5:BB5"/>
    <mergeCell ref="BG5:BK5"/>
    <mergeCell ref="AE5:AI5"/>
  </mergeCells>
  <pageMargins left="0.7" right="0.7" top="0.75" bottom="0.75" header="0.3" footer="0.3"/>
  <pageSetup paperSize="9" orientation="portrait" horizontalDpi="4294967293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31"/>
  <sheetViews>
    <sheetView workbookViewId="0">
      <selection activeCell="E12" sqref="E12"/>
    </sheetView>
  </sheetViews>
  <sheetFormatPr defaultRowHeight="14.4" x14ac:dyDescent="0.3"/>
  <cols>
    <col min="1" max="1" width="5.6640625" customWidth="1"/>
    <col min="2" max="2" width="29.5546875" customWidth="1"/>
    <col min="3" max="52" width="6.109375" customWidth="1"/>
  </cols>
  <sheetData>
    <row r="1" spans="1:22" x14ac:dyDescent="0.3">
      <c r="A1" t="s">
        <v>162</v>
      </c>
    </row>
    <row r="2" spans="1:22" ht="15" thickBot="1" x14ac:dyDescent="0.35"/>
    <row r="3" spans="1:22" ht="15" thickBot="1" x14ac:dyDescent="0.35">
      <c r="A3" s="241" t="s">
        <v>49</v>
      </c>
      <c r="B3" s="242" t="s">
        <v>50</v>
      </c>
      <c r="C3" s="239" t="s">
        <v>152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</row>
    <row r="4" spans="1:22" ht="15" thickBot="1" x14ac:dyDescent="0.35">
      <c r="A4" s="241"/>
      <c r="B4" s="242"/>
      <c r="C4" s="243" t="s">
        <v>169</v>
      </c>
      <c r="D4" s="243"/>
      <c r="E4" s="243"/>
      <c r="F4" s="243"/>
      <c r="G4" s="243"/>
      <c r="H4" s="243"/>
      <c r="I4" s="243"/>
      <c r="J4" s="243"/>
      <c r="K4" s="243"/>
      <c r="L4" s="243"/>
      <c r="M4" s="240" t="s">
        <v>170</v>
      </c>
      <c r="N4" s="240"/>
      <c r="O4" s="240"/>
      <c r="P4" s="240"/>
      <c r="Q4" s="240"/>
      <c r="R4" s="240"/>
      <c r="S4" s="240"/>
      <c r="T4" s="240"/>
      <c r="U4" s="240"/>
      <c r="V4" s="240"/>
    </row>
    <row r="5" spans="1:22" ht="15" thickBot="1" x14ac:dyDescent="0.35">
      <c r="A5" s="241"/>
      <c r="B5" s="242"/>
      <c r="C5" s="243" t="s">
        <v>216</v>
      </c>
      <c r="D5" s="243"/>
      <c r="E5" s="243"/>
      <c r="F5" s="243"/>
      <c r="G5" s="243"/>
      <c r="H5" s="243" t="s">
        <v>217</v>
      </c>
      <c r="I5" s="243"/>
      <c r="J5" s="243"/>
      <c r="K5" s="243"/>
      <c r="L5" s="243"/>
      <c r="M5" s="240" t="s">
        <v>216</v>
      </c>
      <c r="N5" s="240"/>
      <c r="O5" s="240"/>
      <c r="P5" s="240"/>
      <c r="Q5" s="240"/>
      <c r="R5" s="240" t="s">
        <v>217</v>
      </c>
      <c r="S5" s="240"/>
      <c r="T5" s="240"/>
      <c r="U5" s="240"/>
      <c r="V5" s="240"/>
    </row>
    <row r="6" spans="1:22" ht="15" thickBot="1" x14ac:dyDescent="0.35">
      <c r="A6" s="241"/>
      <c r="B6" s="242"/>
      <c r="C6" s="60" t="s">
        <v>163</v>
      </c>
      <c r="D6" s="60" t="s">
        <v>164</v>
      </c>
      <c r="E6" s="60" t="s">
        <v>165</v>
      </c>
      <c r="F6" s="60" t="s">
        <v>166</v>
      </c>
      <c r="G6" s="61" t="s">
        <v>167</v>
      </c>
      <c r="H6" s="60" t="s">
        <v>163</v>
      </c>
      <c r="I6" s="60" t="s">
        <v>164</v>
      </c>
      <c r="J6" s="60" t="s">
        <v>165</v>
      </c>
      <c r="K6" s="60" t="s">
        <v>166</v>
      </c>
      <c r="L6" s="61" t="s">
        <v>167</v>
      </c>
      <c r="M6" s="60" t="s">
        <v>163</v>
      </c>
      <c r="N6" s="60" t="s">
        <v>164</v>
      </c>
      <c r="O6" s="60" t="s">
        <v>165</v>
      </c>
      <c r="P6" s="60" t="s">
        <v>166</v>
      </c>
      <c r="Q6" s="61" t="s">
        <v>167</v>
      </c>
      <c r="R6" s="60" t="s">
        <v>163</v>
      </c>
      <c r="S6" s="60" t="s">
        <v>164</v>
      </c>
      <c r="T6" s="60" t="s">
        <v>165</v>
      </c>
      <c r="U6" s="60" t="s">
        <v>166</v>
      </c>
      <c r="V6" s="61" t="s">
        <v>167</v>
      </c>
    </row>
    <row r="7" spans="1:22" x14ac:dyDescent="0.3">
      <c r="A7" s="56">
        <v>1</v>
      </c>
      <c r="B7" s="57" t="str">
        <f>'DATA SISWA'!B4</f>
        <v>ALICIA SIPAYUNG</v>
      </c>
      <c r="C7" s="58">
        <v>75</v>
      </c>
      <c r="D7" s="58">
        <v>70</v>
      </c>
      <c r="E7" s="58">
        <v>85</v>
      </c>
      <c r="F7" s="58">
        <v>0</v>
      </c>
      <c r="G7" s="59">
        <f>AVERAGE(C7:E7)</f>
        <v>76.666666666666671</v>
      </c>
      <c r="H7" s="58">
        <v>75</v>
      </c>
      <c r="I7" s="58">
        <v>70</v>
      </c>
      <c r="J7" s="58">
        <v>85</v>
      </c>
      <c r="K7" s="58">
        <v>0</v>
      </c>
      <c r="L7" s="59">
        <f>AVERAGE(H7:J7)</f>
        <v>76.666666666666671</v>
      </c>
      <c r="M7" s="58">
        <v>55</v>
      </c>
      <c r="N7" s="58">
        <v>65</v>
      </c>
      <c r="O7" s="58">
        <v>60</v>
      </c>
      <c r="P7" s="58">
        <v>0</v>
      </c>
      <c r="Q7" s="59">
        <f>AVERAGE(M7:O7)</f>
        <v>60</v>
      </c>
      <c r="R7" s="58">
        <v>55</v>
      </c>
      <c r="S7" s="58">
        <v>65</v>
      </c>
      <c r="T7" s="58">
        <v>60</v>
      </c>
      <c r="U7" s="58">
        <v>0</v>
      </c>
      <c r="V7" s="59">
        <f>AVERAGE(R7:T7)</f>
        <v>60</v>
      </c>
    </row>
    <row r="8" spans="1:22" x14ac:dyDescent="0.3">
      <c r="A8" s="42">
        <v>2</v>
      </c>
      <c r="B8" s="41" t="str">
        <f>'DATA SISWA'!B5</f>
        <v>BRIAN HADI PANGESTU</v>
      </c>
      <c r="C8" s="55">
        <v>75</v>
      </c>
      <c r="D8" s="55">
        <v>90</v>
      </c>
      <c r="E8" s="55">
        <v>76</v>
      </c>
      <c r="F8" s="55">
        <v>0</v>
      </c>
      <c r="G8" s="59">
        <f t="shared" ref="G8:G26" si="0">AVERAGE(C8:E8)</f>
        <v>80.333333333333329</v>
      </c>
      <c r="H8" s="55">
        <v>75</v>
      </c>
      <c r="I8" s="55">
        <v>90</v>
      </c>
      <c r="J8" s="55">
        <v>76</v>
      </c>
      <c r="K8" s="55">
        <v>0</v>
      </c>
      <c r="L8" s="59">
        <f t="shared" ref="L8:L26" si="1">AVERAGE(H8:J8)</f>
        <v>80.333333333333329</v>
      </c>
      <c r="M8" s="55">
        <v>70</v>
      </c>
      <c r="N8" s="55">
        <v>85</v>
      </c>
      <c r="O8" s="55">
        <v>80</v>
      </c>
      <c r="P8" s="55">
        <v>0</v>
      </c>
      <c r="Q8" s="59">
        <f t="shared" ref="Q8:Q26" si="2">AVERAGE(M8:O8)</f>
        <v>78.333333333333329</v>
      </c>
      <c r="R8" s="55">
        <v>75</v>
      </c>
      <c r="S8" s="55">
        <v>70</v>
      </c>
      <c r="T8" s="55">
        <v>85</v>
      </c>
      <c r="U8" s="55">
        <v>0</v>
      </c>
      <c r="V8" s="59">
        <f t="shared" ref="V8:V26" si="3">AVERAGE(R8:T8)</f>
        <v>76.666666666666671</v>
      </c>
    </row>
    <row r="9" spans="1:22" x14ac:dyDescent="0.3">
      <c r="A9" s="42">
        <v>3</v>
      </c>
      <c r="B9" s="41" t="str">
        <f>'DATA SISWA'!B6</f>
        <v>BUNGA CITRA LESTARI</v>
      </c>
      <c r="C9" s="55">
        <v>67</v>
      </c>
      <c r="D9" s="55">
        <v>80</v>
      </c>
      <c r="E9" s="55">
        <v>78</v>
      </c>
      <c r="F9" s="55">
        <v>0</v>
      </c>
      <c r="G9" s="59">
        <f t="shared" si="0"/>
        <v>75</v>
      </c>
      <c r="H9" s="55">
        <v>67</v>
      </c>
      <c r="I9" s="55">
        <v>80</v>
      </c>
      <c r="J9" s="55">
        <v>78</v>
      </c>
      <c r="K9" s="55">
        <v>0</v>
      </c>
      <c r="L9" s="59">
        <f t="shared" si="1"/>
        <v>75</v>
      </c>
      <c r="M9" s="55">
        <v>67</v>
      </c>
      <c r="N9" s="55">
        <v>80</v>
      </c>
      <c r="O9" s="55">
        <v>78</v>
      </c>
      <c r="P9" s="55">
        <v>0</v>
      </c>
      <c r="Q9" s="59">
        <f t="shared" si="2"/>
        <v>75</v>
      </c>
      <c r="R9" s="55">
        <v>75</v>
      </c>
      <c r="S9" s="55">
        <v>70</v>
      </c>
      <c r="T9" s="55">
        <v>85</v>
      </c>
      <c r="U9" s="55">
        <v>0</v>
      </c>
      <c r="V9" s="59">
        <f t="shared" si="3"/>
        <v>76.666666666666671</v>
      </c>
    </row>
    <row r="10" spans="1:22" x14ac:dyDescent="0.3">
      <c r="A10" s="42">
        <v>4</v>
      </c>
      <c r="B10" s="41" t="str">
        <f>'DATA SISWA'!B7</f>
        <v>CARLA SAN JOSE</v>
      </c>
      <c r="C10" s="55">
        <v>75</v>
      </c>
      <c r="D10" s="55">
        <v>80</v>
      </c>
      <c r="E10" s="55">
        <v>77</v>
      </c>
      <c r="F10" s="55">
        <v>0</v>
      </c>
      <c r="G10" s="59">
        <f t="shared" si="0"/>
        <v>77.333333333333329</v>
      </c>
      <c r="H10" s="55">
        <v>75</v>
      </c>
      <c r="I10" s="55">
        <v>80</v>
      </c>
      <c r="J10" s="55">
        <v>77</v>
      </c>
      <c r="K10" s="55">
        <v>0</v>
      </c>
      <c r="L10" s="59">
        <f t="shared" si="1"/>
        <v>77.333333333333329</v>
      </c>
      <c r="M10" s="55">
        <v>75</v>
      </c>
      <c r="N10" s="55">
        <v>70</v>
      </c>
      <c r="O10" s="55">
        <v>85</v>
      </c>
      <c r="P10" s="55">
        <v>0</v>
      </c>
      <c r="Q10" s="59">
        <f t="shared" si="2"/>
        <v>76.666666666666671</v>
      </c>
      <c r="R10" s="55">
        <v>75</v>
      </c>
      <c r="S10" s="55">
        <v>70</v>
      </c>
      <c r="T10" s="55">
        <v>85</v>
      </c>
      <c r="U10" s="55">
        <v>0</v>
      </c>
      <c r="V10" s="59">
        <f t="shared" si="3"/>
        <v>76.666666666666671</v>
      </c>
    </row>
    <row r="11" spans="1:22" x14ac:dyDescent="0.3">
      <c r="A11" s="42">
        <v>5</v>
      </c>
      <c r="B11" s="41" t="str">
        <f>'DATA SISWA'!B8</f>
        <v>DIANA AULIA</v>
      </c>
      <c r="C11" s="55">
        <v>86</v>
      </c>
      <c r="D11" s="55">
        <v>83</v>
      </c>
      <c r="E11" s="55">
        <v>100</v>
      </c>
      <c r="F11" s="55">
        <v>0</v>
      </c>
      <c r="G11" s="59">
        <f t="shared" si="0"/>
        <v>89.666666666666671</v>
      </c>
      <c r="H11" s="55">
        <v>85</v>
      </c>
      <c r="I11" s="55">
        <v>90</v>
      </c>
      <c r="J11" s="55">
        <v>90</v>
      </c>
      <c r="K11" s="55">
        <v>0</v>
      </c>
      <c r="L11" s="59">
        <f t="shared" si="1"/>
        <v>88.333333333333329</v>
      </c>
      <c r="M11" s="55">
        <v>85</v>
      </c>
      <c r="N11" s="55">
        <v>85</v>
      </c>
      <c r="O11" s="55">
        <v>90</v>
      </c>
      <c r="P11" s="55">
        <v>0</v>
      </c>
      <c r="Q11" s="59">
        <f t="shared" si="2"/>
        <v>86.666666666666671</v>
      </c>
      <c r="R11" s="55">
        <v>85</v>
      </c>
      <c r="S11" s="55">
        <v>85</v>
      </c>
      <c r="T11" s="55">
        <v>90</v>
      </c>
      <c r="U11" s="55">
        <v>0</v>
      </c>
      <c r="V11" s="59">
        <f t="shared" si="3"/>
        <v>86.666666666666671</v>
      </c>
    </row>
    <row r="12" spans="1:22" x14ac:dyDescent="0.3">
      <c r="A12" s="42">
        <v>6</v>
      </c>
      <c r="B12" s="41" t="str">
        <f>'DATA SISWA'!B9</f>
        <v>ELVINA SUNARDI</v>
      </c>
      <c r="C12" s="55">
        <v>80</v>
      </c>
      <c r="D12" s="55">
        <v>85</v>
      </c>
      <c r="E12" s="55">
        <v>85</v>
      </c>
      <c r="F12" s="55">
        <v>0</v>
      </c>
      <c r="G12" s="59">
        <f t="shared" si="0"/>
        <v>83.333333333333329</v>
      </c>
      <c r="H12" s="55">
        <v>80</v>
      </c>
      <c r="I12" s="55">
        <v>85</v>
      </c>
      <c r="J12" s="55">
        <v>85</v>
      </c>
      <c r="K12" s="55">
        <v>0</v>
      </c>
      <c r="L12" s="59">
        <f t="shared" si="1"/>
        <v>83.333333333333329</v>
      </c>
      <c r="M12" s="55">
        <v>75</v>
      </c>
      <c r="N12" s="55">
        <v>85</v>
      </c>
      <c r="O12" s="55">
        <v>90</v>
      </c>
      <c r="P12" s="55">
        <v>0</v>
      </c>
      <c r="Q12" s="59">
        <f t="shared" si="2"/>
        <v>83.333333333333329</v>
      </c>
      <c r="R12" s="55">
        <v>75</v>
      </c>
      <c r="S12" s="55">
        <v>85</v>
      </c>
      <c r="T12" s="55">
        <v>90</v>
      </c>
      <c r="U12" s="55">
        <v>0</v>
      </c>
      <c r="V12" s="59">
        <f t="shared" si="3"/>
        <v>83.333333333333329</v>
      </c>
    </row>
    <row r="13" spans="1:22" x14ac:dyDescent="0.3">
      <c r="A13" s="42">
        <v>7</v>
      </c>
      <c r="B13" s="41" t="str">
        <f>'DATA SISWA'!B10</f>
        <v>HARITSYAM ANSHARI</v>
      </c>
      <c r="C13" s="55">
        <v>67</v>
      </c>
      <c r="D13" s="55">
        <v>80</v>
      </c>
      <c r="E13" s="55">
        <v>78</v>
      </c>
      <c r="F13" s="55">
        <v>0</v>
      </c>
      <c r="G13" s="59">
        <f t="shared" si="0"/>
        <v>75</v>
      </c>
      <c r="H13" s="55">
        <v>67</v>
      </c>
      <c r="I13" s="55">
        <v>80</v>
      </c>
      <c r="J13" s="55">
        <v>78</v>
      </c>
      <c r="K13" s="55">
        <v>0</v>
      </c>
      <c r="L13" s="59">
        <f t="shared" si="1"/>
        <v>75</v>
      </c>
      <c r="M13" s="55">
        <v>67</v>
      </c>
      <c r="N13" s="55">
        <v>80</v>
      </c>
      <c r="O13" s="55">
        <v>78</v>
      </c>
      <c r="P13" s="55">
        <v>0</v>
      </c>
      <c r="Q13" s="59">
        <f t="shared" si="2"/>
        <v>75</v>
      </c>
      <c r="R13" s="55">
        <v>70</v>
      </c>
      <c r="S13" s="55">
        <v>80</v>
      </c>
      <c r="T13" s="55">
        <v>70</v>
      </c>
      <c r="U13" s="55">
        <v>0</v>
      </c>
      <c r="V13" s="59">
        <f t="shared" si="3"/>
        <v>73.333333333333329</v>
      </c>
    </row>
    <row r="14" spans="1:22" x14ac:dyDescent="0.3">
      <c r="A14" s="42">
        <v>8</v>
      </c>
      <c r="B14" s="41" t="str">
        <f>'DATA SISWA'!B11</f>
        <v>IZZUDIN AL AYYUBI</v>
      </c>
      <c r="C14" s="55">
        <v>75</v>
      </c>
      <c r="D14" s="55">
        <v>85</v>
      </c>
      <c r="E14" s="55">
        <v>80</v>
      </c>
      <c r="F14" s="55">
        <v>0</v>
      </c>
      <c r="G14" s="59">
        <f t="shared" si="0"/>
        <v>80</v>
      </c>
      <c r="H14" s="55">
        <v>75</v>
      </c>
      <c r="I14" s="55">
        <v>85</v>
      </c>
      <c r="J14" s="55">
        <v>80</v>
      </c>
      <c r="K14" s="55">
        <v>0</v>
      </c>
      <c r="L14" s="59">
        <f t="shared" si="1"/>
        <v>80</v>
      </c>
      <c r="M14" s="55">
        <v>70</v>
      </c>
      <c r="N14" s="55">
        <v>85</v>
      </c>
      <c r="O14" s="55">
        <v>80</v>
      </c>
      <c r="P14" s="55">
        <v>0</v>
      </c>
      <c r="Q14" s="59">
        <f t="shared" si="2"/>
        <v>78.333333333333329</v>
      </c>
      <c r="R14" s="55">
        <v>75</v>
      </c>
      <c r="S14" s="55">
        <v>80</v>
      </c>
      <c r="T14" s="55">
        <v>77</v>
      </c>
      <c r="U14" s="55">
        <v>0</v>
      </c>
      <c r="V14" s="59">
        <f t="shared" si="3"/>
        <v>77.333333333333329</v>
      </c>
    </row>
    <row r="15" spans="1:22" x14ac:dyDescent="0.3">
      <c r="A15" s="42">
        <v>9</v>
      </c>
      <c r="B15" s="41" t="str">
        <f>'DATA SISWA'!B12</f>
        <v>LALA HELSINKI</v>
      </c>
      <c r="C15" s="55">
        <v>70</v>
      </c>
      <c r="D15" s="55">
        <v>80</v>
      </c>
      <c r="E15" s="55">
        <v>70</v>
      </c>
      <c r="F15" s="55">
        <v>0</v>
      </c>
      <c r="G15" s="59">
        <f t="shared" si="0"/>
        <v>73.333333333333329</v>
      </c>
      <c r="H15" s="55">
        <v>70</v>
      </c>
      <c r="I15" s="55">
        <v>80</v>
      </c>
      <c r="J15" s="55">
        <v>70</v>
      </c>
      <c r="K15" s="55">
        <v>0</v>
      </c>
      <c r="L15" s="59">
        <f t="shared" si="1"/>
        <v>73.333333333333329</v>
      </c>
      <c r="M15" s="55">
        <v>60</v>
      </c>
      <c r="N15" s="55">
        <v>50</v>
      </c>
      <c r="O15" s="55">
        <v>75</v>
      </c>
      <c r="P15" s="55">
        <v>0</v>
      </c>
      <c r="Q15" s="59">
        <f t="shared" si="2"/>
        <v>61.666666666666664</v>
      </c>
      <c r="R15" s="55">
        <v>35</v>
      </c>
      <c r="S15" s="55">
        <v>50</v>
      </c>
      <c r="T15" s="55">
        <v>45</v>
      </c>
      <c r="U15" s="55">
        <v>0</v>
      </c>
      <c r="V15" s="59">
        <f t="shared" si="3"/>
        <v>43.333333333333336</v>
      </c>
    </row>
    <row r="16" spans="1:22" ht="16.5" customHeight="1" x14ac:dyDescent="0.3">
      <c r="A16" s="42">
        <v>10</v>
      </c>
      <c r="B16" s="41" t="str">
        <f>'DATA SISWA'!B13</f>
        <v>MARIA RENATTA S.</v>
      </c>
      <c r="C16" s="55">
        <v>67</v>
      </c>
      <c r="D16" s="55">
        <v>80</v>
      </c>
      <c r="E16" s="55">
        <v>78</v>
      </c>
      <c r="F16" s="55">
        <v>0</v>
      </c>
      <c r="G16" s="59">
        <f t="shared" si="0"/>
        <v>75</v>
      </c>
      <c r="H16" s="55">
        <v>75</v>
      </c>
      <c r="I16" s="55">
        <v>70</v>
      </c>
      <c r="J16" s="55">
        <v>79</v>
      </c>
      <c r="K16" s="55">
        <v>0</v>
      </c>
      <c r="L16" s="59">
        <f t="shared" si="1"/>
        <v>74.666666666666671</v>
      </c>
      <c r="M16" s="55">
        <v>70</v>
      </c>
      <c r="N16" s="55">
        <v>80</v>
      </c>
      <c r="O16" s="55">
        <v>70</v>
      </c>
      <c r="P16" s="55">
        <v>0</v>
      </c>
      <c r="Q16" s="59">
        <f t="shared" si="2"/>
        <v>73.333333333333329</v>
      </c>
      <c r="R16" s="55">
        <v>70</v>
      </c>
      <c r="S16" s="55">
        <v>80</v>
      </c>
      <c r="T16" s="55">
        <v>70</v>
      </c>
      <c r="U16" s="55">
        <v>0</v>
      </c>
      <c r="V16" s="59">
        <f t="shared" si="3"/>
        <v>73.333333333333329</v>
      </c>
    </row>
    <row r="17" spans="1:22" x14ac:dyDescent="0.3">
      <c r="A17" s="42">
        <v>11</v>
      </c>
      <c r="B17" s="41" t="str">
        <f>'DATA SISWA'!B14</f>
        <v>NANDA AYU</v>
      </c>
      <c r="C17" s="55">
        <v>85</v>
      </c>
      <c r="D17" s="55">
        <v>42</v>
      </c>
      <c r="E17" s="55">
        <v>68</v>
      </c>
      <c r="F17" s="55">
        <v>0</v>
      </c>
      <c r="G17" s="59">
        <f t="shared" si="0"/>
        <v>65</v>
      </c>
      <c r="H17" s="55">
        <v>60</v>
      </c>
      <c r="I17" s="55">
        <v>50</v>
      </c>
      <c r="J17" s="55">
        <v>75</v>
      </c>
      <c r="K17" s="55">
        <v>0</v>
      </c>
      <c r="L17" s="59">
        <f t="shared" si="1"/>
        <v>61.666666666666664</v>
      </c>
      <c r="M17" s="55">
        <v>35</v>
      </c>
      <c r="N17" s="55">
        <v>50</v>
      </c>
      <c r="O17" s="55">
        <v>45</v>
      </c>
      <c r="P17" s="55">
        <v>0</v>
      </c>
      <c r="Q17" s="59">
        <f t="shared" si="2"/>
        <v>43.333333333333336</v>
      </c>
      <c r="R17" s="55">
        <v>35</v>
      </c>
      <c r="S17" s="55">
        <v>50</v>
      </c>
      <c r="T17" s="55">
        <v>45</v>
      </c>
      <c r="U17" s="55">
        <v>0</v>
      </c>
      <c r="V17" s="59">
        <f t="shared" si="3"/>
        <v>43.333333333333336</v>
      </c>
    </row>
    <row r="18" spans="1:22" x14ac:dyDescent="0.3">
      <c r="A18" s="42">
        <v>12</v>
      </c>
      <c r="B18" s="41" t="str">
        <f>'DATA SISWA'!B15</f>
        <v xml:space="preserve">OPHELIA </v>
      </c>
      <c r="C18" s="55">
        <v>75</v>
      </c>
      <c r="D18" s="55">
        <v>80</v>
      </c>
      <c r="E18" s="55">
        <v>77</v>
      </c>
      <c r="F18" s="55">
        <v>0</v>
      </c>
      <c r="G18" s="59">
        <f t="shared" si="0"/>
        <v>77.333333333333329</v>
      </c>
      <c r="H18" s="55">
        <v>70</v>
      </c>
      <c r="I18" s="55">
        <v>85</v>
      </c>
      <c r="J18" s="55">
        <v>80</v>
      </c>
      <c r="K18" s="55">
        <v>0</v>
      </c>
      <c r="L18" s="59">
        <f t="shared" si="1"/>
        <v>78.333333333333329</v>
      </c>
      <c r="M18" s="55">
        <v>75</v>
      </c>
      <c r="N18" s="55">
        <v>70</v>
      </c>
      <c r="O18" s="55">
        <v>85</v>
      </c>
      <c r="P18" s="55">
        <v>0</v>
      </c>
      <c r="Q18" s="59">
        <f t="shared" si="2"/>
        <v>76.666666666666671</v>
      </c>
      <c r="R18" s="55">
        <v>75</v>
      </c>
      <c r="S18" s="55">
        <v>80</v>
      </c>
      <c r="T18" s="55">
        <v>77</v>
      </c>
      <c r="U18" s="55">
        <v>0</v>
      </c>
      <c r="V18" s="59">
        <f t="shared" si="3"/>
        <v>77.333333333333329</v>
      </c>
    </row>
    <row r="19" spans="1:22" x14ac:dyDescent="0.3">
      <c r="A19" s="42">
        <v>13</v>
      </c>
      <c r="B19" s="41" t="str">
        <f>'DATA SISWA'!B16</f>
        <v>REYNARD CHATILLON</v>
      </c>
      <c r="C19" s="55">
        <v>70</v>
      </c>
      <c r="D19" s="55">
        <v>85</v>
      </c>
      <c r="E19" s="55">
        <v>80</v>
      </c>
      <c r="F19" s="55">
        <v>0</v>
      </c>
      <c r="G19" s="59">
        <f t="shared" si="0"/>
        <v>78.333333333333329</v>
      </c>
      <c r="H19" s="55">
        <v>75</v>
      </c>
      <c r="I19" s="55">
        <v>85</v>
      </c>
      <c r="J19" s="55">
        <v>80</v>
      </c>
      <c r="K19" s="55">
        <v>0</v>
      </c>
      <c r="L19" s="59">
        <f t="shared" si="1"/>
        <v>80</v>
      </c>
      <c r="M19" s="55">
        <v>70</v>
      </c>
      <c r="N19" s="55">
        <v>85</v>
      </c>
      <c r="O19" s="55">
        <v>80</v>
      </c>
      <c r="P19" s="55">
        <v>0</v>
      </c>
      <c r="Q19" s="59">
        <f t="shared" si="2"/>
        <v>78.333333333333329</v>
      </c>
      <c r="R19" s="55">
        <v>75</v>
      </c>
      <c r="S19" s="55">
        <v>70</v>
      </c>
      <c r="T19" s="55">
        <v>85</v>
      </c>
      <c r="U19" s="55">
        <v>0</v>
      </c>
      <c r="V19" s="59">
        <f t="shared" si="3"/>
        <v>76.666666666666671</v>
      </c>
    </row>
    <row r="20" spans="1:22" x14ac:dyDescent="0.3">
      <c r="A20" s="42">
        <v>14</v>
      </c>
      <c r="B20" s="41" t="str">
        <f>'DATA SISWA'!B17</f>
        <v>RAYNALDO PUTRA SETYOWATI</v>
      </c>
      <c r="C20" s="55">
        <v>75</v>
      </c>
      <c r="D20" s="55">
        <v>80</v>
      </c>
      <c r="E20" s="55">
        <v>77</v>
      </c>
      <c r="F20" s="55">
        <v>0</v>
      </c>
      <c r="G20" s="59">
        <f t="shared" si="0"/>
        <v>77.333333333333329</v>
      </c>
      <c r="H20" s="55">
        <v>75</v>
      </c>
      <c r="I20" s="55">
        <v>85</v>
      </c>
      <c r="J20" s="55">
        <v>80</v>
      </c>
      <c r="K20" s="55">
        <v>0</v>
      </c>
      <c r="L20" s="59">
        <f t="shared" si="1"/>
        <v>80</v>
      </c>
      <c r="M20" s="55">
        <v>75</v>
      </c>
      <c r="N20" s="55">
        <v>85</v>
      </c>
      <c r="O20" s="55">
        <v>80</v>
      </c>
      <c r="P20" s="55">
        <v>0</v>
      </c>
      <c r="Q20" s="59">
        <f t="shared" si="2"/>
        <v>80</v>
      </c>
      <c r="R20" s="55">
        <v>75</v>
      </c>
      <c r="S20" s="55">
        <v>85</v>
      </c>
      <c r="T20" s="55">
        <v>80</v>
      </c>
      <c r="U20" s="55">
        <v>0</v>
      </c>
      <c r="V20" s="59">
        <f t="shared" si="3"/>
        <v>80</v>
      </c>
    </row>
    <row r="21" spans="1:22" x14ac:dyDescent="0.3">
      <c r="A21" s="42">
        <v>15</v>
      </c>
      <c r="B21" s="41" t="str">
        <f>'DATA SISWA'!B18</f>
        <v>RAGNA CRIMSON</v>
      </c>
      <c r="C21" s="55">
        <v>90</v>
      </c>
      <c r="D21" s="55">
        <v>92</v>
      </c>
      <c r="E21" s="55">
        <v>90</v>
      </c>
      <c r="F21" s="55">
        <v>0</v>
      </c>
      <c r="G21" s="59">
        <f t="shared" si="0"/>
        <v>90.666666666666671</v>
      </c>
      <c r="H21" s="55">
        <v>90</v>
      </c>
      <c r="I21" s="55">
        <v>92</v>
      </c>
      <c r="J21" s="55">
        <v>90</v>
      </c>
      <c r="K21" s="55">
        <v>0</v>
      </c>
      <c r="L21" s="59">
        <f t="shared" si="1"/>
        <v>90.666666666666671</v>
      </c>
      <c r="M21" s="55">
        <v>85</v>
      </c>
      <c r="N21" s="55">
        <v>90</v>
      </c>
      <c r="O21" s="55">
        <v>90</v>
      </c>
      <c r="P21" s="55">
        <v>0</v>
      </c>
      <c r="Q21" s="59">
        <f t="shared" si="2"/>
        <v>88.333333333333329</v>
      </c>
      <c r="R21" s="55">
        <v>86</v>
      </c>
      <c r="S21" s="55">
        <v>83</v>
      </c>
      <c r="T21" s="55">
        <v>100</v>
      </c>
      <c r="U21" s="55">
        <v>0</v>
      </c>
      <c r="V21" s="59">
        <f t="shared" si="3"/>
        <v>89.666666666666671</v>
      </c>
    </row>
    <row r="22" spans="1:22" x14ac:dyDescent="0.3">
      <c r="A22" s="42">
        <v>16</v>
      </c>
      <c r="B22" s="41" t="str">
        <f>'DATA SISWA'!B19</f>
        <v>SABRINA IRIS WIDAGDO</v>
      </c>
      <c r="C22" s="55">
        <v>70</v>
      </c>
      <c r="D22" s="55">
        <v>80</v>
      </c>
      <c r="E22" s="55">
        <v>70</v>
      </c>
      <c r="F22" s="55">
        <v>0</v>
      </c>
      <c r="G22" s="59">
        <f t="shared" si="0"/>
        <v>73.333333333333329</v>
      </c>
      <c r="H22" s="55">
        <v>70</v>
      </c>
      <c r="I22" s="55">
        <v>75</v>
      </c>
      <c r="J22" s="55">
        <v>65</v>
      </c>
      <c r="K22" s="55">
        <v>0</v>
      </c>
      <c r="L22" s="59">
        <f t="shared" si="1"/>
        <v>70</v>
      </c>
      <c r="M22" s="55">
        <v>67</v>
      </c>
      <c r="N22" s="55">
        <v>80</v>
      </c>
      <c r="O22" s="55">
        <v>78</v>
      </c>
      <c r="P22" s="55">
        <v>0</v>
      </c>
      <c r="Q22" s="59">
        <f t="shared" si="2"/>
        <v>75</v>
      </c>
      <c r="R22" s="55">
        <v>70</v>
      </c>
      <c r="S22" s="55">
        <v>80</v>
      </c>
      <c r="T22" s="55">
        <v>70</v>
      </c>
      <c r="U22" s="55">
        <v>0</v>
      </c>
      <c r="V22" s="59">
        <f t="shared" si="3"/>
        <v>73.333333333333329</v>
      </c>
    </row>
    <row r="23" spans="1:22" x14ac:dyDescent="0.3">
      <c r="A23" s="42">
        <v>17</v>
      </c>
      <c r="B23" s="41" t="str">
        <f>'DATA SISWA'!B20</f>
        <v>SKOLASTIKA TANUBRATA</v>
      </c>
      <c r="C23" s="55">
        <v>80</v>
      </c>
      <c r="D23" s="55">
        <v>85</v>
      </c>
      <c r="E23" s="55">
        <v>85</v>
      </c>
      <c r="F23" s="55">
        <v>0</v>
      </c>
      <c r="G23" s="59">
        <f t="shared" si="0"/>
        <v>83.333333333333329</v>
      </c>
      <c r="H23" s="55">
        <v>75</v>
      </c>
      <c r="I23" s="55">
        <v>85</v>
      </c>
      <c r="J23" s="55">
        <v>80</v>
      </c>
      <c r="K23" s="55">
        <v>0</v>
      </c>
      <c r="L23" s="59">
        <f t="shared" si="1"/>
        <v>80</v>
      </c>
      <c r="M23" s="55">
        <v>85</v>
      </c>
      <c r="N23" s="55">
        <v>90</v>
      </c>
      <c r="O23" s="55">
        <v>90</v>
      </c>
      <c r="P23" s="55">
        <v>0</v>
      </c>
      <c r="Q23" s="59">
        <f>AVERAGE(M23:O23)</f>
        <v>88.333333333333329</v>
      </c>
      <c r="R23" s="55">
        <v>75</v>
      </c>
      <c r="S23" s="55">
        <v>85</v>
      </c>
      <c r="T23" s="55">
        <v>80</v>
      </c>
      <c r="U23" s="55">
        <v>0</v>
      </c>
      <c r="V23" s="59">
        <f t="shared" si="3"/>
        <v>80</v>
      </c>
    </row>
    <row r="24" spans="1:22" x14ac:dyDescent="0.3">
      <c r="A24" s="42">
        <v>18</v>
      </c>
      <c r="B24" s="41" t="str">
        <f>'DATA SISWA'!B21</f>
        <v>SASTROAMIDJOJO DIMEDJO</v>
      </c>
      <c r="C24" s="55">
        <v>70</v>
      </c>
      <c r="D24" s="55">
        <v>85</v>
      </c>
      <c r="E24" s="55">
        <v>80</v>
      </c>
      <c r="F24" s="55">
        <v>0</v>
      </c>
      <c r="G24" s="59">
        <f t="shared" si="0"/>
        <v>78.333333333333329</v>
      </c>
      <c r="H24" s="55">
        <v>75</v>
      </c>
      <c r="I24" s="55">
        <v>80</v>
      </c>
      <c r="J24" s="55">
        <v>77</v>
      </c>
      <c r="K24" s="55">
        <v>0</v>
      </c>
      <c r="L24" s="59">
        <f t="shared" si="1"/>
        <v>77.333333333333329</v>
      </c>
      <c r="M24" s="55">
        <v>70</v>
      </c>
      <c r="N24" s="55">
        <v>85</v>
      </c>
      <c r="O24" s="55">
        <v>80</v>
      </c>
      <c r="P24" s="55">
        <v>0</v>
      </c>
      <c r="Q24" s="59">
        <f t="shared" si="2"/>
        <v>78.333333333333329</v>
      </c>
      <c r="R24" s="55">
        <v>75</v>
      </c>
      <c r="S24" s="55">
        <v>85</v>
      </c>
      <c r="T24" s="55">
        <v>80</v>
      </c>
      <c r="U24" s="55">
        <v>0</v>
      </c>
      <c r="V24" s="59">
        <f t="shared" si="3"/>
        <v>80</v>
      </c>
    </row>
    <row r="25" spans="1:22" x14ac:dyDescent="0.3">
      <c r="A25" s="42">
        <v>19</v>
      </c>
      <c r="B25" s="41" t="str">
        <f>'DATA SISWA'!B22</f>
        <v>VICTORIA ANUGRAH LESTARI</v>
      </c>
      <c r="C25" s="55">
        <v>70</v>
      </c>
      <c r="D25" s="55">
        <v>85</v>
      </c>
      <c r="E25" s="55">
        <v>80</v>
      </c>
      <c r="F25" s="55">
        <v>0</v>
      </c>
      <c r="G25" s="59">
        <f t="shared" si="0"/>
        <v>78.333333333333329</v>
      </c>
      <c r="H25" s="55">
        <v>70</v>
      </c>
      <c r="I25" s="55">
        <v>85</v>
      </c>
      <c r="J25" s="55">
        <v>80</v>
      </c>
      <c r="K25" s="55">
        <v>0</v>
      </c>
      <c r="L25" s="59">
        <f t="shared" si="1"/>
        <v>78.333333333333329</v>
      </c>
      <c r="M25" s="55">
        <v>75</v>
      </c>
      <c r="N25" s="55">
        <v>85</v>
      </c>
      <c r="O25" s="55">
        <v>80</v>
      </c>
      <c r="P25" s="55">
        <v>0</v>
      </c>
      <c r="Q25" s="59">
        <f t="shared" si="2"/>
        <v>80</v>
      </c>
      <c r="R25" s="55">
        <v>75</v>
      </c>
      <c r="S25" s="55">
        <v>80</v>
      </c>
      <c r="T25" s="55">
        <v>77</v>
      </c>
      <c r="U25" s="55">
        <v>0</v>
      </c>
      <c r="V25" s="59">
        <f t="shared" si="3"/>
        <v>77.333333333333329</v>
      </c>
    </row>
    <row r="26" spans="1:22" x14ac:dyDescent="0.3">
      <c r="A26" s="42">
        <v>20</v>
      </c>
      <c r="B26" s="41" t="str">
        <f>'DATA SISWA'!B23</f>
        <v>WULAN SASI AL QOMARI</v>
      </c>
      <c r="C26" s="55">
        <v>70</v>
      </c>
      <c r="D26" s="55">
        <v>85</v>
      </c>
      <c r="E26" s="55">
        <v>80</v>
      </c>
      <c r="F26" s="55">
        <v>0</v>
      </c>
      <c r="G26" s="59">
        <f t="shared" si="0"/>
        <v>78.333333333333329</v>
      </c>
      <c r="H26" s="55">
        <v>75</v>
      </c>
      <c r="I26" s="55">
        <v>85</v>
      </c>
      <c r="J26" s="55">
        <v>80</v>
      </c>
      <c r="K26" s="55">
        <v>0</v>
      </c>
      <c r="L26" s="59">
        <f t="shared" si="1"/>
        <v>80</v>
      </c>
      <c r="M26" s="55">
        <v>75</v>
      </c>
      <c r="N26" s="55">
        <v>85</v>
      </c>
      <c r="O26" s="55">
        <v>80</v>
      </c>
      <c r="P26" s="55">
        <v>0</v>
      </c>
      <c r="Q26" s="59">
        <f t="shared" si="2"/>
        <v>80</v>
      </c>
      <c r="R26" s="55">
        <v>70</v>
      </c>
      <c r="S26" s="55">
        <v>85</v>
      </c>
      <c r="T26" s="55">
        <v>80</v>
      </c>
      <c r="U26" s="55">
        <v>0</v>
      </c>
      <c r="V26" s="59">
        <f t="shared" si="3"/>
        <v>78.333333333333329</v>
      </c>
    </row>
    <row r="27" spans="1:22" x14ac:dyDescent="0.3">
      <c r="A27" s="42">
        <v>21</v>
      </c>
      <c r="B27" s="41" t="str">
        <f>'DATA SISWA'!B24</f>
        <v>ZECHARIAS ALBURQUEQUE</v>
      </c>
      <c r="C27" s="55">
        <v>70</v>
      </c>
      <c r="D27" s="55">
        <v>80</v>
      </c>
      <c r="E27" s="55">
        <v>70</v>
      </c>
      <c r="F27" s="55">
        <v>0</v>
      </c>
      <c r="G27" s="59">
        <f t="shared" ref="G27:G31" si="4">AVERAGE(C27:E27)</f>
        <v>73.333333333333329</v>
      </c>
      <c r="H27" s="55">
        <v>67</v>
      </c>
      <c r="I27" s="55">
        <v>80</v>
      </c>
      <c r="J27" s="55">
        <v>78</v>
      </c>
      <c r="K27" s="55">
        <v>0</v>
      </c>
      <c r="L27" s="59">
        <f t="shared" ref="L27:L31" si="5">AVERAGE(H27:J27)</f>
        <v>75</v>
      </c>
      <c r="M27" s="55">
        <v>75</v>
      </c>
      <c r="N27" s="55">
        <v>70</v>
      </c>
      <c r="O27" s="55">
        <v>85</v>
      </c>
      <c r="P27" s="55">
        <v>0</v>
      </c>
      <c r="Q27" s="59">
        <f t="shared" ref="Q27:Q31" si="6">AVERAGE(M27:O27)</f>
        <v>76.666666666666671</v>
      </c>
      <c r="R27" s="55">
        <v>75</v>
      </c>
      <c r="S27" s="55">
        <v>70</v>
      </c>
      <c r="T27" s="55">
        <v>85</v>
      </c>
      <c r="U27" s="55">
        <v>0</v>
      </c>
      <c r="V27" s="59">
        <f t="shared" ref="V27:V31" si="7">AVERAGE(R27:T27)</f>
        <v>76.666666666666671</v>
      </c>
    </row>
    <row r="28" spans="1:22" x14ac:dyDescent="0.3">
      <c r="A28" s="42">
        <v>22</v>
      </c>
      <c r="B28" s="41">
        <f>'DATA SISWA'!B25</f>
        <v>0</v>
      </c>
      <c r="C28" s="55">
        <v>0</v>
      </c>
      <c r="D28" s="55">
        <v>0</v>
      </c>
      <c r="E28" s="55">
        <v>0</v>
      </c>
      <c r="F28" s="55">
        <v>0</v>
      </c>
      <c r="G28" s="59">
        <f t="shared" si="4"/>
        <v>0</v>
      </c>
      <c r="H28" s="55">
        <v>0</v>
      </c>
      <c r="I28" s="55">
        <v>0</v>
      </c>
      <c r="J28" s="55">
        <v>0</v>
      </c>
      <c r="K28" s="55">
        <v>0</v>
      </c>
      <c r="L28" s="59">
        <f t="shared" si="5"/>
        <v>0</v>
      </c>
      <c r="M28" s="55">
        <v>0</v>
      </c>
      <c r="N28" s="55">
        <v>0</v>
      </c>
      <c r="O28" s="55">
        <v>0</v>
      </c>
      <c r="P28" s="55">
        <v>0</v>
      </c>
      <c r="Q28" s="59">
        <f t="shared" si="6"/>
        <v>0</v>
      </c>
      <c r="R28" s="55">
        <v>0</v>
      </c>
      <c r="S28" s="55">
        <v>0</v>
      </c>
      <c r="T28" s="55">
        <v>0</v>
      </c>
      <c r="U28" s="55">
        <v>0</v>
      </c>
      <c r="V28" s="59">
        <f t="shared" si="7"/>
        <v>0</v>
      </c>
    </row>
    <row r="29" spans="1:22" x14ac:dyDescent="0.3">
      <c r="A29" s="42">
        <v>23</v>
      </c>
      <c r="B29" s="41">
        <f>'DATA SISWA'!B26</f>
        <v>0</v>
      </c>
      <c r="C29" s="55">
        <v>0</v>
      </c>
      <c r="D29" s="55">
        <v>0</v>
      </c>
      <c r="E29" s="55">
        <v>0</v>
      </c>
      <c r="F29" s="55">
        <v>0</v>
      </c>
      <c r="G29" s="59">
        <f t="shared" si="4"/>
        <v>0</v>
      </c>
      <c r="H29" s="55">
        <v>0</v>
      </c>
      <c r="I29" s="55">
        <v>0</v>
      </c>
      <c r="J29" s="55">
        <v>0</v>
      </c>
      <c r="K29" s="55">
        <v>0</v>
      </c>
      <c r="L29" s="59">
        <f t="shared" si="5"/>
        <v>0</v>
      </c>
      <c r="M29" s="55">
        <v>0</v>
      </c>
      <c r="N29" s="55">
        <v>0</v>
      </c>
      <c r="O29" s="55">
        <v>0</v>
      </c>
      <c r="P29" s="55">
        <v>0</v>
      </c>
      <c r="Q29" s="59">
        <f t="shared" si="6"/>
        <v>0</v>
      </c>
      <c r="R29" s="55">
        <v>0</v>
      </c>
      <c r="S29" s="55">
        <v>0</v>
      </c>
      <c r="T29" s="55">
        <v>0</v>
      </c>
      <c r="U29" s="55">
        <v>0</v>
      </c>
      <c r="V29" s="59">
        <f t="shared" si="7"/>
        <v>0</v>
      </c>
    </row>
    <row r="30" spans="1:22" x14ac:dyDescent="0.3">
      <c r="A30" s="42">
        <v>24</v>
      </c>
      <c r="B30" s="41">
        <f>'DATA SISWA'!B27</f>
        <v>0</v>
      </c>
      <c r="C30" s="55">
        <v>0</v>
      </c>
      <c r="D30" s="55">
        <v>0</v>
      </c>
      <c r="E30" s="55">
        <v>0</v>
      </c>
      <c r="F30" s="55">
        <v>0</v>
      </c>
      <c r="G30" s="59">
        <f t="shared" si="4"/>
        <v>0</v>
      </c>
      <c r="H30" s="55">
        <v>0</v>
      </c>
      <c r="I30" s="55">
        <v>0</v>
      </c>
      <c r="J30" s="55">
        <v>0</v>
      </c>
      <c r="K30" s="55">
        <v>0</v>
      </c>
      <c r="L30" s="59">
        <f t="shared" si="5"/>
        <v>0</v>
      </c>
      <c r="M30" s="55">
        <v>0</v>
      </c>
      <c r="N30" s="55">
        <v>0</v>
      </c>
      <c r="O30" s="55">
        <v>0</v>
      </c>
      <c r="P30" s="55">
        <v>0</v>
      </c>
      <c r="Q30" s="59">
        <f t="shared" si="6"/>
        <v>0</v>
      </c>
      <c r="R30" s="55">
        <v>0</v>
      </c>
      <c r="S30" s="55">
        <v>0</v>
      </c>
      <c r="T30" s="55">
        <v>0</v>
      </c>
      <c r="U30" s="55">
        <v>0</v>
      </c>
      <c r="V30" s="59">
        <f t="shared" si="7"/>
        <v>0</v>
      </c>
    </row>
    <row r="31" spans="1:22" x14ac:dyDescent="0.3">
      <c r="A31" s="42">
        <v>25</v>
      </c>
      <c r="B31" s="41">
        <f>'DATA SISWA'!B28</f>
        <v>0</v>
      </c>
      <c r="C31" s="55">
        <v>0</v>
      </c>
      <c r="D31" s="55">
        <v>0</v>
      </c>
      <c r="E31" s="55">
        <v>0</v>
      </c>
      <c r="F31" s="55">
        <v>0</v>
      </c>
      <c r="G31" s="59">
        <f t="shared" si="4"/>
        <v>0</v>
      </c>
      <c r="H31" s="55">
        <v>0</v>
      </c>
      <c r="I31" s="55">
        <v>0</v>
      </c>
      <c r="J31" s="55">
        <v>0</v>
      </c>
      <c r="K31" s="55">
        <v>0</v>
      </c>
      <c r="L31" s="59">
        <f t="shared" si="5"/>
        <v>0</v>
      </c>
      <c r="M31" s="55">
        <v>0</v>
      </c>
      <c r="N31" s="55">
        <v>0</v>
      </c>
      <c r="O31" s="55">
        <v>0</v>
      </c>
      <c r="P31" s="55">
        <v>0</v>
      </c>
      <c r="Q31" s="59">
        <f t="shared" si="6"/>
        <v>0</v>
      </c>
      <c r="R31" s="55">
        <v>0</v>
      </c>
      <c r="S31" s="55">
        <v>0</v>
      </c>
      <c r="T31" s="55">
        <v>0</v>
      </c>
      <c r="U31" s="55">
        <v>0</v>
      </c>
      <c r="V31" s="59">
        <f t="shared" si="7"/>
        <v>0</v>
      </c>
    </row>
  </sheetData>
  <mergeCells count="9">
    <mergeCell ref="C3:V3"/>
    <mergeCell ref="M5:Q5"/>
    <mergeCell ref="R5:V5"/>
    <mergeCell ref="A3:A6"/>
    <mergeCell ref="B3:B6"/>
    <mergeCell ref="C4:L4"/>
    <mergeCell ref="M4:V4"/>
    <mergeCell ref="C5:G5"/>
    <mergeCell ref="H5:L5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DATA SISWA</vt:lpstr>
      <vt:lpstr>LEGER</vt:lpstr>
      <vt:lpstr>DESKRIPSI</vt:lpstr>
      <vt:lpstr>PREDIKAT</vt:lpstr>
      <vt:lpstr>RAPOT</vt:lpstr>
      <vt:lpstr>HOME</vt:lpstr>
      <vt:lpstr>NILAI</vt:lpstr>
      <vt:lpstr>REKAP</vt:lpstr>
      <vt:lpstr>REKAP1</vt:lpstr>
      <vt:lpstr>RAPORT 1</vt:lpstr>
      <vt:lpstr>INPUT SIKAP</vt:lpstr>
      <vt:lpstr>KELAS___I___SATU</vt:lpstr>
      <vt:lpstr>Leger</vt:lpstr>
      <vt:lpstr>LEGER!Print_Area</vt:lpstr>
      <vt:lpstr>RAPOT!Print_Area</vt:lpstr>
      <vt:lpstr>LEGER!Print_Titles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Izzudin Al Ayyubi</dc:creator>
  <cp:lastModifiedBy>Izzudin Al Ayyubi</cp:lastModifiedBy>
  <cp:lastPrinted>2025-09-07T07:00:50Z</cp:lastPrinted>
  <dcterms:created xsi:type="dcterms:W3CDTF">2016-10-29T03:17:51Z</dcterms:created>
  <dcterms:modified xsi:type="dcterms:W3CDTF">2025-09-07T07:02:51Z</dcterms:modified>
</cp:coreProperties>
</file>