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HAO/Documents/UT/YEAR6/analytical_chem/GC-MS/data/"/>
    </mc:Choice>
  </mc:AlternateContent>
  <bookViews>
    <workbookView xWindow="0" yWindow="460" windowWidth="27760" windowHeight="19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8" i="1" l="1"/>
  <c r="Z28" i="1"/>
  <c r="AA28" i="1"/>
  <c r="AA26" i="1"/>
  <c r="Z26" i="1"/>
  <c r="X28" i="1"/>
  <c r="X26" i="1"/>
  <c r="W28" i="1"/>
  <c r="W26" i="1"/>
  <c r="U26" i="1"/>
  <c r="V28" i="1"/>
  <c r="V26" i="1"/>
  <c r="S29" i="1"/>
  <c r="S28" i="1"/>
  <c r="S27" i="1"/>
  <c r="S26" i="1"/>
  <c r="R29" i="1"/>
  <c r="R28" i="1"/>
  <c r="R27" i="1"/>
  <c r="R26" i="1"/>
  <c r="Q29" i="1"/>
  <c r="Q28" i="1"/>
  <c r="Q27" i="1"/>
  <c r="Q26" i="1"/>
  <c r="S20" i="1"/>
  <c r="S19" i="1"/>
  <c r="S18" i="1"/>
  <c r="S17" i="1"/>
  <c r="R20" i="1"/>
  <c r="R19" i="1"/>
  <c r="R18" i="1"/>
  <c r="R17" i="1"/>
  <c r="Q21" i="1"/>
  <c r="Q20" i="1"/>
  <c r="Q19" i="1"/>
  <c r="Q18" i="1"/>
  <c r="Q17" i="1"/>
  <c r="R12" i="1"/>
  <c r="R9" i="1"/>
  <c r="R6" i="1"/>
  <c r="R3" i="1"/>
  <c r="J27" i="1"/>
  <c r="J26" i="1"/>
  <c r="I27" i="1"/>
  <c r="I26" i="1"/>
  <c r="H27" i="1"/>
  <c r="H26" i="1"/>
  <c r="G21" i="1"/>
  <c r="G14" i="1"/>
  <c r="F7" i="1"/>
  <c r="G13" i="1"/>
  <c r="G12" i="1"/>
  <c r="I13" i="1"/>
  <c r="J13" i="1"/>
  <c r="I12" i="1"/>
  <c r="J12" i="1"/>
  <c r="E5" i="1"/>
  <c r="E6" i="1"/>
  <c r="F5" i="1"/>
  <c r="E3" i="1"/>
  <c r="E4" i="1"/>
  <c r="F3" i="1"/>
</calcChain>
</file>

<file path=xl/sharedStrings.xml><?xml version="1.0" encoding="utf-8"?>
<sst xmlns="http://schemas.openxmlformats.org/spreadsheetml/2006/main" count="87" uniqueCount="33">
  <si>
    <t>Sample A</t>
  </si>
  <si>
    <t>Sample B</t>
  </si>
  <si>
    <t>run 1</t>
  </si>
  <si>
    <t>run 2</t>
  </si>
  <si>
    <t>average</t>
  </si>
  <si>
    <t>12C</t>
  </si>
  <si>
    <t>13C</t>
  </si>
  <si>
    <t>isotope</t>
  </si>
  <si>
    <t>Peak Area</t>
  </si>
  <si>
    <t xml:space="preserve"> </t>
  </si>
  <si>
    <t>ratio 12C/13C</t>
  </si>
  <si>
    <t>12C conc.</t>
  </si>
  <si>
    <t>ppm</t>
  </si>
  <si>
    <t>mg / fl oz</t>
  </si>
  <si>
    <t>mg / 8 fl oz</t>
  </si>
  <si>
    <t>original before dilution</t>
  </si>
  <si>
    <t>Control</t>
  </si>
  <si>
    <t>f(x) = 0.0049x + 0.0575</t>
  </si>
  <si>
    <t>% Recovery</t>
  </si>
  <si>
    <t>%</t>
  </si>
  <si>
    <t>inaccurate due to different qualitative calibration sample run</t>
  </si>
  <si>
    <t>results with % recovery</t>
  </si>
  <si>
    <t>mg /fl oz</t>
  </si>
  <si>
    <t>12C conc. (ppm)</t>
  </si>
  <si>
    <t xml:space="preserve">isotope </t>
  </si>
  <si>
    <t>run1</t>
  </si>
  <si>
    <t>run2</t>
  </si>
  <si>
    <t>results w/ % recovery</t>
  </si>
  <si>
    <t>std dev (12C conc.)</t>
  </si>
  <si>
    <t>average (12C conc.)</t>
  </si>
  <si>
    <t>95% CI</t>
  </si>
  <si>
    <t>RSD</t>
  </si>
  <si>
    <t>stats done with 12C conc.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</si>
</sst>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Calibri"/>
      <family val="2"/>
      <scheme val="minor"/>
    </font>
    <font>
      <sz val="12"/>
      <color rgb="FF000000"/>
      <name val="Helvetica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topLeftCell="J1" zoomScale="132" workbookViewId="0">
      <selection activeCell="X18" sqref="X18"/>
    </sheetView>
  </sheetViews>
  <sheetFormatPr baseColWidth="10" defaultRowHeight="16" x14ac:dyDescent="0.2"/>
  <sheetData>
    <row r="1" spans="1:19" x14ac:dyDescent="0.2">
      <c r="A1" t="s">
        <v>8</v>
      </c>
      <c r="O1" t="s">
        <v>8</v>
      </c>
    </row>
    <row r="2" spans="1:19" x14ac:dyDescent="0.2">
      <c r="B2" t="s">
        <v>7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I2" t="s">
        <v>17</v>
      </c>
      <c r="P2" t="s">
        <v>24</v>
      </c>
      <c r="Q2" t="s">
        <v>25</v>
      </c>
      <c r="R2" t="s">
        <v>10</v>
      </c>
      <c r="S2" t="s">
        <v>23</v>
      </c>
    </row>
    <row r="3" spans="1:19" x14ac:dyDescent="0.2">
      <c r="A3" t="s">
        <v>0</v>
      </c>
      <c r="B3" t="s">
        <v>5</v>
      </c>
      <c r="C3" s="1">
        <v>5508316</v>
      </c>
      <c r="D3" s="1">
        <v>4655195</v>
      </c>
      <c r="E3">
        <f>AVERAGE(C3,D3)</f>
        <v>5081755.5</v>
      </c>
      <c r="F3">
        <f>E3/E4</f>
        <v>0.79148098403481748</v>
      </c>
      <c r="G3">
        <v>149.792</v>
      </c>
      <c r="O3" t="s">
        <v>0</v>
      </c>
      <c r="P3" t="s">
        <v>5</v>
      </c>
      <c r="Q3" s="1">
        <v>5508316</v>
      </c>
      <c r="R3">
        <f>Q3/Q4</f>
        <v>0.83580854830750895</v>
      </c>
      <c r="S3">
        <v>158.83799999999999</v>
      </c>
    </row>
    <row r="4" spans="1:19" x14ac:dyDescent="0.2">
      <c r="B4" t="s">
        <v>6</v>
      </c>
      <c r="C4" s="1">
        <v>6590404</v>
      </c>
      <c r="D4" s="1">
        <v>6250727</v>
      </c>
      <c r="E4">
        <f>AVERAGE(C4,D4)</f>
        <v>6420565.5</v>
      </c>
      <c r="P4" t="s">
        <v>6</v>
      </c>
      <c r="Q4" s="1">
        <v>6590404</v>
      </c>
    </row>
    <row r="5" spans="1:19" x14ac:dyDescent="0.2">
      <c r="A5" t="s">
        <v>1</v>
      </c>
      <c r="B5" t="s">
        <v>5</v>
      </c>
      <c r="C5" s="1">
        <v>5916321</v>
      </c>
      <c r="D5" s="1">
        <v>6930832</v>
      </c>
      <c r="E5">
        <f>AVERAGE(C5,D5)</f>
        <v>6423576.5</v>
      </c>
      <c r="F5">
        <f>E5/E6</f>
        <v>1.0883940469866831</v>
      </c>
      <c r="G5" s="3">
        <v>210.387</v>
      </c>
      <c r="H5" s="2"/>
      <c r="Q5" t="s">
        <v>26</v>
      </c>
      <c r="R5" t="s">
        <v>10</v>
      </c>
      <c r="S5" t="s">
        <v>23</v>
      </c>
    </row>
    <row r="6" spans="1:19" x14ac:dyDescent="0.2">
      <c r="B6" t="s">
        <v>6</v>
      </c>
      <c r="C6" s="1">
        <v>5950737</v>
      </c>
      <c r="D6" s="1">
        <v>5853033</v>
      </c>
      <c r="E6">
        <f>AVERAGE(C6,D6)</f>
        <v>5901885</v>
      </c>
      <c r="Q6" s="1">
        <v>4655195</v>
      </c>
      <c r="R6">
        <f>Q6/Q7</f>
        <v>0.7447445713114651</v>
      </c>
      <c r="S6">
        <v>140.25399999999999</v>
      </c>
    </row>
    <row r="7" spans="1:19" x14ac:dyDescent="0.2">
      <c r="A7" t="s">
        <v>16</v>
      </c>
      <c r="B7" t="s">
        <v>5</v>
      </c>
      <c r="C7" s="4">
        <v>10279554</v>
      </c>
      <c r="D7" s="1"/>
      <c r="E7" s="4">
        <v>10279554</v>
      </c>
      <c r="F7">
        <f>E7/E8</f>
        <v>0.21573904332330782</v>
      </c>
      <c r="G7">
        <v>32.293700000000001</v>
      </c>
      <c r="Q7" s="1">
        <v>6250727</v>
      </c>
    </row>
    <row r="8" spans="1:19" x14ac:dyDescent="0.2">
      <c r="B8" t="s">
        <v>6</v>
      </c>
      <c r="C8" s="4">
        <v>47648093</v>
      </c>
      <c r="D8" s="1"/>
      <c r="E8" s="4">
        <v>47648093</v>
      </c>
      <c r="Q8" t="s">
        <v>25</v>
      </c>
      <c r="R8" t="s">
        <v>10</v>
      </c>
      <c r="S8" t="s">
        <v>23</v>
      </c>
    </row>
    <row r="9" spans="1:19" x14ac:dyDescent="0.2">
      <c r="A9" t="s">
        <v>9</v>
      </c>
      <c r="O9" t="s">
        <v>1</v>
      </c>
      <c r="P9" t="s">
        <v>5</v>
      </c>
      <c r="Q9" s="1">
        <v>5916321</v>
      </c>
      <c r="R9">
        <f>Q9/Q10</f>
        <v>0.99421651469389427</v>
      </c>
      <c r="S9">
        <v>191.167</v>
      </c>
    </row>
    <row r="10" spans="1:19" x14ac:dyDescent="0.2">
      <c r="P10" t="s">
        <v>6</v>
      </c>
      <c r="Q10" s="1">
        <v>5950737</v>
      </c>
    </row>
    <row r="11" spans="1:19" x14ac:dyDescent="0.2">
      <c r="E11" t="s">
        <v>15</v>
      </c>
      <c r="G11" t="s">
        <v>11</v>
      </c>
      <c r="I11" t="s">
        <v>13</v>
      </c>
      <c r="J11" t="s">
        <v>14</v>
      </c>
      <c r="Q11" s="1" t="s">
        <v>26</v>
      </c>
      <c r="R11" t="s">
        <v>10</v>
      </c>
      <c r="S11" t="s">
        <v>23</v>
      </c>
    </row>
    <row r="12" spans="1:19" x14ac:dyDescent="0.2">
      <c r="F12" t="s">
        <v>0</v>
      </c>
      <c r="G12">
        <f>G3*4</f>
        <v>599.16800000000001</v>
      </c>
      <c r="H12" t="s">
        <v>12</v>
      </c>
      <c r="I12">
        <f>G12/33.814</f>
        <v>17.719524457325367</v>
      </c>
      <c r="J12">
        <f>I12*8</f>
        <v>141.75619565860293</v>
      </c>
      <c r="Q12" s="1">
        <v>6930832</v>
      </c>
      <c r="R12">
        <f>Q12/Q13</f>
        <v>1.184143673886684</v>
      </c>
      <c r="S12">
        <v>229.92699999999999</v>
      </c>
    </row>
    <row r="13" spans="1:19" x14ac:dyDescent="0.2">
      <c r="F13" t="s">
        <v>1</v>
      </c>
      <c r="G13">
        <f>G5*4</f>
        <v>841.548</v>
      </c>
      <c r="H13" t="s">
        <v>12</v>
      </c>
      <c r="I13">
        <f>G13/33.814</f>
        <v>24.88756136511504</v>
      </c>
      <c r="J13">
        <f>I13*8</f>
        <v>199.10049092092032</v>
      </c>
      <c r="Q13" s="1">
        <v>5853033</v>
      </c>
    </row>
    <row r="14" spans="1:19" x14ac:dyDescent="0.2">
      <c r="F14" t="s">
        <v>16</v>
      </c>
      <c r="G14">
        <f>G7*4</f>
        <v>129.1748</v>
      </c>
      <c r="H14" t="s">
        <v>12</v>
      </c>
    </row>
    <row r="16" spans="1:19" x14ac:dyDescent="0.2">
      <c r="O16" t="s">
        <v>15</v>
      </c>
      <c r="Q16" t="s">
        <v>23</v>
      </c>
      <c r="R16" t="s">
        <v>13</v>
      </c>
      <c r="S16" t="s">
        <v>14</v>
      </c>
    </row>
    <row r="17" spans="7:27" x14ac:dyDescent="0.2">
      <c r="G17" t="s">
        <v>16</v>
      </c>
      <c r="O17" t="s">
        <v>0</v>
      </c>
      <c r="P17" t="s">
        <v>25</v>
      </c>
      <c r="Q17">
        <f>S3*4</f>
        <v>635.35199999999998</v>
      </c>
      <c r="R17">
        <f>Q17/33.814</f>
        <v>18.789613769444607</v>
      </c>
      <c r="S17">
        <f>R17*8</f>
        <v>150.31691015555685</v>
      </c>
    </row>
    <row r="18" spans="7:27" x14ac:dyDescent="0.2">
      <c r="G18">
        <v>100.6</v>
      </c>
      <c r="H18" t="s">
        <v>12</v>
      </c>
      <c r="P18" t="s">
        <v>26</v>
      </c>
      <c r="Q18">
        <f>S6*4</f>
        <v>561.01599999999996</v>
      </c>
      <c r="R18">
        <f>Q18/33.814</f>
        <v>16.591234399952683</v>
      </c>
      <c r="S18">
        <f>R18*8</f>
        <v>132.72987519962146</v>
      </c>
    </row>
    <row r="19" spans="7:27" x14ac:dyDescent="0.2">
      <c r="O19" t="s">
        <v>1</v>
      </c>
      <c r="P19" t="s">
        <v>25</v>
      </c>
      <c r="Q19">
        <f>S9*4</f>
        <v>764.66800000000001</v>
      </c>
      <c r="R19">
        <f>Q19/33.814</f>
        <v>22.613946885905246</v>
      </c>
      <c r="S19">
        <f>R19*8</f>
        <v>180.91157508724197</v>
      </c>
    </row>
    <row r="20" spans="7:27" x14ac:dyDescent="0.2">
      <c r="G20" t="s">
        <v>18</v>
      </c>
      <c r="P20" t="s">
        <v>26</v>
      </c>
      <c r="Q20">
        <f>S12*4</f>
        <v>919.70799999999997</v>
      </c>
      <c r="R20">
        <f>Q20/33.814</f>
        <v>27.19902998757911</v>
      </c>
      <c r="S20">
        <f>R20*8</f>
        <v>217.59223990063288</v>
      </c>
    </row>
    <row r="21" spans="7:27" x14ac:dyDescent="0.2">
      <c r="G21">
        <f>G14/G18*100</f>
        <v>128.40437375745529</v>
      </c>
      <c r="H21" t="s">
        <v>19</v>
      </c>
      <c r="O21" t="s">
        <v>16</v>
      </c>
      <c r="Q21">
        <f>G7*4</f>
        <v>129.1748</v>
      </c>
    </row>
    <row r="22" spans="7:27" x14ac:dyDescent="0.2">
      <c r="G22" s="5" t="s">
        <v>20</v>
      </c>
    </row>
    <row r="23" spans="7:27" x14ac:dyDescent="0.2">
      <c r="U23" t="s">
        <v>32</v>
      </c>
    </row>
    <row r="24" spans="7:27" x14ac:dyDescent="0.2">
      <c r="G24" t="s">
        <v>21</v>
      </c>
      <c r="O24" t="s">
        <v>27</v>
      </c>
      <c r="U24" t="s">
        <v>29</v>
      </c>
      <c r="V24" t="s">
        <v>28</v>
      </c>
      <c r="W24" t="s">
        <v>30</v>
      </c>
      <c r="X24" t="s">
        <v>31</v>
      </c>
      <c r="Z24" t="s">
        <v>13</v>
      </c>
      <c r="AA24" t="s">
        <v>14</v>
      </c>
    </row>
    <row r="25" spans="7:27" x14ac:dyDescent="0.2">
      <c r="H25" t="s">
        <v>23</v>
      </c>
      <c r="I25" t="s">
        <v>22</v>
      </c>
      <c r="J25" t="s">
        <v>14</v>
      </c>
      <c r="Q25" t="s">
        <v>23</v>
      </c>
      <c r="R25" t="s">
        <v>13</v>
      </c>
      <c r="S25" t="s">
        <v>14</v>
      </c>
    </row>
    <row r="26" spans="7:27" x14ac:dyDescent="0.2">
      <c r="G26" t="s">
        <v>0</v>
      </c>
      <c r="H26">
        <f>G12*1.284</f>
        <v>769.33171200000004</v>
      </c>
      <c r="I26">
        <f>H26/33.814</f>
        <v>22.751869403205774</v>
      </c>
      <c r="J26">
        <f>I26*8</f>
        <v>182.01495522564619</v>
      </c>
      <c r="O26" t="s">
        <v>0</v>
      </c>
      <c r="P26" t="s">
        <v>25</v>
      </c>
      <c r="Q26">
        <f>Q17*1.284</f>
        <v>815.791968</v>
      </c>
      <c r="R26">
        <f>Q26/33.814</f>
        <v>24.125864079966878</v>
      </c>
      <c r="S26">
        <f>R26*8</f>
        <v>193.00691263973502</v>
      </c>
      <c r="U26">
        <f>AVERAGE(Q26,Q27)</f>
        <v>768.06825600000002</v>
      </c>
      <c r="V26">
        <f>_xlfn.STDEV.P(Q26,Q27)</f>
        <v>47.723712000000035</v>
      </c>
      <c r="W26">
        <f>12.71*V26/SQRT(2)</f>
        <v>428.90861441192766</v>
      </c>
      <c r="X26">
        <f>V26/U26*100</f>
        <v>6.2134727776068948</v>
      </c>
      <c r="Z26">
        <f>U26/33.814</f>
        <v>22.71450452475306</v>
      </c>
      <c r="AA26">
        <f>Z26*8</f>
        <v>181.71603619802448</v>
      </c>
    </row>
    <row r="27" spans="7:27" x14ac:dyDescent="0.2">
      <c r="G27" t="s">
        <v>1</v>
      </c>
      <c r="H27">
        <f>G13*1.284</f>
        <v>1080.547632</v>
      </c>
      <c r="I27">
        <f>H27/33.814</f>
        <v>31.955628792807712</v>
      </c>
      <c r="J27">
        <f>I27*8</f>
        <v>255.64503034246169</v>
      </c>
      <c r="P27" t="s">
        <v>26</v>
      </c>
      <c r="Q27">
        <f>Q18*1.284</f>
        <v>720.34454399999993</v>
      </c>
      <c r="R27">
        <f>Q27/33.814</f>
        <v>21.303144969539243</v>
      </c>
      <c r="S27">
        <f>R27*8</f>
        <v>170.42515975631395</v>
      </c>
    </row>
    <row r="28" spans="7:27" x14ac:dyDescent="0.2">
      <c r="O28" t="s">
        <v>1</v>
      </c>
      <c r="P28" t="s">
        <v>25</v>
      </c>
      <c r="Q28">
        <f>Q19*1.284</f>
        <v>981.83371199999999</v>
      </c>
      <c r="R28">
        <f>Q28/33.814</f>
        <v>29.036307801502335</v>
      </c>
      <c r="S28">
        <f>R28*8</f>
        <v>232.29046241201868</v>
      </c>
      <c r="U28">
        <f>AVERAGE(Q28,Q29)</f>
        <v>1081.3693920000001</v>
      </c>
      <c r="V28">
        <f>_xlfn.STDEV.P(Q28,Q29)</f>
        <v>99.535680000000013</v>
      </c>
      <c r="W28">
        <f>12.71*V28/SQRT(2)</f>
        <v>894.55972312776078</v>
      </c>
      <c r="X28">
        <f>V28/U28*100</f>
        <v>9.2045956484775378</v>
      </c>
      <c r="Z28">
        <f>U28/33.814</f>
        <v>31.97993115277696</v>
      </c>
      <c r="AA28">
        <f>Z28*8</f>
        <v>255.83944922221568</v>
      </c>
    </row>
    <row r="29" spans="7:27" x14ac:dyDescent="0.2">
      <c r="P29" t="s">
        <v>26</v>
      </c>
      <c r="Q29">
        <f>Q20*1.284</f>
        <v>1180.905072</v>
      </c>
      <c r="R29">
        <f>Q29/33.814</f>
        <v>34.92355450405158</v>
      </c>
      <c r="S29">
        <f>R29*8</f>
        <v>279.38843603241264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Justin J</dc:creator>
  <cp:lastModifiedBy>Chao, Justin J</cp:lastModifiedBy>
  <dcterms:created xsi:type="dcterms:W3CDTF">2016-11-24T22:06:09Z</dcterms:created>
  <dcterms:modified xsi:type="dcterms:W3CDTF">2016-11-28T18:02:57Z</dcterms:modified>
</cp:coreProperties>
</file>