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Board" sheetId="1" r:id="rId1"/>
  </sheets>
  <definedNames>
    <definedName name="arrow_part_data">'MainBoard'!$J$5:$N$35</definedName>
    <definedName name="BoardQty">'MainBoard'!$I$1</definedName>
    <definedName name="digikey_part_data">'MainBoard'!$O$5:$S$35</definedName>
    <definedName name="farnell_part_data">'MainBoard'!$T$5:$X$35</definedName>
    <definedName name="global_part_data">'MainBoard'!$A$5:$I$35</definedName>
    <definedName name="lcsc_part_data">'MainBoard'!$Y$5:$AC$35</definedName>
    <definedName name="mouser_part_data">'MainBoard'!$AD$5:$AH$35</definedName>
    <definedName name="newark_part_data">'MainBoard'!$AI$5:$AM$35</definedName>
    <definedName name="PURCHASE_DESCRIPTION">'MainBoard'!$I$38</definedName>
    <definedName name="rs_part_data">'MainBoard'!$AN$5:$AR$35</definedName>
    <definedName name="tme_part_data">'MainBoard'!$AS$5:$AW$35</definedName>
    <definedName name="TotalCost">'MainBoard'!$I$3</definedName>
    <definedName name="USD_GBP">'MainBoard'!$C$38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C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$0.28      $2.81
    25   $0.24      $5.89
   100   $0.15     $14.92
   500   $0.10     $49.09
  1000   $0.07     $66.76
  2500   $0.06    $150.55
  5000   $0.05    $261.80</t>
        </r>
      </text>
    </comment>
    <comment ref="T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£0.31      £1.56
    10   £0.22      £2.20
   100   £0.09      £9.13
   500   £0.07     £34.55
  1000   £0.05     £46.80</t>
        </r>
      </text>
    </comment>
    <comment ref="AD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$0.22      $2.23
    50   $0.22     $11.15
   100   $0.10      $9.70
  1000   $0.07     $67.00
 10000   $0.04    $440.00</t>
        </r>
      </text>
    </comment>
    <comment ref="AK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$0.03      $0.03
     5   $0.35      $1.74
    10   $0.03      $0.29
    25   $0.03      $0.73
    50   $0.03      $1.45
   100   $0.03      $2.80
   500   $0.03     $14.00
  1000   $0.03     $28.00
  2500   $0.06    $160.00</t>
        </r>
      </text>
    </comment>
    <comment ref="AU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£0.08      £0.75
    50   £0.04      £2.24
   250   £0.04      £9.40
  1000   £0.03     £30.40
  5000   £0.03    £142.00</t>
        </r>
      </text>
    </comment>
    <comment ref="H37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K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O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T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H38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Z38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<sst xmlns="http://schemas.openxmlformats.org/spreadsheetml/2006/main" count="179" uniqueCount="114">
  <si>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</si>
  <si>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</si>
  <si>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</si>
  <si>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</si>
  <si>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</si>
  <si>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</si>
  <si>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</si>
  <si>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</si>
  <si>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</si>
  <si>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</si>
  <si>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C1</t>
  </si>
  <si>
    <t>20n</t>
  </si>
  <si>
    <t>C_0805_2012Metric_Pad1.18x1.45mm_HandSolder</t>
  </si>
  <si>
    <t>C10</t>
  </si>
  <si>
    <t>0u1</t>
  </si>
  <si>
    <t>C11</t>
  </si>
  <si>
    <t>10u</t>
  </si>
  <si>
    <t>C12</t>
  </si>
  <si>
    <t>100u</t>
  </si>
  <si>
    <t>C2,C8</t>
  </si>
  <si>
    <t>1u</t>
  </si>
  <si>
    <t>C3</t>
  </si>
  <si>
    <t>47p</t>
  </si>
  <si>
    <t>C4</t>
  </si>
  <si>
    <t>51p</t>
  </si>
  <si>
    <t>C5</t>
  </si>
  <si>
    <t>0u22</t>
  </si>
  <si>
    <t>C7</t>
  </si>
  <si>
    <t>47u</t>
  </si>
  <si>
    <t>C9</t>
  </si>
  <si>
    <t>220n</t>
  </si>
  <si>
    <t>D1,D2,D5</t>
  </si>
  <si>
    <t>1N914</t>
  </si>
  <si>
    <t>D_DO-35_SOD27_P2.54mm_Vertical_AnodeUp</t>
  </si>
  <si>
    <t>http://www.vishay.com/docs/85622/1n914.pdf</t>
  </si>
  <si>
    <t>D4</t>
  </si>
  <si>
    <t>QBL8XX60D</t>
  </si>
  <si>
    <t>LED_5mm_Radial</t>
  </si>
  <si>
    <t>IC1</t>
  </si>
  <si>
    <t>RC4558</t>
  </si>
  <si>
    <t>Texas_R-PDSO-G8_EP2.95x4.9mm_Mask2.4x3.1mm</t>
  </si>
  <si>
    <t>http://www.ti.com/lit/ds/symlink/rc4558.pdf</t>
  </si>
  <si>
    <t>J1,J2</t>
  </si>
  <si>
    <t>ACJM-HHDR</t>
  </si>
  <si>
    <t>J3</t>
  </si>
  <si>
    <t>PJ-102A</t>
  </si>
  <si>
    <t>CONN PWR JACK 2X5.5MM SOLDER</t>
  </si>
  <si>
    <t>Barrel_Jack_5.5mmODx2.1mmID_PJ-102A</t>
  </si>
  <si>
    <t>CUI Inc.</t>
  </si>
  <si>
    <t>Q1,Q2</t>
  </si>
  <si>
    <t>2N4401BU</t>
  </si>
  <si>
    <t>TRANS NPN 40V 0.6A TO-92</t>
  </si>
  <si>
    <t>TO-92-3</t>
  </si>
  <si>
    <t>ON Semiconductor</t>
  </si>
  <si>
    <t>R1,R8,R17,R18,R23</t>
  </si>
  <si>
    <t>1k</t>
  </si>
  <si>
    <t>R_0805_2012Metric_Pad1.20x1.40mm_HandSolder</t>
  </si>
  <si>
    <t>R11</t>
  </si>
  <si>
    <t>220</t>
  </si>
  <si>
    <t>R15</t>
  </si>
  <si>
    <t>100</t>
  </si>
  <si>
    <t>R19</t>
  </si>
  <si>
    <t>DrivePot</t>
  </si>
  <si>
    <t>PinHeader_1x03_P2.54mm_Vertical</t>
  </si>
  <si>
    <t>R2,R12</t>
  </si>
  <si>
    <t>501k</t>
  </si>
  <si>
    <t>R20</t>
  </si>
  <si>
    <t>TonePot</t>
  </si>
  <si>
    <t>R21</t>
  </si>
  <si>
    <t>VolumePot</t>
  </si>
  <si>
    <t>R22</t>
  </si>
  <si>
    <t>1M5</t>
  </si>
  <si>
    <t>R3,R5,R9,R10,R13,R14,R16</t>
  </si>
  <si>
    <t>10k</t>
  </si>
  <si>
    <t>R6</t>
  </si>
  <si>
    <t>4k7</t>
  </si>
  <si>
    <t>R7</t>
  </si>
  <si>
    <t>51k</t>
  </si>
  <si>
    <t>SW1</t>
  </si>
  <si>
    <t>FS57003PLT2B2M2QE</t>
  </si>
  <si>
    <t>SW_PUSH_E-Switch_FS57003PLT_3PDT</t>
  </si>
  <si>
    <t>V1,V2</t>
  </si>
  <si>
    <t>VSOURCE</t>
  </si>
  <si>
    <t>Total Purchase:</t>
  </si>
  <si>
    <t>Purchase description:</t>
  </si>
  <si>
    <t>Used currency rates:</t>
  </si>
  <si>
    <t>USD($)/GBP(£):</t>
  </si>
  <si>
    <t>Prj:</t>
  </si>
  <si>
    <t>MainBoard.xml</t>
  </si>
  <si>
    <t>Co.:</t>
  </si>
  <si>
    <t>Prj date:</t>
  </si>
  <si>
    <t>Tue 03 Aug 2021 11:38:21 AM PDT</t>
  </si>
  <si>
    <t>Board Qty:</t>
  </si>
  <si>
    <t>Total Cost:</t>
  </si>
  <si>
    <t>Unit Cost:</t>
  </si>
  <si>
    <t>$ date:</t>
  </si>
  <si>
    <t>2021-08-03 11:49:10</t>
  </si>
  <si>
    <t>Arrow</t>
  </si>
  <si>
    <t>Avail</t>
  </si>
  <si>
    <t>Purch</t>
  </si>
  <si>
    <t>Cat#</t>
  </si>
  <si>
    <t>Digi-Key</t>
  </si>
  <si>
    <t>2N4401-ND</t>
  </si>
  <si>
    <t>NonStk</t>
  </si>
  <si>
    <t>Farnell</t>
  </si>
  <si>
    <t>1653588</t>
  </si>
  <si>
    <t>LCSC</t>
  </si>
  <si>
    <t>Mouser</t>
  </si>
  <si>
    <t>5122N4401BU</t>
  </si>
  <si>
    <t>Newark</t>
  </si>
  <si>
    <t>26AC6356</t>
  </si>
  <si>
    <t>RS Components</t>
  </si>
  <si>
    <t>TME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</si>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</sst>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ishay.com/docs/85622/1n914.pdf" TargetMode="External"/><Relationship Id="rId2" Type="http://schemas.openxmlformats.org/officeDocument/2006/relationships/hyperlink" Target="http://www.ti.com/lit/ds/symlink/rc4558.pdf" TargetMode="External"/><Relationship Id="rId3" Type="http://schemas.openxmlformats.org/officeDocument/2006/relationships/hyperlink" Target="https://www.cui.com/product/resource/digikeypdf/pj-102a.pdf" TargetMode="External"/><Relationship Id="rId4" Type="http://schemas.openxmlformats.org/officeDocument/2006/relationships/hyperlink" Target="https://www.onsemi.com/pub/Collateral/MMBT4401-D.PDF" TargetMode="External"/><Relationship Id="rId5" Type="http://schemas.openxmlformats.org/officeDocument/2006/relationships/hyperlink" Target="https://octopart.com/click/track?c=1&amp;ai=8078&amp;sig=0b5e5f5&amp;sid=459&amp;ppid=84408868&amp;vpid=452457108&amp;ct=offers" TargetMode="External"/><Relationship Id="rId6" Type="http://schemas.openxmlformats.org/officeDocument/2006/relationships/hyperlink" Target="https://octopart.com/click/track?c=1&amp;ai=8078&amp;sig=076a83e&amp;sid=11744&amp;ppid=84408868&amp;vpid=440098807&amp;ct=offers" TargetMode="External"/><Relationship Id="rId7" Type="http://schemas.openxmlformats.org/officeDocument/2006/relationships/hyperlink" Target="https://octopart.com/click/track?c=1&amp;ai=8078&amp;sig=0e8ed6e&amp;sid=2401&amp;ppid=84408868&amp;vpid=438579536&amp;ct=offers" TargetMode="External"/><Relationship Id="rId8" Type="http://schemas.openxmlformats.org/officeDocument/2006/relationships/hyperlink" Target="https://octopart.com/click/track?c=1&amp;ai=8078&amp;sig=0f897d1&amp;sid=2402&amp;ppid=84408868&amp;vpid=477470346&amp;ct=offers" TargetMode="External"/><Relationship Id="rId9" Type="http://schemas.openxmlformats.org/officeDocument/2006/relationships/hyperlink" Target="https://octopart.com/click/track?ai=8078&amp;sig=08326a1&amp;sid=1532&amp;ppid=84408868&amp;vpid=709117726&amp;ct=offers" TargetMode="External"/><Relationship Id="rId10" Type="http://schemas.openxmlformats.org/officeDocument/2006/relationships/vmlDrawing" Target="../drawings/vmlDrawing1.vml"/><Relationship Id="rId1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67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2"/>
    <col min="5" max="5" width="9.140625" outlineLevel="1"/>
    <col min="6" max="6" width="9.140625" outlineLevel="1"/>
    <col min="7" max="7" width="9.140625" outlineLevel="1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  <col min="35" max="35" width="9.140625" outlineLevel="1"/>
    <col min="36" max="36" width="9.140625" outlineLevel="2"/>
    <col min="37" max="37" width="9.140625" outlineLevel="2"/>
    <col min="38" max="38" width="15.7109375" customWidth="1"/>
    <col min="39" max="39" width="15.7109375" customWidth="1" outlineLevel="2"/>
    <col min="40" max="40" width="9.140625" outlineLevel="1"/>
    <col min="41" max="41" width="9.140625" outlineLevel="2"/>
    <col min="42" max="42" width="9.140625" outlineLevel="2"/>
    <col min="43" max="43" width="15.7109375" customWidth="1"/>
    <col min="44" max="44" width="15.7109375" customWidth="1" outlineLevel="2"/>
    <col min="45" max="45" width="9.140625" outlineLevel="1"/>
    <col min="46" max="46" width="9.140625" outlineLevel="2"/>
    <col min="47" max="47" width="9.140625" outlineLevel="2"/>
    <col min="48" max="48" width="15.7109375" customWidth="1"/>
    <col min="49" max="49" width="15.7109375" customWidth="1" outlineLevel="2"/>
  </cols>
  <sheetData>
    <row r="1" spans="1:49">
      <c r="A1" s="1" t="s">
        <v>87</v>
      </c>
      <c r="B1" s="2" t="s">
        <v>88</v>
      </c>
      <c r="H1" s="3" t="s">
        <v>92</v>
      </c>
      <c r="I1" s="3">
        <v>100</v>
      </c>
    </row>
    <row r="2" spans="1:49">
      <c r="A2" s="1" t="s">
        <v>89</v>
      </c>
      <c r="B2" s="2"/>
      <c r="H2" s="1" t="s">
        <v>94</v>
      </c>
      <c r="I2" s="4">
        <f>TotalCost/BoardQty</f>
        <v>0</v>
      </c>
    </row>
    <row r="3" spans="1:49">
      <c r="A3" s="1" t="s">
        <v>90</v>
      </c>
      <c r="B3" s="2" t="s">
        <v>91</v>
      </c>
      <c r="H3" s="1" t="s">
        <v>93</v>
      </c>
      <c r="I3" s="5">
        <f>SUM(I7:I35)</f>
        <v>0</v>
      </c>
      <c r="M3" s="5">
        <f>SUM(M7:M35)</f>
        <v>0</v>
      </c>
      <c r="N3" s="6">
        <f>(COUNTA(M7:M35)&amp;" of "&amp;ROWS(M7:M35)&amp;" parts found"</f>
        <v>0</v>
      </c>
      <c r="R3" s="5">
        <f>SUM(R7:R35)</f>
        <v>0</v>
      </c>
      <c r="S3" s="6">
        <f>(COUNTA(R7:R35)&amp;" of "&amp;ROWS(R7:R35)&amp;" parts found"</f>
        <v>0</v>
      </c>
      <c r="W3" s="5">
        <f>SUM(W7:W35)</f>
        <v>0</v>
      </c>
      <c r="X3" s="6">
        <f>(COUNTA(W7:W35)&amp;" of "&amp;ROWS(W7:W35)&amp;" parts found"</f>
        <v>0</v>
      </c>
      <c r="AB3" s="5">
        <f>SUM(AB7:AB35)</f>
        <v>0</v>
      </c>
      <c r="AC3" s="6">
        <f>(COUNTA(AB7:AB35)&amp;" of "&amp;ROWS(AB7:AB35)&amp;" parts found"</f>
        <v>0</v>
      </c>
      <c r="AG3" s="5">
        <f>SUM(AG7:AG35)</f>
        <v>0</v>
      </c>
      <c r="AH3" s="6">
        <f>(COUNTA(AG7:AG35)&amp;" of "&amp;ROWS(AG7:AG35)&amp;" parts found"</f>
        <v>0</v>
      </c>
      <c r="AL3" s="5">
        <f>SUM(AL7:AL35)</f>
        <v>0</v>
      </c>
      <c r="AM3" s="6">
        <f>(COUNTA(AL7:AL35)&amp;" of "&amp;ROWS(AL7:AL35)&amp;" parts found"</f>
        <v>0</v>
      </c>
      <c r="AQ3" s="5">
        <f>SUM(AQ7:AQ35)</f>
        <v>0</v>
      </c>
      <c r="AR3" s="6">
        <f>(COUNTA(AQ7:AQ35)&amp;" of "&amp;ROWS(AQ7:AQ35)&amp;" parts found"</f>
        <v>0</v>
      </c>
      <c r="AV3" s="5">
        <f>SUM(AV7:AV35)</f>
        <v>0</v>
      </c>
      <c r="AW3" s="6">
        <f>(COUNTA(AV7:AV35)&amp;" of "&amp;ROWS(AV7:AV35)&amp;" parts found"</f>
        <v>0</v>
      </c>
    </row>
    <row r="4" spans="1:49">
      <c r="A4" s="1" t="s">
        <v>95</v>
      </c>
      <c r="B4" s="2" t="s">
        <v>96</v>
      </c>
    </row>
    <row r="5" spans="1:49">
      <c r="A5" s="7" t="s">
        <v>0</v>
      </c>
      <c r="B5" s="7"/>
      <c r="C5" s="7"/>
      <c r="D5" s="7"/>
      <c r="E5" s="7"/>
      <c r="F5" s="7"/>
      <c r="G5" s="7"/>
      <c r="H5" s="7"/>
      <c r="I5" s="7"/>
      <c r="J5" s="8" t="s">
        <v>97</v>
      </c>
      <c r="K5" s="8"/>
      <c r="L5" s="8"/>
      <c r="M5" s="8"/>
      <c r="N5" s="8"/>
      <c r="O5" s="9" t="s">
        <v>101</v>
      </c>
      <c r="P5" s="9"/>
      <c r="Q5" s="9"/>
      <c r="R5" s="9"/>
      <c r="S5" s="9"/>
      <c r="T5" s="10" t="s">
        <v>104</v>
      </c>
      <c r="U5" s="10"/>
      <c r="V5" s="10"/>
      <c r="W5" s="10"/>
      <c r="X5" s="10"/>
      <c r="Y5" s="11" t="s">
        <v>106</v>
      </c>
      <c r="Z5" s="11"/>
      <c r="AA5" s="11"/>
      <c r="AB5" s="11"/>
      <c r="AC5" s="11"/>
      <c r="AD5" s="12" t="s">
        <v>107</v>
      </c>
      <c r="AE5" s="12"/>
      <c r="AF5" s="12"/>
      <c r="AG5" s="12"/>
      <c r="AH5" s="12"/>
      <c r="AI5" s="13" t="s">
        <v>109</v>
      </c>
      <c r="AJ5" s="13"/>
      <c r="AK5" s="13"/>
      <c r="AL5" s="13"/>
      <c r="AM5" s="13"/>
      <c r="AN5" s="14" t="s">
        <v>111</v>
      </c>
      <c r="AO5" s="14"/>
      <c r="AP5" s="14"/>
      <c r="AQ5" s="14"/>
      <c r="AR5" s="14"/>
      <c r="AS5" s="15" t="s">
        <v>112</v>
      </c>
      <c r="AT5" s="15"/>
      <c r="AU5" s="15"/>
      <c r="AV5" s="15"/>
      <c r="AW5" s="15"/>
    </row>
    <row r="6" spans="1:49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  <c r="J6" s="16" t="s">
        <v>98</v>
      </c>
      <c r="K6" s="16" t="s">
        <v>99</v>
      </c>
      <c r="L6" s="16" t="s">
        <v>8</v>
      </c>
      <c r="M6" s="16" t="s">
        <v>9</v>
      </c>
      <c r="N6" s="16" t="s">
        <v>100</v>
      </c>
      <c r="O6" s="16" t="s">
        <v>98</v>
      </c>
      <c r="P6" s="16" t="s">
        <v>99</v>
      </c>
      <c r="Q6" s="16" t="s">
        <v>8</v>
      </c>
      <c r="R6" s="16" t="s">
        <v>9</v>
      </c>
      <c r="S6" s="16" t="s">
        <v>100</v>
      </c>
      <c r="T6" s="16" t="s">
        <v>98</v>
      </c>
      <c r="U6" s="16" t="s">
        <v>99</v>
      </c>
      <c r="V6" s="16" t="s">
        <v>8</v>
      </c>
      <c r="W6" s="16" t="s">
        <v>9</v>
      </c>
      <c r="X6" s="16" t="s">
        <v>100</v>
      </c>
      <c r="Y6" s="16" t="s">
        <v>98</v>
      </c>
      <c r="Z6" s="16" t="s">
        <v>99</v>
      </c>
      <c r="AA6" s="16" t="s">
        <v>8</v>
      </c>
      <c r="AB6" s="16" t="s">
        <v>9</v>
      </c>
      <c r="AC6" s="16" t="s">
        <v>100</v>
      </c>
      <c r="AD6" s="16" t="s">
        <v>98</v>
      </c>
      <c r="AE6" s="16" t="s">
        <v>99</v>
      </c>
      <c r="AF6" s="16" t="s">
        <v>8</v>
      </c>
      <c r="AG6" s="16" t="s">
        <v>9</v>
      </c>
      <c r="AH6" s="16" t="s">
        <v>100</v>
      </c>
      <c r="AI6" s="16" t="s">
        <v>98</v>
      </c>
      <c r="AJ6" s="16" t="s">
        <v>99</v>
      </c>
      <c r="AK6" s="16" t="s">
        <v>8</v>
      </c>
      <c r="AL6" s="16" t="s">
        <v>9</v>
      </c>
      <c r="AM6" s="16" t="s">
        <v>100</v>
      </c>
      <c r="AN6" s="16" t="s">
        <v>98</v>
      </c>
      <c r="AO6" s="16" t="s">
        <v>99</v>
      </c>
      <c r="AP6" s="16" t="s">
        <v>8</v>
      </c>
      <c r="AQ6" s="16" t="s">
        <v>9</v>
      </c>
      <c r="AR6" s="16" t="s">
        <v>100</v>
      </c>
      <c r="AS6" s="16" t="s">
        <v>98</v>
      </c>
      <c r="AT6" s="16" t="s">
        <v>99</v>
      </c>
      <c r="AU6" s="16" t="s">
        <v>8</v>
      </c>
      <c r="AV6" s="16" t="s">
        <v>9</v>
      </c>
      <c r="AW6" s="16" t="s">
        <v>100</v>
      </c>
    </row>
    <row r="7" spans="1:49">
      <c r="A7" s="17" t="s">
        <v>10</v>
      </c>
      <c r="B7" s="17" t="s">
        <v>11</v>
      </c>
      <c r="D7" s="17" t="s">
        <v>12</v>
      </c>
      <c r="G7" s="17">
        <f>BoardQty*1</f>
        <v>0</v>
      </c>
      <c r="H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7" s="18">
        <f>iferror(G7*H7,"")</f>
        <v>0</v>
      </c>
    </row>
    <row r="8" spans="1:49">
      <c r="A8" s="17" t="s">
        <v>13</v>
      </c>
      <c r="B8" s="17" t="s">
        <v>14</v>
      </c>
      <c r="D8" s="17" t="s">
        <v>12</v>
      </c>
      <c r="G8" s="17">
        <f>BoardQty*1</f>
        <v>0</v>
      </c>
      <c r="H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8" s="18">
        <f>iferror(G8*H8,"")</f>
        <v>0</v>
      </c>
    </row>
    <row r="9" spans="1:49">
      <c r="A9" s="17" t="s">
        <v>15</v>
      </c>
      <c r="B9" s="17" t="s">
        <v>16</v>
      </c>
      <c r="D9" s="17" t="s">
        <v>12</v>
      </c>
      <c r="G9" s="17">
        <f>BoardQty*1</f>
        <v>0</v>
      </c>
      <c r="H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9" s="18">
        <f>iferror(G9*H9,"")</f>
        <v>0</v>
      </c>
    </row>
    <row r="10" spans="1:49">
      <c r="A10" s="17" t="s">
        <v>17</v>
      </c>
      <c r="B10" s="17" t="s">
        <v>18</v>
      </c>
      <c r="D10" s="17" t="s">
        <v>12</v>
      </c>
      <c r="G10" s="17">
        <f>BoardQty*1</f>
        <v>0</v>
      </c>
      <c r="H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0" s="18">
        <f>iferror(G10*H10,"")</f>
        <v>0</v>
      </c>
    </row>
    <row r="11" spans="1:49">
      <c r="A11" s="17" t="s">
        <v>19</v>
      </c>
      <c r="B11" s="17" t="s">
        <v>20</v>
      </c>
      <c r="D11" s="17" t="s">
        <v>12</v>
      </c>
      <c r="G11" s="17">
        <f>BoardQty*2</f>
        <v>0</v>
      </c>
      <c r="H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1" s="18">
        <f>iferror(G11*H11,"")</f>
        <v>0</v>
      </c>
    </row>
    <row r="12" spans="1:49">
      <c r="A12" s="17" t="s">
        <v>21</v>
      </c>
      <c r="B12" s="17" t="s">
        <v>22</v>
      </c>
      <c r="G12" s="17">
        <f>BoardQty*1</f>
        <v>0</v>
      </c>
      <c r="H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2" s="18">
        <f>iferror(G12*H12,"")</f>
        <v>0</v>
      </c>
    </row>
    <row r="13" spans="1:49">
      <c r="A13" s="17" t="s">
        <v>23</v>
      </c>
      <c r="B13" s="17" t="s">
        <v>24</v>
      </c>
      <c r="D13" s="17" t="s">
        <v>12</v>
      </c>
      <c r="G13" s="17">
        <f>BoardQty*1</f>
        <v>0</v>
      </c>
      <c r="H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3" s="18">
        <f>iferror(G13*H13,"")</f>
        <v>0</v>
      </c>
    </row>
    <row r="14" spans="1:49">
      <c r="A14" s="17" t="s">
        <v>25</v>
      </c>
      <c r="B14" s="17" t="s">
        <v>26</v>
      </c>
      <c r="D14" s="17" t="s">
        <v>12</v>
      </c>
      <c r="G14" s="17">
        <f>BoardQty*1</f>
        <v>0</v>
      </c>
      <c r="H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4" s="18">
        <f>iferror(G14*H14,"")</f>
        <v>0</v>
      </c>
    </row>
    <row r="15" spans="1:49">
      <c r="A15" s="17" t="s">
        <v>27</v>
      </c>
      <c r="B15" s="17" t="s">
        <v>28</v>
      </c>
      <c r="D15" s="17" t="s">
        <v>12</v>
      </c>
      <c r="G15" s="17">
        <f>BoardQty*1</f>
        <v>0</v>
      </c>
      <c r="H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5" s="18">
        <f>iferror(G15*H15,"")</f>
        <v>0</v>
      </c>
    </row>
    <row r="16" spans="1:49">
      <c r="A16" s="17" t="s">
        <v>29</v>
      </c>
      <c r="B16" s="17" t="s">
        <v>30</v>
      </c>
      <c r="D16" s="17" t="s">
        <v>12</v>
      </c>
      <c r="G16" s="17">
        <f>BoardQty*1</f>
        <v>0</v>
      </c>
      <c r="H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6" s="18">
        <f>iferror(G16*H16,"")</f>
        <v>0</v>
      </c>
    </row>
    <row r="17" spans="1:49">
      <c r="A17" s="17" t="s">
        <v>31</v>
      </c>
      <c r="B17" s="17" t="s">
        <v>32</v>
      </c>
      <c r="D17" s="17" t="s">
        <v>33</v>
      </c>
      <c r="F17" s="17" t="s">
        <v>34</v>
      </c>
      <c r="G17" s="17">
        <f>BoardQty*3</f>
        <v>0</v>
      </c>
      <c r="H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7" s="18">
        <f>iferror(G17*H17,"")</f>
        <v>0</v>
      </c>
    </row>
    <row r="18" spans="1:49">
      <c r="A18" s="17" t="s">
        <v>35</v>
      </c>
      <c r="B18" s="17" t="s">
        <v>36</v>
      </c>
      <c r="D18" s="17" t="s">
        <v>37</v>
      </c>
      <c r="G18" s="17">
        <f>BoardQty*1</f>
        <v>0</v>
      </c>
      <c r="H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8" s="18">
        <f>iferror(G18*H18,"")</f>
        <v>0</v>
      </c>
    </row>
    <row r="19" spans="1:49">
      <c r="A19" s="17" t="s">
        <v>38</v>
      </c>
      <c r="B19" s="17" t="s">
        <v>39</v>
      </c>
      <c r="D19" s="17" t="s">
        <v>40</v>
      </c>
      <c r="F19" s="17" t="s">
        <v>41</v>
      </c>
      <c r="G19" s="17">
        <f>BoardQty*1</f>
        <v>0</v>
      </c>
      <c r="H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9" s="18">
        <f>iferror(G19*H19,"")</f>
        <v>0</v>
      </c>
    </row>
    <row r="20" spans="1:49">
      <c r="A20" s="17" t="s">
        <v>42</v>
      </c>
      <c r="B20" s="17" t="s">
        <v>43</v>
      </c>
      <c r="D20" s="17" t="s">
        <v>43</v>
      </c>
      <c r="G20" s="17">
        <f>BoardQty*2</f>
        <v>0</v>
      </c>
      <c r="H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0" s="18">
        <f>iferror(G20*H20,"")</f>
        <v>0</v>
      </c>
    </row>
    <row r="21" spans="1:49">
      <c r="A21" s="17" t="s">
        <v>44</v>
      </c>
      <c r="B21" s="17" t="s">
        <v>45</v>
      </c>
      <c r="C21" s="17" t="s">
        <v>46</v>
      </c>
      <c r="D21" s="17" t="s">
        <v>47</v>
      </c>
      <c r="E21" s="17" t="s">
        <v>48</v>
      </c>
      <c r="F21" s="17" t="s">
        <v>45</v>
      </c>
      <c r="G21" s="17">
        <f>BoardQty*1</f>
        <v>0</v>
      </c>
      <c r="H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1" s="18">
        <f>iferror(G21*H21,"")</f>
        <v>0</v>
      </c>
    </row>
    <row r="22" spans="1:49">
      <c r="A22" s="17" t="s">
        <v>49</v>
      </c>
      <c r="B22" s="17" t="s">
        <v>50</v>
      </c>
      <c r="C22" s="17" t="s">
        <v>51</v>
      </c>
      <c r="D22" s="17" t="s">
        <v>52</v>
      </c>
      <c r="E22" s="17" t="s">
        <v>53</v>
      </c>
      <c r="F22" s="17" t="s">
        <v>50</v>
      </c>
      <c r="G22" s="17">
        <f>BoardQty*2</f>
        <v>0</v>
      </c>
      <c r="H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2" s="18">
        <f>iferror(G22*H22,"")</f>
        <v>0</v>
      </c>
      <c r="O22" s="19" t="s">
        <v>103</v>
      </c>
      <c r="Q22" s="18">
        <f>iferror(lookup(if(P22="",G22,P22),{0,1,10,25,100,500,1000,2500,5000},{0.0,0.34,0.281,0.2356,0.1492,0.09818,0.06676,0.06022,0.05236}),"")</f>
        <v>0</v>
      </c>
      <c r="R22" s="18">
        <f>iferror(if(P22="",G22,P22)*Q22,"")</f>
        <v>0</v>
      </c>
      <c r="S22" s="20" t="s">
        <v>102</v>
      </c>
      <c r="T22" s="19" t="s">
        <v>103</v>
      </c>
      <c r="V22" s="18">
        <f>iferror(USD_GBP*lookup(if(U22="",G22,U22),{0,1,5,10,100,500,1000},{0.0,0.312,0.312,0.22,0.0913,0.0691,0.0468}),"")</f>
        <v>0</v>
      </c>
      <c r="W22" s="18">
        <f>iferror(if(U22="",G22,U22)*V22,"")</f>
        <v>0</v>
      </c>
      <c r="X22" s="20" t="s">
        <v>105</v>
      </c>
      <c r="AD22" s="19" t="s">
        <v>103</v>
      </c>
      <c r="AF22" s="18">
        <f>iferror(lookup(if(AE22="",G22,AE22),{0,1,10,50,100,1000,10000},{0.0,0.32,0.223,0.223,0.097,0.067,0.044}),"")</f>
        <v>0</v>
      </c>
      <c r="AG22" s="18">
        <f>iferror(if(AE22="",G22,AE22)*AF22,"")</f>
        <v>0</v>
      </c>
      <c r="AH22" s="20" t="s">
        <v>108</v>
      </c>
      <c r="AI22" s="17">
        <v>100</v>
      </c>
      <c r="AK22" s="18">
        <f>iferror(lookup(if(AJ22="",G22,AJ22),{0,1,5,10,25,50,100,500,1000,2500},{0.0,0.029,0.348,0.029,0.029,0.029,0.028,0.028,0.028,0.064}),"")</f>
        <v>0</v>
      </c>
      <c r="AL22" s="18">
        <f>iferror(if(AJ22="",G22,AJ22)*AK22,"")</f>
        <v>0</v>
      </c>
      <c r="AM22" s="20" t="s">
        <v>110</v>
      </c>
      <c r="AS22" s="17">
        <v>1</v>
      </c>
      <c r="AU22" s="18">
        <f>iferror(USD_GBP*lookup(if(AT22="",G22,AT22),{0,1,10,50,250,1000,5000},{0.0,0.075,0.075,0.0448,0.0376,0.0304,0.0284}),"")</f>
        <v>0</v>
      </c>
      <c r="AV22" s="18">
        <f>iferror(if(AT22="",G22,AT22)*AU22,"")</f>
        <v>0</v>
      </c>
      <c r="AW22" s="20" t="s">
        <v>50</v>
      </c>
    </row>
    <row r="23" spans="1:49">
      <c r="A23" s="17" t="s">
        <v>54</v>
      </c>
      <c r="B23" s="17" t="s">
        <v>55</v>
      </c>
      <c r="D23" s="17" t="s">
        <v>56</v>
      </c>
      <c r="G23" s="17">
        <f>BoardQty*5</f>
        <v>0</v>
      </c>
      <c r="H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3" s="18">
        <f>iferror(G23*H23,"")</f>
        <v>0</v>
      </c>
    </row>
    <row r="24" spans="1:49">
      <c r="A24" s="17" t="s">
        <v>57</v>
      </c>
      <c r="B24" s="17" t="s">
        <v>58</v>
      </c>
      <c r="D24" s="17" t="s">
        <v>56</v>
      </c>
      <c r="G24" s="17">
        <f>BoardQty*1</f>
        <v>0</v>
      </c>
      <c r="H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4" s="18">
        <f>iferror(G24*H24,"")</f>
        <v>0</v>
      </c>
    </row>
    <row r="25" spans="1:49">
      <c r="A25" s="17" t="s">
        <v>59</v>
      </c>
      <c r="B25" s="17" t="s">
        <v>60</v>
      </c>
      <c r="D25" s="17" t="s">
        <v>56</v>
      </c>
      <c r="G25" s="17">
        <f>BoardQty*1</f>
        <v>0</v>
      </c>
      <c r="H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5" s="18">
        <f>iferror(G25*H25,"")</f>
        <v>0</v>
      </c>
    </row>
    <row r="26" spans="1:49">
      <c r="A26" s="17" t="s">
        <v>61</v>
      </c>
      <c r="B26" s="17" t="s">
        <v>62</v>
      </c>
      <c r="D26" s="17" t="s">
        <v>63</v>
      </c>
      <c r="G26" s="17">
        <f>BoardQty*1</f>
        <v>0</v>
      </c>
      <c r="H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6" s="18">
        <f>iferror(G26*H26,"")</f>
        <v>0</v>
      </c>
    </row>
    <row r="27" spans="1:49">
      <c r="A27" s="17" t="s">
        <v>64</v>
      </c>
      <c r="B27" s="17" t="s">
        <v>65</v>
      </c>
      <c r="D27" s="17" t="s">
        <v>56</v>
      </c>
      <c r="G27" s="17">
        <f>BoardQty*2</f>
        <v>0</v>
      </c>
      <c r="H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7" s="18">
        <f>iferror(G27*H27,"")</f>
        <v>0</v>
      </c>
    </row>
    <row r="28" spans="1:49">
      <c r="A28" s="17" t="s">
        <v>66</v>
      </c>
      <c r="B28" s="17" t="s">
        <v>67</v>
      </c>
      <c r="D28" s="17" t="s">
        <v>63</v>
      </c>
      <c r="G28" s="17">
        <f>BoardQty*1</f>
        <v>0</v>
      </c>
      <c r="H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8" s="18">
        <f>iferror(G28*H28,"")</f>
        <v>0</v>
      </c>
    </row>
    <row r="29" spans="1:49">
      <c r="A29" s="17" t="s">
        <v>68</v>
      </c>
      <c r="B29" s="17" t="s">
        <v>69</v>
      </c>
      <c r="D29" s="17" t="s">
        <v>63</v>
      </c>
      <c r="G29" s="17">
        <f>BoardQty*1</f>
        <v>0</v>
      </c>
      <c r="H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9" s="18">
        <f>iferror(G29*H29,"")</f>
        <v>0</v>
      </c>
    </row>
    <row r="30" spans="1:49">
      <c r="A30" s="17" t="s">
        <v>70</v>
      </c>
      <c r="B30" s="17" t="s">
        <v>71</v>
      </c>
      <c r="D30" s="17" t="s">
        <v>56</v>
      </c>
      <c r="G30" s="17">
        <f>BoardQty*1</f>
        <v>0</v>
      </c>
      <c r="H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0" s="18">
        <f>iferror(G30*H30,"")</f>
        <v>0</v>
      </c>
    </row>
    <row r="31" spans="1:49">
      <c r="A31" s="17" t="s">
        <v>72</v>
      </c>
      <c r="B31" s="17" t="s">
        <v>73</v>
      </c>
      <c r="D31" s="17" t="s">
        <v>56</v>
      </c>
      <c r="G31" s="17">
        <f>BoardQty*7</f>
        <v>0</v>
      </c>
      <c r="H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1" s="18">
        <f>iferror(G31*H31,"")</f>
        <v>0</v>
      </c>
    </row>
    <row r="32" spans="1:49">
      <c r="A32" s="17" t="s">
        <v>74</v>
      </c>
      <c r="B32" s="17" t="s">
        <v>75</v>
      </c>
      <c r="D32" s="17" t="s">
        <v>56</v>
      </c>
      <c r="G32" s="17">
        <f>BoardQty*1</f>
        <v>0</v>
      </c>
      <c r="H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2" s="18">
        <f>iferror(G32*H32,"")</f>
        <v>0</v>
      </c>
    </row>
    <row r="33" spans="1:48">
      <c r="A33" s="17" t="s">
        <v>76</v>
      </c>
      <c r="B33" s="17" t="s">
        <v>77</v>
      </c>
      <c r="D33" s="17" t="s">
        <v>56</v>
      </c>
      <c r="G33" s="17">
        <f>BoardQty*1</f>
        <v>0</v>
      </c>
      <c r="H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3" s="18">
        <f>iferror(G33*H33,"")</f>
        <v>0</v>
      </c>
    </row>
    <row r="34" spans="1:48">
      <c r="A34" s="17" t="s">
        <v>78</v>
      </c>
      <c r="B34" s="17" t="s">
        <v>79</v>
      </c>
      <c r="D34" s="17" t="s">
        <v>80</v>
      </c>
      <c r="G34" s="17">
        <f>BoardQty*1</f>
        <v>0</v>
      </c>
      <c r="H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4" s="18">
        <f>iferror(G34*H34,"")</f>
        <v>0</v>
      </c>
    </row>
    <row r="35" spans="1:48">
      <c r="A35" s="17" t="s">
        <v>81</v>
      </c>
      <c r="B35" s="17" t="s">
        <v>82</v>
      </c>
      <c r="G35" s="17">
        <f>BoardQty*2</f>
        <v>0</v>
      </c>
      <c r="H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5" s="18">
        <f>iferror(G35*H35,"")</f>
        <v>0</v>
      </c>
    </row>
    <row r="37" spans="1:48">
      <c r="B37" s="21" t="s">
        <v>85</v>
      </c>
      <c r="H37" s="1" t="s">
        <v>83</v>
      </c>
      <c r="I37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37" s="6">
        <f>IFERROR(IF(OR(K7:K35),COUNTIFS(K7:K35,"&gt;0",M7:M35,"&lt;&gt;")&amp;" of "&amp;(ROWS(M7:M35)-COUNTBLANK(M7:M35))&amp;" parts purchased",""),"")</f>
        <v>0</v>
      </c>
      <c r="M37" s="5">
        <f>SUMIF(K7:K35,"&gt;0",M7:M35)</f>
        <v>0</v>
      </c>
      <c r="P37" s="6">
        <f>IFERROR(IF(OR(P7:P35),COUNTIFS(P7:P35,"&gt;0",R7:R35,"&lt;&gt;")&amp;" of "&amp;(ROWS(R7:R35)-COUNTBLANK(R7:R35))&amp;" parts purchased",""),"")</f>
        <v>0</v>
      </c>
      <c r="R37" s="5">
        <f>SUMIF(P7:P35,"&gt;0",R7:R35)</f>
        <v>0</v>
      </c>
      <c r="U37" s="6">
        <f>IFERROR(IF(OR(U7:U35),COUNTIFS(U7:U35,"&gt;0",W7:W35,"&lt;&gt;")&amp;" of "&amp;(ROWS(W7:W35)-COUNTBLANK(W7:W35))&amp;" parts purchased",""),"")</f>
        <v>0</v>
      </c>
      <c r="W37" s="5">
        <f>SUMIF(U7:U35,"&gt;0",W7:W35)</f>
        <v>0</v>
      </c>
      <c r="Z37" s="6">
        <f>IFERROR(IF(OR(Z7:Z35),COUNTIFS(Z7:Z35,"&gt;0",AB7:AB35,"&lt;&gt;")&amp;" of "&amp;(ROWS(AB7:AB35)-COUNTBLANK(AB7:AB35))&amp;" parts purchased",""),"")</f>
        <v>0</v>
      </c>
      <c r="AB37" s="5">
        <f>SUMIF(Z7:Z35,"&gt;0",AB7:AB35)</f>
        <v>0</v>
      </c>
      <c r="AE37" s="6">
        <f>IFERROR(IF(OR(AE7:AE35),COUNTIFS(AE7:AE35,"&gt;0",AG7:AG35,"&lt;&gt;")&amp;" of "&amp;(ROWS(AG7:AG35)-COUNTBLANK(AG7:AG35))&amp;" parts purchased",""),"")</f>
        <v>0</v>
      </c>
      <c r="AG37" s="5">
        <f>SUMIF(AE7:AE35,"&gt;0",AG7:AG35)</f>
        <v>0</v>
      </c>
      <c r="AJ37" s="6">
        <f>IFERROR(IF(OR(AJ7:AJ35),COUNTIFS(AJ7:AJ35,"&gt;0",AL7:AL35,"&lt;&gt;")&amp;" of "&amp;(ROWS(AL7:AL35)-COUNTBLANK(AL7:AL35))&amp;" parts purchased",""),"")</f>
        <v>0</v>
      </c>
      <c r="AL37" s="5">
        <f>SUMIF(AJ7:AJ35,"&gt;0",AL7:AL35)</f>
        <v>0</v>
      </c>
      <c r="AO37" s="6">
        <f>IFERROR(IF(OR(AO7:AO35),COUNTIFS(AO7:AO35,"&gt;0",AQ7:AQ35,"&lt;&gt;")&amp;" of "&amp;(ROWS(AQ7:AQ35)-COUNTBLANK(AQ7:AQ35))&amp;" parts purchased",""),"")</f>
        <v>0</v>
      </c>
      <c r="AQ37" s="5">
        <f>SUMIF(AO7:AO35,"&gt;0",AQ7:AQ35)</f>
        <v>0</v>
      </c>
      <c r="AT37" s="6">
        <f>IFERROR(IF(OR(AT7:AT35),COUNTIFS(AT7:AT35,"&gt;0",AV7:AV35,"&lt;&gt;")&amp;" of "&amp;(ROWS(AV7:AV35)-COUNTBLANK(AV7:AV35))&amp;" parts purchased",""),"")</f>
        <v>0</v>
      </c>
      <c r="AV37" s="5">
        <f>SUMIF(AT7:AT35,"&gt;0",AV7:AV35)</f>
        <v>0</v>
      </c>
    </row>
    <row r="38" spans="1:48">
      <c r="B38" s="21" t="s">
        <v>86</v>
      </c>
      <c r="C38">
        <v>1.37471948652954</v>
      </c>
      <c r="H38" s="21" t="s">
        <v>84</v>
      </c>
      <c r="K38">
        <f t="array" ref="K38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38">
        <f t="array" ref="P38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38">
        <f t="array" ref="U38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38" s="6">
        <f>IFERROR(IF(COUNTIFS(Z7:Z35,"&gt;0",AB7:AB35,"&lt;&gt;")&gt;0,"Quantity,Comment,Designator,Footprint,LCSC Part #(optional)",""),"")</f>
        <v>0</v>
      </c>
      <c r="AE38">
        <f t="array" ref="AE38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38">
        <f t="array" ref="AJ38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38">
        <f t="array" ref="AO38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38">
        <f t="array" ref="AT38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39" spans="1:48">
      <c r="K39">
        <f t="array" ref="K39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39">
        <f t="array" ref="P39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39">
        <f t="array" ref="U39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39">
        <f t="array" ref="Z39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39">
        <f t="array" ref="AE39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39">
        <f t="array" ref="AJ39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39">
        <f t="array" ref="AO39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39">
        <f t="array" ref="AT39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40" spans="1:48">
      <c r="A40" s="2" t="s">
        <v>113</v>
      </c>
      <c r="K40">
        <f t="array" ref="K40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40">
        <f t="array" ref="P40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40">
        <f t="array" ref="U40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40">
        <f t="array" ref="Z40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40">
        <f t="array" ref="AE40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40">
        <f t="array" ref="AJ40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40">
        <f t="array" ref="AO40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40">
        <f t="array" ref="AT40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41" spans="1:48">
      <c r="K41">
        <f t="array" ref="K41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41">
        <f t="array" ref="P41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41">
        <f t="array" ref="U41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41">
        <f t="array" ref="Z41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41">
        <f t="array" ref="AE41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41">
        <f t="array" ref="AJ41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41">
        <f t="array" ref="AO41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41">
        <f t="array" ref="AT41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42" spans="1:48">
      <c r="K42">
        <f t="array" ref="K42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42">
        <f t="array" ref="P42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42">
        <f t="array" ref="U42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42">
        <f t="array" ref="Z42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42">
        <f t="array" ref="AE42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42">
        <f t="array" ref="AJ42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42">
        <f t="array" ref="AO42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42">
        <f t="array" ref="AT42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43" spans="1:48">
      <c r="K43">
        <f t="array" ref="K43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43">
        <f t="array" ref="P43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43">
        <f t="array" ref="U43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43">
        <f t="array" ref="Z43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43">
        <f t="array" ref="AE43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43">
        <f t="array" ref="AJ43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43">
        <f t="array" ref="AO43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43">
        <f t="array" ref="AT43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44" spans="1:48">
      <c r="K44">
        <f t="array" ref="K44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44">
        <f t="array" ref="P44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44">
        <f t="array" ref="U44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44">
        <f t="array" ref="Z44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44">
        <f t="array" ref="AE44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44">
        <f t="array" ref="AJ44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44">
        <f t="array" ref="AO44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44">
        <f t="array" ref="AT44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45" spans="1:48">
      <c r="K45">
        <f t="array" ref="K45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45">
        <f t="array" ref="P45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45">
        <f t="array" ref="U45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45">
        <f t="array" ref="Z45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45">
        <f t="array" ref="AE45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45">
        <f t="array" ref="AJ45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45">
        <f t="array" ref="AO45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45">
        <f t="array" ref="AT45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46" spans="1:48">
      <c r="K46">
        <f t="array" ref="K46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46">
        <f t="array" ref="P46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46">
        <f t="array" ref="U46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46">
        <f t="array" ref="Z46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46">
        <f t="array" ref="AE46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46">
        <f t="array" ref="AJ46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46">
        <f t="array" ref="AO46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46">
        <f t="array" ref="AT46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47" spans="1:48">
      <c r="K47">
        <f t="array" ref="K47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47">
        <f t="array" ref="P47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47">
        <f t="array" ref="U47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47">
        <f t="array" ref="Z47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47">
        <f t="array" ref="AE47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47">
        <f t="array" ref="AJ47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47">
        <f t="array" ref="AO47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47">
        <f t="array" ref="AT47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48" spans="1:48">
      <c r="K48">
        <f t="array" ref="K48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48">
        <f t="array" ref="P48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48">
        <f t="array" ref="U48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48">
        <f t="array" ref="Z48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48">
        <f t="array" ref="AE48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48">
        <f t="array" ref="AJ48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48">
        <f t="array" ref="AO48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48">
        <f t="array" ref="AT48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49" spans="11:46">
      <c r="K49">
        <f t="array" ref="K49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49">
        <f t="array" ref="P49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49">
        <f t="array" ref="U49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49">
        <f t="array" ref="Z49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49">
        <f t="array" ref="AE49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49">
        <f t="array" ref="AJ49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49">
        <f t="array" ref="AO49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49">
        <f t="array" ref="AT49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50" spans="11:46">
      <c r="K50">
        <f t="array" ref="K50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50">
        <f t="array" ref="P50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50">
        <f t="array" ref="U50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50">
        <f t="array" ref="Z50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50">
        <f t="array" ref="AE50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50">
        <f t="array" ref="AJ50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50">
        <f t="array" ref="AO50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50">
        <f t="array" ref="AT50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51" spans="11:46">
      <c r="K51">
        <f t="array" ref="K51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51">
        <f t="array" ref="P51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51">
        <f t="array" ref="U51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51">
        <f t="array" ref="Z51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51">
        <f t="array" ref="AE51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51">
        <f t="array" ref="AJ51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51">
        <f t="array" ref="AO51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51">
        <f t="array" ref="AT51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52" spans="11:46">
      <c r="K52">
        <f t="array" ref="K52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52">
        <f t="array" ref="P52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52">
        <f t="array" ref="U52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52">
        <f t="array" ref="Z52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52">
        <f t="array" ref="AE52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52">
        <f t="array" ref="AJ52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52">
        <f t="array" ref="AO52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52">
        <f t="array" ref="AT52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53" spans="11:46">
      <c r="K53">
        <f t="array" ref="K53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53">
        <f t="array" ref="P53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53">
        <f t="array" ref="U53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53">
        <f t="array" ref="Z53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53">
        <f t="array" ref="AE53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53">
        <f t="array" ref="AJ53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53">
        <f t="array" ref="AO53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53">
        <f t="array" ref="AT53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54" spans="11:46">
      <c r="K54">
        <f t="array" ref="K54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54">
        <f t="array" ref="P54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54">
        <f t="array" ref="U54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54">
        <f t="array" ref="Z54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54">
        <f t="array" ref="AE54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54">
        <f t="array" ref="AJ54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54">
        <f t="array" ref="AO54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54">
        <f t="array" ref="AT54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55" spans="11:46">
      <c r="K55">
        <f t="array" ref="K55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55">
        <f t="array" ref="P55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55">
        <f t="array" ref="U55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55">
        <f t="array" ref="Z55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55">
        <f t="array" ref="AE55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55">
        <f t="array" ref="AJ55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55">
        <f t="array" ref="AO55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55">
        <f t="array" ref="AT55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56" spans="11:46">
      <c r="K56">
        <f t="array" ref="K56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56">
        <f t="array" ref="P56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56">
        <f t="array" ref="U56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56">
        <f t="array" ref="Z56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56">
        <f t="array" ref="AE56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56">
        <f t="array" ref="AJ56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56">
        <f t="array" ref="AO56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56">
        <f t="array" ref="AT56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57" spans="11:46">
      <c r="K57">
        <f t="array" ref="K57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57">
        <f t="array" ref="P57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57">
        <f t="array" ref="U57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57">
        <f t="array" ref="Z57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57">
        <f t="array" ref="AE57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57">
        <f t="array" ref="AJ57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57">
        <f t="array" ref="AO57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57">
        <f t="array" ref="AT57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58" spans="11:46">
      <c r="K58">
        <f t="array" ref="K58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58">
        <f t="array" ref="P58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58">
        <f t="array" ref="U58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58">
        <f t="array" ref="Z58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58">
        <f t="array" ref="AE58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58">
        <f t="array" ref="AJ58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58">
        <f t="array" ref="AO58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58">
        <f t="array" ref="AT58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59" spans="11:46">
      <c r="K59">
        <f t="array" ref="K59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59">
        <f t="array" ref="P59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59">
        <f t="array" ref="U59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59">
        <f t="array" ref="Z59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59">
        <f t="array" ref="AE59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59">
        <f t="array" ref="AJ59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59">
        <f t="array" ref="AO59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59">
        <f t="array" ref="AT59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60" spans="11:46">
      <c r="K60">
        <f t="array" ref="K60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60">
        <f t="array" ref="P60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60">
        <f t="array" ref="U60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60">
        <f t="array" ref="Z60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60">
        <f t="array" ref="AE60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60">
        <f t="array" ref="AJ60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60">
        <f t="array" ref="AO60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60">
        <f t="array" ref="AT60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61" spans="11:46">
      <c r="K61">
        <f t="array" ref="K61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61">
        <f t="array" ref="P61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61">
        <f t="array" ref="U61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61">
        <f t="array" ref="Z61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61">
        <f t="array" ref="AE61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61">
        <f t="array" ref="AJ61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61">
        <f t="array" ref="AO61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61">
        <f t="array" ref="AT61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62" spans="11:46">
      <c r="K62">
        <f t="array" ref="K62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62">
        <f t="array" ref="P62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62">
        <f t="array" ref="U62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62">
        <f t="array" ref="Z62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62">
        <f t="array" ref="AE62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62">
        <f t="array" ref="AJ62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62">
        <f t="array" ref="AO62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62">
        <f t="array" ref="AT62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63" spans="11:46">
      <c r="K63">
        <f t="array" ref="K63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63">
        <f t="array" ref="P63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63">
        <f t="array" ref="U63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63">
        <f t="array" ref="Z63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63">
        <f t="array" ref="AE63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63">
        <f t="array" ref="AJ63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63">
        <f t="array" ref="AO63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63">
        <f t="array" ref="AT63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64" spans="11:46">
      <c r="K64">
        <f t="array" ref="K64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64">
        <f t="array" ref="P64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64">
        <f t="array" ref="U64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64">
        <f t="array" ref="Z64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64">
        <f t="array" ref="AE64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64">
        <f t="array" ref="AJ64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64">
        <f t="array" ref="AO64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64">
        <f t="array" ref="AT64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65" spans="11:46">
      <c r="K65">
        <f t="array" ref="K65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65">
        <f t="array" ref="P65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65">
        <f t="array" ref="U65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65">
        <f t="array" ref="Z65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65">
        <f t="array" ref="AE65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65">
        <f t="array" ref="AJ65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65">
        <f t="array" ref="AO65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65">
        <f t="array" ref="AT65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66" spans="11:46">
      <c r="K66">
        <f t="array" ref="K66">IFERROR(CONCATENATE(INDEX(N7:N35,SMALL(IF(ISNUMBER(K7:K35),IF(K7:K35&gt;0,IF(N7:N35&lt;&gt;"",ROW(K7:K35)-MIN(ROW(K7:K35))+1))),ROW()-ROW(A$38)+1)),",",TEXT(INDEX(K7:K35,SMALL(IF(ISNUMBER(K7:K35),IF(K7:K35&gt;0,IF(N7:N35&lt;&gt;"",ROW(K7:K35)-MIN(ROW(K7:K35))+1))),ROW()-ROW(A$38)+1)),"##0"),",",SUBSTITUTE(INDEX(IF(PURCHASE_DESCRIPTION&lt;&gt;"",PURCHASE_DESCRIPTION&amp;":","")&amp;A7:A35,SMALL(IF(ISNUMBER(K7:K35),IF(K7:K35&gt;0,IF(N7:N35&lt;&gt;"",ROW(K7:K35)-MIN(ROW(K7:K35))+1))),ROW()-ROW(A$38)+1)),",",";")),"")</f>
        <v>0</v>
      </c>
      <c r="P66">
        <f t="array" ref="P66">IFERROR(CONCATENATE(TEXT(INDEX(P7:P35,SMALL(IF(ISNUMBER(P7:P35),IF(P7:P35&gt;0,IF(S7:S35&lt;&gt;"",ROW(P7:P35)-MIN(ROW(P7:P35))+1))),ROW()-ROW(A$38)+1)),"##0"),",",INDEX(S7:S35,SMALL(IF(ISNUMBER(P7:P35),IF(P7:P35&gt;0,IF(S7:S35&lt;&gt;"",ROW(P7:P35)-MIN(ROW(P7:P35))+1))),ROW()-ROW(A$38)+1)),",",SUBSTITUTE(INDEX(IF(PURCHASE_DESCRIPTION&lt;&gt;"",PURCHASE_DESCRIPTION&amp;":","")&amp;A7:A35,SMALL(IF(ISNUMBER(P7:P35),IF(P7:P35&gt;0,IF(S7:S35&lt;&gt;"",ROW(P7:P35)-MIN(ROW(P7:P35))+1))),ROW()-ROW(A$38)+1)),",",";")),"")</f>
        <v>0</v>
      </c>
      <c r="U66">
        <f t="array" ref="U66">IFERROR(CONCATENATE(INDEX(X7:X35,SMALL(IF(ISNUMBER(U7:U35),IF(U7:U35&gt;0,IF(X7:X35&lt;&gt;"",ROW(U7:U35)-MIN(ROW(U7:U35))+1))),ROW()-ROW(A$38)+1))," ",TEXT(INDEX(U7:U35,SMALL(IF(ISNUMBER(U7:U35),IF(U7:U35&gt;0,IF(X7:X35&lt;&gt;"",ROW(U7:U35)-MIN(ROW(U7:U35))+1))),ROW()-ROW(A$38)+1)),"##0")," ",SUBSTITUTE(INDEX(IF(PURCHASE_DESCRIPTION&lt;&gt;"",PURCHASE_DESCRIPTION&amp;":","")&amp;A7:A35,SMALL(IF(ISNUMBER(U7:U35),IF(U7:U35&gt;0,IF(X7:X35&lt;&gt;"",ROW(U7:U35)-MIN(ROW(U7:U35))+1))),ROW()-ROW(A$38)+1))," ",";")),"")</f>
        <v>0</v>
      </c>
      <c r="Z66">
        <f t="array" ref="Z66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  <c r="AE66">
        <f t="array" ref="AE66">IFERROR(CONCATENATE(INDEX(AH7:AH35,SMALL(IF(ISNUMBER(AE7:AE35),IF(AE7:AE35&gt;0,IF(AH7:AH35&lt;&gt;"",ROW(AE7:AE35)-MIN(ROW(AE7:AE35))+1))),ROW()-ROW(A$38)+1)),"|",TEXT(INDEX(AE7:AE35,SMALL(IF(ISNUMBER(AE7:AE35),IF(AE7:AE35&gt;0,IF(AH7:AH35&lt;&gt;"",ROW(AE7:AE35)-MIN(ROW(AE7:AE35))+1))),ROW()-ROW(A$38)+1)),"##0"),"|",SUBSTITUTE(SUBSTITUTE(INDEX(IF(PURCHASE_DESCRIPTION&lt;&gt;"",PURCHASE_DESCRIPTION&amp;":","")&amp;A7:A35,SMALL(IF(ISNUMBER(AE7:AE35),IF(AE7:AE35&gt;0,IF(AH7:AH35&lt;&gt;"",ROW(AE7:AE35)-MIN(ROW(AE7:AE35))+1))),ROW()-ROW(A$38)+1)),"|",";")," ","_")),"")</f>
        <v>0</v>
      </c>
      <c r="AJ66">
        <f t="array" ref="AJ66">IFERROR(CONCATENATE(INDEX(AM7:AM35,SMALL(IF(ISNUMBER(AJ7:AJ35),IF(AJ7:AJ35&gt;0,IF(AM7:AM35&lt;&gt;"",ROW(AJ7:AJ35)-MIN(ROW(AJ7:AJ35))+1))),ROW()-ROW(A$38)+1)),",",TEXT(INDEX(AJ7:AJ35,SMALL(IF(ISNUMBER(AJ7:AJ35),IF(AJ7:AJ35&gt;0,IF(AM7:AM35&lt;&gt;"",ROW(AJ7:AJ35)-MIN(ROW(AJ7:AJ35))+1))),ROW()-ROW(A$38)+1)),"##0"),",",SUBSTITUTE(INDEX(IF(PURCHASE_DESCRIPTION&lt;&gt;"",PURCHASE_DESCRIPTION&amp;":","")&amp;A7:A35,SMALL(IF(ISNUMBER(AJ7:AJ35),IF(AJ7:AJ35&gt;0,IF(AM7:AM35&lt;&gt;"",ROW(AJ7:AJ35)-MIN(ROW(AJ7:AJ35))+1))),ROW()-ROW(A$38)+1)),",",";")),"")</f>
        <v>0</v>
      </c>
      <c r="AO66">
        <f t="array" ref="AO66">IFERROR(CONCATENATE(INDEX(AR7:AR35,SMALL(IF(ISNUMBER(AO7:AO35),IF(AO7:AO35&gt;0,IF(AR7:AR35&lt;&gt;"",ROW(AO7:AO35)-MIN(ROW(AO7:AO35))+1))),ROW()-ROW(A$38)+1))," ",TEXT(INDEX(AO7:AO35,SMALL(IF(ISNUMBER(AO7:AO35),IF(AO7:AO35&gt;0,IF(AR7:AR35&lt;&gt;"",ROW(AO7:AO35)-MIN(ROW(AO7:AO35))+1))),ROW()-ROW(A$38)+1)),"##0")," ",SUBSTITUTE(INDEX(IF(PURCHASE_DESCRIPTION&lt;&gt;"",PURCHASE_DESCRIPTION&amp;":","")&amp;A7:A35,SMALL(IF(ISNUMBER(AO7:AO35),IF(AO7:AO35&gt;0,IF(AR7:AR35&lt;&gt;"",ROW(AO7:AO35)-MIN(ROW(AO7:AO35))+1))),ROW()-ROW(A$38)+1))," ",";")),"")</f>
        <v>0</v>
      </c>
      <c r="AT66">
        <f t="array" ref="AT66">IFERROR(CONCATENATE(INDEX(AW7:AW35,SMALL(IF(ISNUMBER(AT7:AT35),IF(AT7:AT35&gt;0,IF(AW7:AW35&lt;&gt;"",ROW(AT7:AT35)-MIN(ROW(AT7:AT35))+1))),ROW()-ROW(A$38)+1))," ",TEXT(INDEX(AT7:AT35,SMALL(IF(ISNUMBER(AT7:AT35),IF(AT7:AT35&gt;0,IF(AW7:AW35&lt;&gt;"",ROW(AT7:AT35)-MIN(ROW(AT7:AT35))+1))),ROW()-ROW(A$38)+1)),"##0")," ",SUBSTITUTE(INDEX(IF(PURCHASE_DESCRIPTION&lt;&gt;"",PURCHASE_DESCRIPTION&amp;":","")&amp;A7:A35,SMALL(IF(ISNUMBER(AT7:AT35),IF(AT7:AT35&gt;0,IF(AW7:AW35&lt;&gt;"",ROW(AT7:AT35)-MIN(ROW(AT7:AT35))+1))),ROW()-ROW(A$38)+1))," ",";")),"")</f>
        <v>0</v>
      </c>
    </row>
    <row r="67" spans="11:46">
      <c r="Z67">
        <f t="array" ref="Z67">IFERROR(CONCATENATE(TEXT(INDEX(Z7:Z35,SMALL(IF(ISNUMBER(Z7:Z35),IF(Z7:Z35&gt;0,IF(AC7:AC35&lt;&gt;"",ROW(Z7:Z35)-MIN(ROW(Z7:Z35))+1))),ROW()-ROW(A$39)+1)),"##0"),",",SUBSTITUTE(INDEX(IF(PURCHASE_DESCRIPTION&lt;&gt;"",PURCHASE_DESCRIPTION&amp;":","")&amp;A7:A35,SMALL(IF(ISNUMBER(Z7:Z35),IF(Z7:Z35&gt;0,IF(AC7:AC35&lt;&gt;"",ROW(Z7:Z35)-MIN(ROW(Z7:Z35))+1))),ROW()-ROW(A$39)+1)),",",";"),",",SUBSTITUTE(INDEX(IF(PURCHASE_DESCRIPTION&lt;&gt;"",PURCHASE_DESCRIPTION&amp;":","")&amp;D7:D35,SMALL(IF(ISNUMBER(Z7:Z35),IF(Z7:Z35&gt;0,IF(AC7:AC35&lt;&gt;"",ROW(Z7:Z35)-MIN(ROW(Z7:Z35))+1))),ROW()-ROW(A$39)+1)),",",";"),",",INDEX(AC7:AC35,SMALL(IF(ISNUMBER(Z7:Z35),IF(Z7:Z35&gt;0,IF(AC7:AC35&lt;&gt;"",ROW(Z7:Z35)-MIN(ROW(Z7:Z35))+1))),ROW()-ROW(A$39)+1))),"")</f>
        <v>0</v>
      </c>
    </row>
  </sheetData>
  <mergeCells count="9">
    <mergeCell ref="A5:I5"/>
    <mergeCell ref="J5:N5"/>
    <mergeCell ref="O5:S5"/>
    <mergeCell ref="T5:X5"/>
    <mergeCell ref="Y5:AC5"/>
    <mergeCell ref="AD5:AH5"/>
    <mergeCell ref="AI5:AM5"/>
    <mergeCell ref="AN5:AR5"/>
    <mergeCell ref="AS5:AW5"/>
  </mergeCells>
  <conditionalFormatting sqref="AD22">
    <cfRule type="cellIs" dxfId="1" priority="128" operator="equal">
      <formula>0</formula>
    </cfRule>
    <cfRule type="cellIs" dxfId="2" priority="129" operator="lessThan">
      <formula>G22</formula>
    </cfRule>
  </conditionalFormatting>
  <conditionalFormatting sqref="AE22">
    <cfRule type="cellIs" dxfId="1" priority="130" operator="greaterThan">
      <formula>AD22</formula>
    </cfRule>
  </conditionalFormatting>
  <conditionalFormatting sqref="AF22">
    <cfRule type="cellIs" dxfId="4" priority="132" operator="lessThanOrEqual">
      <formula>H22</formula>
    </cfRule>
  </conditionalFormatting>
  <conditionalFormatting sqref="AG22">
    <cfRule type="cellIs" dxfId="4" priority="131" operator="lessThanOrEqual">
      <formula>I22</formula>
    </cfRule>
  </conditionalFormatting>
  <conditionalFormatting sqref="AI22">
    <cfRule type="cellIs" dxfId="1" priority="133" operator="equal">
      <formula>0</formula>
    </cfRule>
    <cfRule type="cellIs" dxfId="2" priority="134" operator="lessThan">
      <formula>G22</formula>
    </cfRule>
  </conditionalFormatting>
  <conditionalFormatting sqref="AJ22">
    <cfRule type="cellIs" dxfId="1" priority="135" operator="greaterThan">
      <formula>AI22</formula>
    </cfRule>
  </conditionalFormatting>
  <conditionalFormatting sqref="AK22">
    <cfRule type="cellIs" dxfId="4" priority="137" operator="lessThanOrEqual">
      <formula>H22</formula>
    </cfRule>
  </conditionalFormatting>
  <conditionalFormatting sqref="AL22">
    <cfRule type="cellIs" dxfId="4" priority="136" operator="lessThanOrEqual">
      <formula>I22</formula>
    </cfRule>
  </conditionalFormatting>
  <conditionalFormatting sqref="AS22">
    <cfRule type="cellIs" dxfId="1" priority="138" operator="equal">
      <formula>0</formula>
    </cfRule>
    <cfRule type="cellIs" dxfId="2" priority="139" operator="lessThan">
      <formula>G22</formula>
    </cfRule>
  </conditionalFormatting>
  <conditionalFormatting sqref="AT22">
    <cfRule type="expression" dxfId="3" priority="140">
      <formula>AND(AT22&gt;0,AT22&lt;10)</formula>
    </cfRule>
    <cfRule type="cellIs" dxfId="1" priority="141" operator="greaterThan">
      <formula>AS22</formula>
    </cfRule>
  </conditionalFormatting>
  <conditionalFormatting sqref="AU22">
    <cfRule type="cellIs" dxfId="4" priority="143" operator="lessThanOrEqual">
      <formula>H22</formula>
    </cfRule>
  </conditionalFormatting>
  <conditionalFormatting sqref="AV22">
    <cfRule type="cellIs" dxfId="4" priority="142" operator="lessThanOrEqual">
      <formula>I22</formula>
    </cfRule>
  </conditionalFormatting>
  <conditionalFormatting sqref="G10">
    <cfRule type="expression" dxfId="0" priority="13">
      <formula>AND(ISBLANK(F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1">
    <cfRule type="expression" dxfId="0" priority="17">
      <formula>AND(ISBLANK(F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2">
    <cfRule type="expression" dxfId="0" priority="21">
      <formula>AND(ISBLANK(F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3">
    <cfRule type="expression" dxfId="0" priority="25">
      <formula>AND(ISBLANK(F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4">
    <cfRule type="expression" dxfId="0" priority="29">
      <formula>AND(ISBLANK(F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5">
    <cfRule type="expression" dxfId="0" priority="33">
      <formula>AND(ISBLANK(F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6">
    <cfRule type="expression" dxfId="0" priority="37">
      <formula>AND(ISBLANK(F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7">
    <cfRule type="expression" dxfId="0" priority="41">
      <formula>AND(ISBLANK(F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8">
    <cfRule type="expression" dxfId="0" priority="45">
      <formula>AND(ISBLANK(F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9">
    <cfRule type="expression" dxfId="0" priority="49">
      <formula>AND(ISBLANK(F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0">
    <cfRule type="expression" dxfId="0" priority="53">
      <formula>AND(ISBLANK(F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1">
    <cfRule type="expression" dxfId="0" priority="57">
      <formula>AND(ISBLANK(F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2">
    <cfRule type="expression" dxfId="0" priority="61">
      <formula>AND(ISBLANK(F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3">
    <cfRule type="expression" dxfId="0" priority="65">
      <formula>AND(ISBLANK(F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4">
    <cfRule type="expression" dxfId="0" priority="69">
      <formula>AND(ISBLANK(F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5">
    <cfRule type="expression" dxfId="0" priority="73">
      <formula>AND(ISBLANK(F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6">
    <cfRule type="expression" dxfId="0" priority="77">
      <formula>AND(ISBLANK(F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7">
    <cfRule type="expression" dxfId="0" priority="81">
      <formula>AND(ISBLANK(F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8">
    <cfRule type="expression" dxfId="0" priority="85">
      <formula>AND(ISBLANK(F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9">
    <cfRule type="expression" dxfId="0" priority="89">
      <formula>AND(ISBLANK(F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0">
    <cfRule type="expression" dxfId="0" priority="93">
      <formula>AND(ISBLANK(F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1">
    <cfRule type="expression" dxfId="0" priority="97">
      <formula>AND(ISBLANK(F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2">
    <cfRule type="expression" dxfId="0" priority="101">
      <formula>AND(ISBLANK(F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3">
    <cfRule type="expression" dxfId="0" priority="105">
      <formula>AND(ISBLANK(F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4">
    <cfRule type="expression" dxfId="0" priority="109">
      <formula>AND(ISBLANK(F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5">
    <cfRule type="expression" dxfId="0" priority="113">
      <formula>AND(ISBLANK(F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7">
    <cfRule type="expression" dxfId="0" priority="1">
      <formula>AND(ISBLANK(F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8">
    <cfRule type="expression" dxfId="0" priority="5">
      <formula>AND(ISBLANK(F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9">
    <cfRule type="expression" dxfId="0" priority="9">
      <formula>AND(ISBLANK(F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O22">
    <cfRule type="cellIs" dxfId="1" priority="117" operator="equal">
      <formula>0</formula>
    </cfRule>
    <cfRule type="cellIs" dxfId="2" priority="118" operator="lessThan">
      <formula>G22</formula>
    </cfRule>
  </conditionalFormatting>
  <conditionalFormatting sqref="P22">
    <cfRule type="cellIs" dxfId="1" priority="119" operator="greaterThan">
      <formula>O22</formula>
    </cfRule>
  </conditionalFormatting>
  <conditionalFormatting sqref="Q22">
    <cfRule type="cellIs" dxfId="4" priority="121" operator="lessThanOrEqual">
      <formula>H22</formula>
    </cfRule>
  </conditionalFormatting>
  <conditionalFormatting sqref="R22">
    <cfRule type="cellIs" dxfId="4" priority="120" operator="lessThanOrEqual">
      <formula>I22</formula>
    </cfRule>
  </conditionalFormatting>
  <conditionalFormatting sqref="T22">
    <cfRule type="cellIs" dxfId="1" priority="122" operator="equal">
      <formula>0</formula>
    </cfRule>
    <cfRule type="cellIs" dxfId="2" priority="123" operator="lessThan">
      <formula>G22</formula>
    </cfRule>
  </conditionalFormatting>
  <conditionalFormatting sqref="U22">
    <cfRule type="expression" dxfId="3" priority="124">
      <formula>AND(U22&gt;0,U22&lt;5)</formula>
    </cfRule>
    <cfRule type="cellIs" dxfId="1" priority="125" operator="greaterThan">
      <formula>T22</formula>
    </cfRule>
  </conditionalFormatting>
  <conditionalFormatting sqref="V22">
    <cfRule type="cellIs" dxfId="4" priority="127" operator="lessThanOrEqual">
      <formula>H22</formula>
    </cfRule>
  </conditionalFormatting>
  <conditionalFormatting sqref="W22">
    <cfRule type="cellIs" dxfId="4" priority="126" operator="lessThanOrEqual">
      <formula>I22</formula>
    </cfRule>
  </conditionalFormatting>
  <hyperlinks>
    <hyperlink ref="F17" r:id="rId1"/>
    <hyperlink ref="F19" r:id="rId2"/>
    <hyperlink ref="F21" r:id="rId3"/>
    <hyperlink ref="F22" r:id="rId4"/>
    <hyperlink ref="S22" r:id="rId5"/>
    <hyperlink ref="X22" r:id="rId6"/>
    <hyperlink ref="AH22" r:id="rId7"/>
    <hyperlink ref="AM22" r:id="rId8"/>
    <hyperlink ref="AW22" r:id="rId9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MainBoard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2021-08-03T18:49:10Z</dcterms:created>
  <dcterms:modified xsi:type="dcterms:W3CDTF">2021-08-03T18:49:10Z</dcterms:modified>
</cp:coreProperties>
</file>