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johnw\Documents\GitHub\Misc\"/>
    </mc:Choice>
  </mc:AlternateContent>
  <xr:revisionPtr revIDLastSave="0" documentId="13_ncr:1_{BCD5BE17-BA68-4304-B54B-CD22685F36F4}" xr6:coauthVersionLast="47" xr6:coauthVersionMax="47" xr10:uidLastSave="{00000000-0000-0000-0000-000000000000}"/>
  <bookViews>
    <workbookView xWindow="-28890" yWindow="-9510" windowWidth="27705" windowHeight="17625" activeTab="4" xr2:uid="{00000000-000D-0000-FFFF-FFFF00000000}"/>
  </bookViews>
  <sheets>
    <sheet name="INSTRUCTIONS" sheetId="3" r:id="rId1"/>
    <sheet name="PASTE HERE" sheetId="1" r:id="rId2"/>
    <sheet name="COLORLOOKUP" sheetId="2" r:id="rId3"/>
    <sheet name="LookupPeriod" sheetId="4" r:id="rId4"/>
    <sheet name="Sheet2" sheetId="5" r:id="rId5"/>
  </sheets>
  <definedNames>
    <definedName name="_xlnm._FilterDatabase" localSheetId="4" hidden="1">Sheet2!$A$1:$G$66</definedName>
    <definedName name="BLUEVALUE">COLORLOOKUP!$J$4</definedName>
    <definedName name="COLORLOOKUP">COLORLOOKUP!$A:$B</definedName>
    <definedName name="GOLDVALUE">COLORLOOKUP!$J$3</definedName>
    <definedName name="GREENVALUE">COLORLOOKUP!$J$5</definedName>
    <definedName name="LOOKUPPERIOD">LookupPeriod!$A:$B</definedName>
    <definedName name="NUMQUESTIONS">COLORLOOKUP!$J$1</definedName>
    <definedName name="ORANGEVALUE">COLORLOOKUP!$J$2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5" l="1"/>
  <c r="B29" i="5"/>
  <c r="B24" i="5"/>
  <c r="B17" i="5"/>
  <c r="B10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0" i="5"/>
  <c r="B41" i="5"/>
  <c r="B21" i="5"/>
  <c r="B33" i="5"/>
  <c r="B31" i="5"/>
  <c r="B30" i="5"/>
  <c r="B25" i="5"/>
  <c r="B37" i="5"/>
  <c r="B42" i="5"/>
  <c r="B26" i="5"/>
  <c r="B28" i="5"/>
  <c r="B20" i="5"/>
  <c r="B23" i="5"/>
  <c r="B38" i="5"/>
  <c r="B22" i="5"/>
  <c r="B39" i="5"/>
  <c r="B43" i="5"/>
  <c r="B36" i="5"/>
  <c r="B35" i="5"/>
  <c r="B27" i="5"/>
  <c r="B18" i="5"/>
  <c r="B11" i="5"/>
  <c r="B6" i="5"/>
  <c r="B16" i="5"/>
  <c r="B2" i="5"/>
  <c r="B7" i="5"/>
  <c r="B12" i="5"/>
  <c r="B5" i="5"/>
  <c r="B9" i="5"/>
  <c r="B13" i="5"/>
  <c r="B14" i="5"/>
  <c r="B19" i="5"/>
  <c r="B32" i="5"/>
  <c r="B15" i="5"/>
  <c r="B8" i="5"/>
  <c r="B3" i="5"/>
  <c r="B34" i="5"/>
  <c r="U60" i="1"/>
  <c r="V60" i="1" s="1"/>
  <c r="U61" i="1"/>
  <c r="U62" i="1"/>
  <c r="U63" i="1"/>
  <c r="U64" i="1"/>
  <c r="W64" i="1" s="1"/>
  <c r="V64" i="1"/>
  <c r="Y61" i="1"/>
  <c r="Y62" i="1"/>
  <c r="Y64" i="1"/>
  <c r="U2" i="1"/>
  <c r="U3" i="1"/>
  <c r="V3" i="1" s="1"/>
  <c r="W3" i="1" s="1"/>
  <c r="U4" i="1"/>
  <c r="U5" i="1"/>
  <c r="U6" i="1"/>
  <c r="V6" i="1" s="1"/>
  <c r="W6" i="1" s="1"/>
  <c r="X6" i="1" s="1"/>
  <c r="U7" i="1"/>
  <c r="U8" i="1"/>
  <c r="V8" i="1" s="1"/>
  <c r="U9" i="1"/>
  <c r="U10" i="1"/>
  <c r="W10" i="1" s="1"/>
  <c r="U11" i="1"/>
  <c r="V11" i="1" s="1"/>
  <c r="W11" i="1" s="1"/>
  <c r="U12" i="1"/>
  <c r="U13" i="1"/>
  <c r="U14" i="1"/>
  <c r="V14" i="1" s="1"/>
  <c r="W14" i="1" s="1"/>
  <c r="X14" i="1" s="1"/>
  <c r="U15" i="1"/>
  <c r="U16" i="1"/>
  <c r="V16" i="1" s="1"/>
  <c r="U17" i="1"/>
  <c r="U18" i="1"/>
  <c r="U19" i="1"/>
  <c r="Y19" i="1" s="1"/>
  <c r="U20" i="1"/>
  <c r="U21" i="1"/>
  <c r="U22" i="1"/>
  <c r="Y22" i="1" s="1"/>
  <c r="U23" i="1"/>
  <c r="V23" i="1" s="1"/>
  <c r="W23" i="1" s="1"/>
  <c r="X23" i="1" s="1"/>
  <c r="U24" i="1"/>
  <c r="V24" i="1" s="1"/>
  <c r="U25" i="1"/>
  <c r="U26" i="1"/>
  <c r="W26" i="1" s="1"/>
  <c r="X26" i="1" s="1"/>
  <c r="U27" i="1"/>
  <c r="Y27" i="1" s="1"/>
  <c r="U28" i="1"/>
  <c r="U29" i="1"/>
  <c r="Y29" i="1" s="1"/>
  <c r="U30" i="1"/>
  <c r="V30" i="1" s="1"/>
  <c r="W30" i="1" s="1"/>
  <c r="X30" i="1" s="1"/>
  <c r="U31" i="1"/>
  <c r="Y31" i="1" s="1"/>
  <c r="U32" i="1"/>
  <c r="V32" i="1" s="1"/>
  <c r="U33" i="1"/>
  <c r="U34" i="1"/>
  <c r="Y34" i="1" s="1"/>
  <c r="U35" i="1"/>
  <c r="Y35" i="1" s="1"/>
  <c r="U36" i="1"/>
  <c r="U37" i="1"/>
  <c r="U38" i="1"/>
  <c r="V38" i="1" s="1"/>
  <c r="W38" i="1" s="1"/>
  <c r="X38" i="1" s="1"/>
  <c r="U39" i="1"/>
  <c r="V39" i="1" s="1"/>
  <c r="W39" i="1" s="1"/>
  <c r="X39" i="1" s="1"/>
  <c r="U40" i="1"/>
  <c r="V40" i="1" s="1"/>
  <c r="U41" i="1"/>
  <c r="U42" i="1"/>
  <c r="V42" i="1" s="1"/>
  <c r="W42" i="1" s="1"/>
  <c r="U43" i="1"/>
  <c r="Y43" i="1" s="1"/>
  <c r="U44" i="1"/>
  <c r="U45" i="1"/>
  <c r="U46" i="1"/>
  <c r="Y46" i="1" s="1"/>
  <c r="U47" i="1"/>
  <c r="V47" i="1" s="1"/>
  <c r="W47" i="1" s="1"/>
  <c r="X47" i="1" s="1"/>
  <c r="U48" i="1"/>
  <c r="V48" i="1" s="1"/>
  <c r="U49" i="1"/>
  <c r="Y49" i="1" s="1"/>
  <c r="U50" i="1"/>
  <c r="Y50" i="1" s="1"/>
  <c r="U51" i="1"/>
  <c r="Y51" i="1" s="1"/>
  <c r="U52" i="1"/>
  <c r="V52" i="1" s="1"/>
  <c r="W52" i="1" s="1"/>
  <c r="U53" i="1"/>
  <c r="Y53" i="1" s="1"/>
  <c r="U54" i="1"/>
  <c r="Y54" i="1" s="1"/>
  <c r="U55" i="1"/>
  <c r="Y55" i="1" s="1"/>
  <c r="U56" i="1"/>
  <c r="V56" i="1" s="1"/>
  <c r="U57" i="1"/>
  <c r="U58" i="1"/>
  <c r="Y58" i="1" s="1"/>
  <c r="U59" i="1"/>
  <c r="Y59" i="1" s="1"/>
  <c r="V2" i="1"/>
  <c r="V4" i="1"/>
  <c r="W4" i="1" s="1"/>
  <c r="V5" i="1"/>
  <c r="W5" i="1" s="1"/>
  <c r="X5" i="1" s="1"/>
  <c r="V7" i="1"/>
  <c r="W7" i="1" s="1"/>
  <c r="X7" i="1" s="1"/>
  <c r="V9" i="1"/>
  <c r="V10" i="1"/>
  <c r="V12" i="1"/>
  <c r="W12" i="1" s="1"/>
  <c r="V13" i="1"/>
  <c r="W13" i="1" s="1"/>
  <c r="X13" i="1" s="1"/>
  <c r="V15" i="1"/>
  <c r="W15" i="1" s="1"/>
  <c r="X15" i="1" s="1"/>
  <c r="V17" i="1"/>
  <c r="V18" i="1"/>
  <c r="W18" i="1" s="1"/>
  <c r="V19" i="1"/>
  <c r="W19" i="1" s="1"/>
  <c r="V20" i="1"/>
  <c r="V21" i="1"/>
  <c r="V22" i="1"/>
  <c r="W22" i="1" s="1"/>
  <c r="X22" i="1" s="1"/>
  <c r="V25" i="1"/>
  <c r="W25" i="1" s="1"/>
  <c r="X25" i="1" s="1"/>
  <c r="V26" i="1"/>
  <c r="V28" i="1"/>
  <c r="V29" i="1"/>
  <c r="W29" i="1" s="1"/>
  <c r="X29" i="1" s="1"/>
  <c r="V33" i="1"/>
  <c r="W33" i="1" s="1"/>
  <c r="X33" i="1" s="1"/>
  <c r="V36" i="1"/>
  <c r="V37" i="1"/>
  <c r="W37" i="1" s="1"/>
  <c r="X37" i="1" s="1"/>
  <c r="V41" i="1"/>
  <c r="W41" i="1" s="1"/>
  <c r="X41" i="1" s="1"/>
  <c r="V44" i="1"/>
  <c r="V45" i="1"/>
  <c r="W45" i="1" s="1"/>
  <c r="X45" i="1" s="1"/>
  <c r="V49" i="1"/>
  <c r="W49" i="1" s="1"/>
  <c r="X49" i="1" s="1"/>
  <c r="V53" i="1"/>
  <c r="W53" i="1" s="1"/>
  <c r="X53" i="1" s="1"/>
  <c r="V57" i="1"/>
  <c r="W57" i="1" s="1"/>
  <c r="X57" i="1" s="1"/>
  <c r="W2" i="1"/>
  <c r="X2" i="1" s="1"/>
  <c r="W9" i="1"/>
  <c r="X9" i="1" s="1"/>
  <c r="W17" i="1"/>
  <c r="X17" i="1" s="1"/>
  <c r="W20" i="1"/>
  <c r="W21" i="1"/>
  <c r="X21" i="1" s="1"/>
  <c r="W44" i="1"/>
  <c r="Y2" i="1"/>
  <c r="Y4" i="1"/>
  <c r="Y5" i="1"/>
  <c r="Y7" i="1"/>
  <c r="Y8" i="1"/>
  <c r="Y9" i="1"/>
  <c r="Y10" i="1"/>
  <c r="Y12" i="1"/>
  <c r="Y13" i="1"/>
  <c r="Y15" i="1"/>
  <c r="Y16" i="1"/>
  <c r="Y17" i="1"/>
  <c r="Y18" i="1"/>
  <c r="Y20" i="1"/>
  <c r="Y21" i="1"/>
  <c r="Y24" i="1"/>
  <c r="Y25" i="1"/>
  <c r="Y26" i="1"/>
  <c r="Y28" i="1"/>
  <c r="Y32" i="1"/>
  <c r="Y33" i="1"/>
  <c r="Y36" i="1"/>
  <c r="Y37" i="1"/>
  <c r="Y39" i="1"/>
  <c r="Y40" i="1"/>
  <c r="Y41" i="1"/>
  <c r="Y42" i="1"/>
  <c r="Y44" i="1"/>
  <c r="Y45" i="1"/>
  <c r="Y48" i="1"/>
  <c r="Y56" i="1"/>
  <c r="Y57" i="1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F4" i="2"/>
  <c r="F5" i="2" s="1"/>
  <c r="B4" i="2"/>
  <c r="F3" i="2"/>
  <c r="B3" i="2"/>
  <c r="F2" i="2"/>
  <c r="B2" i="2"/>
  <c r="F1" i="2"/>
  <c r="B1" i="2"/>
  <c r="W60" i="1" l="1"/>
  <c r="X60" i="1" s="1"/>
  <c r="X62" i="1"/>
  <c r="Y52" i="1"/>
  <c r="Y63" i="1"/>
  <c r="Y60" i="1"/>
  <c r="V63" i="1"/>
  <c r="W63" i="1" s="1"/>
  <c r="V34" i="1"/>
  <c r="X64" i="1"/>
  <c r="V62" i="1"/>
  <c r="W62" i="1" s="1"/>
  <c r="V61" i="1"/>
  <c r="W61" i="1" s="1"/>
  <c r="X61" i="1" s="1"/>
  <c r="Y23" i="1"/>
  <c r="W34" i="1"/>
  <c r="X34" i="1" s="1"/>
  <c r="V50" i="1"/>
  <c r="W50" i="1" s="1"/>
  <c r="V31" i="1"/>
  <c r="W31" i="1" s="1"/>
  <c r="X31" i="1" s="1"/>
  <c r="X18" i="1"/>
  <c r="V55" i="1"/>
  <c r="W55" i="1" s="1"/>
  <c r="X55" i="1" s="1"/>
  <c r="V46" i="1"/>
  <c r="W46" i="1" s="1"/>
  <c r="X46" i="1" s="1"/>
  <c r="X42" i="1"/>
  <c r="X10" i="1"/>
  <c r="Y47" i="1"/>
  <c r="X44" i="1"/>
  <c r="V35" i="1"/>
  <c r="W35" i="1" s="1"/>
  <c r="V54" i="1"/>
  <c r="W54" i="1" s="1"/>
  <c r="X54" i="1" s="1"/>
  <c r="V27" i="1"/>
  <c r="W27" i="1" s="1"/>
  <c r="Y38" i="1"/>
  <c r="Y30" i="1"/>
  <c r="Y14" i="1"/>
  <c r="Y6" i="1"/>
  <c r="W36" i="1"/>
  <c r="X36" i="1" s="1"/>
  <c r="X52" i="1"/>
  <c r="V43" i="1"/>
  <c r="W43" i="1" s="1"/>
  <c r="V51" i="1"/>
  <c r="W51" i="1" s="1"/>
  <c r="V59" i="1"/>
  <c r="W59" i="1" s="1"/>
  <c r="Y11" i="1"/>
  <c r="Y3" i="1"/>
  <c r="V58" i="1"/>
  <c r="X12" i="1"/>
  <c r="X4" i="1"/>
  <c r="W28" i="1"/>
  <c r="X28" i="1" s="1"/>
  <c r="X20" i="1"/>
  <c r="W48" i="1"/>
  <c r="X48" i="1" s="1"/>
  <c r="W16" i="1"/>
  <c r="X16" i="1" s="1"/>
  <c r="W8" i="1"/>
  <c r="X8" i="1"/>
  <c r="W32" i="1"/>
  <c r="X32" i="1" s="1"/>
  <c r="W56" i="1"/>
  <c r="X56" i="1" s="1"/>
  <c r="W40" i="1"/>
  <c r="X40" i="1" s="1"/>
  <c r="W24" i="1"/>
  <c r="X24" i="1" s="1"/>
  <c r="X19" i="1"/>
  <c r="X11" i="1"/>
  <c r="X3" i="1"/>
  <c r="X63" i="1" l="1"/>
  <c r="X50" i="1"/>
  <c r="X27" i="1"/>
  <c r="X35" i="1"/>
  <c r="X43" i="1"/>
  <c r="W58" i="1"/>
  <c r="X58" i="1" s="1"/>
  <c r="X51" i="1"/>
  <c r="X59" i="1"/>
</calcChain>
</file>

<file path=xl/sharedStrings.xml><?xml version="1.0" encoding="utf-8"?>
<sst xmlns="http://schemas.openxmlformats.org/spreadsheetml/2006/main" count="1965" uniqueCount="611">
  <si>
    <t>ID</t>
  </si>
  <si>
    <t>Start time</t>
  </si>
  <si>
    <t>Completion time</t>
  </si>
  <si>
    <t>Email</t>
  </si>
  <si>
    <t>Name</t>
  </si>
  <si>
    <t>Which word do you like the most?</t>
  </si>
  <si>
    <t>Which word do you like the most?2</t>
  </si>
  <si>
    <t>Which word do you like the most?3</t>
  </si>
  <si>
    <t>Which word do you like the most?4</t>
  </si>
  <si>
    <t>Which word do you like the most?5</t>
  </si>
  <si>
    <t>Which word do you like the most?6</t>
  </si>
  <si>
    <t>Which word do you like the most?7</t>
  </si>
  <si>
    <t>Which word do you like the most?8</t>
  </si>
  <si>
    <t>Which word do you like the most?9</t>
  </si>
  <si>
    <t>Which word do you like the most?10</t>
  </si>
  <si>
    <t>Which word do you like the most?11</t>
  </si>
  <si>
    <t>Which word do you like the most?12</t>
  </si>
  <si>
    <t>Which word do you like the most?13</t>
  </si>
  <si>
    <t>Which word do you like the most?14</t>
  </si>
  <si>
    <t>Which word do you like the most?15</t>
  </si>
  <si>
    <t>Versatile</t>
  </si>
  <si>
    <t>Traditional</t>
  </si>
  <si>
    <t>Competent</t>
  </si>
  <si>
    <t>Practical</t>
  </si>
  <si>
    <t>Empathetic</t>
  </si>
  <si>
    <t>Knowledgeable</t>
  </si>
  <si>
    <t>Theoretical</t>
  </si>
  <si>
    <t>Seeking</t>
  </si>
  <si>
    <t>Ingenious</t>
  </si>
  <si>
    <t>Tender</t>
  </si>
  <si>
    <t>Inspirational</t>
  </si>
  <si>
    <t>Cooperative</t>
  </si>
  <si>
    <t>Philosophical</t>
  </si>
  <si>
    <t>Affectionate</t>
  </si>
  <si>
    <t>Rational</t>
  </si>
  <si>
    <t>Authentic</t>
  </si>
  <si>
    <t>Opportunistic</t>
  </si>
  <si>
    <t>Compassionate</t>
  </si>
  <si>
    <t>Unique</t>
  </si>
  <si>
    <t>Impactful</t>
  </si>
  <si>
    <t>Loyal</t>
  </si>
  <si>
    <t>Open-Minded</t>
  </si>
  <si>
    <t>Poetic</t>
  </si>
  <si>
    <t>Determined</t>
  </si>
  <si>
    <t>Composed</t>
  </si>
  <si>
    <t>Courageous</t>
  </si>
  <si>
    <t>Sympathetic</t>
  </si>
  <si>
    <t>Active</t>
  </si>
  <si>
    <t>Harmonious</t>
  </si>
  <si>
    <t>Dependable</t>
  </si>
  <si>
    <t>Complex</t>
  </si>
  <si>
    <t>Orderly</t>
  </si>
  <si>
    <t>Inventive</t>
  </si>
  <si>
    <t>Spontaneous</t>
  </si>
  <si>
    <t>Competitive</t>
  </si>
  <si>
    <t>Communicative</t>
  </si>
  <si>
    <t>Warm</t>
  </si>
  <si>
    <t>Procedural</t>
  </si>
  <si>
    <t>Exciting</t>
  </si>
  <si>
    <t>Curious</t>
  </si>
  <si>
    <t>Realistic</t>
  </si>
  <si>
    <t>Adventuresome</t>
  </si>
  <si>
    <t>Daring</t>
  </si>
  <si>
    <t>Dramatic</t>
  </si>
  <si>
    <t>Skillful</t>
  </si>
  <si>
    <t>Devoted</t>
  </si>
  <si>
    <t>Sensible</t>
  </si>
  <si>
    <t>Organized</t>
  </si>
  <si>
    <t>Responsible</t>
  </si>
  <si>
    <t>Vivacious</t>
  </si>
  <si>
    <t>Caring</t>
  </si>
  <si>
    <t>Concerned</t>
  </si>
  <si>
    <t>Impetuous</t>
  </si>
  <si>
    <t>Impulsive</t>
  </si>
  <si>
    <t>Conventional</t>
  </si>
  <si>
    <t>Principles</t>
  </si>
  <si>
    <t>Parental</t>
  </si>
  <si>
    <t>Conceptual</t>
  </si>
  <si>
    <t>Run</t>
  </si>
  <si>
    <t>Conservative</t>
  </si>
  <si>
    <t>Total Score</t>
  </si>
  <si>
    <t>Orange</t>
  </si>
  <si>
    <t>Gold</t>
  </si>
  <si>
    <t>Blue</t>
  </si>
  <si>
    <t>Green</t>
  </si>
  <si>
    <t>Solid Orange is 15,000,000</t>
  </si>
  <si>
    <t>Solid Gold is 150,000</t>
  </si>
  <si>
    <t>ORANGEVALUE</t>
  </si>
  <si>
    <t>Solid Blue is 1,500</t>
  </si>
  <si>
    <t>GOLDVALUE</t>
  </si>
  <si>
    <t>Solid Green is 15</t>
  </si>
  <si>
    <t>BLUEVALUE</t>
  </si>
  <si>
    <t>GREENVALUE</t>
  </si>
  <si>
    <t>1.</t>
  </si>
  <si>
    <t>Go to this link and duplicate Weisenfeld's Color Survey</t>
  </si>
  <si>
    <t>http://tiny.cc/colorssurveydupe</t>
  </si>
  <si>
    <t>2.</t>
  </si>
  <si>
    <t>Send your duplicate survey link to your students.</t>
  </si>
  <si>
    <t>3.</t>
  </si>
  <si>
    <t>Open the results of your survey.</t>
  </si>
  <si>
    <t xml:space="preserve">4. </t>
  </si>
  <si>
    <t>Copy the results of your survey, columns A-T (all rows, but NOT all columns)</t>
  </si>
  <si>
    <t>5.</t>
  </si>
  <si>
    <t>6.</t>
  </si>
  <si>
    <t>You should have new columns U, V, W, X, Y that have total scores and now color scores, out of 15.</t>
  </si>
  <si>
    <t xml:space="preserve">7. </t>
  </si>
  <si>
    <t>If you want, you can now use this file to do an email merge and email students their scores.</t>
  </si>
  <si>
    <t>Paste your survey results in cell A3 in the "PASTE HERE" tab.</t>
  </si>
  <si>
    <t>jweisenfeldtest@students.psd1.org</t>
  </si>
  <si>
    <t>JohnTest WeisStu</t>
  </si>
  <si>
    <t>ariana021@students.psd1.org</t>
  </si>
  <si>
    <t>Ariana Gomez</t>
  </si>
  <si>
    <t>daniel142@students.psd1.org</t>
  </si>
  <si>
    <t>Daniel Chavez</t>
  </si>
  <si>
    <t>jonathan161@students.psd1.org</t>
  </si>
  <si>
    <t>Jonathan Davila</t>
  </si>
  <si>
    <t>jd001@students.psd1.org</t>
  </si>
  <si>
    <t>JD Zavala</t>
  </si>
  <si>
    <t>yair568@students.psd1.org</t>
  </si>
  <si>
    <t>Yair Rivera Molina</t>
  </si>
  <si>
    <t>joanna800@students.psd1.org</t>
  </si>
  <si>
    <t>Joanna Paredes</t>
  </si>
  <si>
    <t>jesse002@students.psd1.org</t>
  </si>
  <si>
    <t>Jesse Ortega</t>
  </si>
  <si>
    <t>dhamar719@students.psd1.org</t>
  </si>
  <si>
    <t>Dhamar Chavez Martinez</t>
  </si>
  <si>
    <t>cherish037@students.psd1.org</t>
  </si>
  <si>
    <t>Cherish Song</t>
  </si>
  <si>
    <t>ivan234@students.psd1.org</t>
  </si>
  <si>
    <t>Ivan Muniz Gonzalez</t>
  </si>
  <si>
    <t>cristian491@students.psd1.org</t>
  </si>
  <si>
    <t>Cristian Parra</t>
  </si>
  <si>
    <t>alex835@students.psd1.org</t>
  </si>
  <si>
    <t>Alex Ramirez</t>
  </si>
  <si>
    <t>josiah392@students.psd1.org</t>
  </si>
  <si>
    <t>Josiah Garcia</t>
  </si>
  <si>
    <t>cresencio740@students.psd1.org</t>
  </si>
  <si>
    <t>Cresencio Salazar Consuelo</t>
  </si>
  <si>
    <t>elina683@students.psd1.org</t>
  </si>
  <si>
    <t>Elina Lopez</t>
  </si>
  <si>
    <t>viviana285@students.psd1.org</t>
  </si>
  <si>
    <t>Viviana Valencia</t>
  </si>
  <si>
    <t>david401@students.psd1.org</t>
  </si>
  <si>
    <t>David Marin</t>
  </si>
  <si>
    <t>leslie008@students.psd1.org</t>
  </si>
  <si>
    <t>Leslie Gomez</t>
  </si>
  <si>
    <t>mariah656@students.psd1.org</t>
  </si>
  <si>
    <t>Mariah Guzman Macias</t>
  </si>
  <si>
    <t>zammira771@students.psd1.org</t>
  </si>
  <si>
    <t>Zammira Gomez</t>
  </si>
  <si>
    <t>noe106@students.psd1.org</t>
  </si>
  <si>
    <t>Noe Romero</t>
  </si>
  <si>
    <t>alvaro637@students.psd1.org</t>
  </si>
  <si>
    <t>Alvaro Herrera Plascencia</t>
  </si>
  <si>
    <t>miguel755@students.psd1.org</t>
  </si>
  <si>
    <t>Miguel Villanueva</t>
  </si>
  <si>
    <t>america945@students.psd1.org</t>
  </si>
  <si>
    <t>America Ferrales Luna</t>
  </si>
  <si>
    <t>aldo008@students.psd1.org</t>
  </si>
  <si>
    <t>Aldo Aranda Jaime</t>
  </si>
  <si>
    <t>eliana532@students.psd1.org</t>
  </si>
  <si>
    <t>Eliana Verduzco</t>
  </si>
  <si>
    <t>bryan834@students.psd1.org</t>
  </si>
  <si>
    <t>Bryan De Los Santos</t>
  </si>
  <si>
    <t>sebastian400@students.psd1.org</t>
  </si>
  <si>
    <t>Sebastian Guadarrama</t>
  </si>
  <si>
    <t>matthew564@students.psd1.org</t>
  </si>
  <si>
    <t>Matthew Del Campo</t>
  </si>
  <si>
    <t>benjamin409@students.psd1.org</t>
  </si>
  <si>
    <t>Benjamin Vejar Orta</t>
  </si>
  <si>
    <t>jared246@students.psd1.org</t>
  </si>
  <si>
    <t>Jared Nolasco Ortega</t>
  </si>
  <si>
    <t>javier797@students.psd1.org</t>
  </si>
  <si>
    <t>Javier Aguilar</t>
  </si>
  <si>
    <t>jose381@students.psd1.org</t>
  </si>
  <si>
    <t>Jose Valencia</t>
  </si>
  <si>
    <t>alina757@students.psd1.org</t>
  </si>
  <si>
    <t>Alina Hernandez Ortega</t>
  </si>
  <si>
    <t>sarai898@students.psd1.org</t>
  </si>
  <si>
    <t>Sarai Gomez Hernandez</t>
  </si>
  <si>
    <t>pablo257@students.psd1.org</t>
  </si>
  <si>
    <t>Pablo Gutierrez Brambila</t>
  </si>
  <si>
    <t>gilbert530@students.psd1.org</t>
  </si>
  <si>
    <t>Gilbert Mendoza</t>
  </si>
  <si>
    <t>luis764@students.psd1.org</t>
  </si>
  <si>
    <t>Luis Ramos Lopez</t>
  </si>
  <si>
    <t>julian466@students.psd1.org</t>
  </si>
  <si>
    <t>Julian Morfin Zapien</t>
  </si>
  <si>
    <t>brandon659@students.psd1.org</t>
  </si>
  <si>
    <t>Brandon Pedroza Valdez</t>
  </si>
  <si>
    <t>yulisa495@students.psd1.org</t>
  </si>
  <si>
    <t>Yulisa Navarro</t>
  </si>
  <si>
    <t>caleb170@students.psd1.org</t>
  </si>
  <si>
    <t>Caleb Negron</t>
  </si>
  <si>
    <t>pricila449@students.psd1.org</t>
  </si>
  <si>
    <t>Pricila Alcaraz</t>
  </si>
  <si>
    <t>gannin602@students.psd1.org</t>
  </si>
  <si>
    <t>Gannin Meyer</t>
  </si>
  <si>
    <t>jorge616@students.psd1.org</t>
  </si>
  <si>
    <t>Jorge Beiza II</t>
  </si>
  <si>
    <t>yizel309@students.psd1.org</t>
  </si>
  <si>
    <t>Yizel Zayas</t>
  </si>
  <si>
    <t>dakota005@students.psd1.org</t>
  </si>
  <si>
    <t>Dakota Hale</t>
  </si>
  <si>
    <t>killian015@students.psd1.org</t>
  </si>
  <si>
    <t>Killian Mitchell</t>
  </si>
  <si>
    <t>alexa809@students.psd1.org</t>
  </si>
  <si>
    <t>Alexa Trinidad Sanchez</t>
  </si>
  <si>
    <t>melanie286@students.psd1.org</t>
  </si>
  <si>
    <t>Melanie Acosta Rangel</t>
  </si>
  <si>
    <t>ezekiel016@students.psd1.org</t>
  </si>
  <si>
    <t>Ezekiel Macduff</t>
  </si>
  <si>
    <t>jasmine836@students.psd1.org</t>
  </si>
  <si>
    <t>Jasmine Sanchez Magana</t>
  </si>
  <si>
    <t>emmanuel923@students.psd1.org</t>
  </si>
  <si>
    <t>Emmanuel Luna</t>
  </si>
  <si>
    <t>jose696@students.psd1.org</t>
  </si>
  <si>
    <t>Jose Contreras Carrillo</t>
  </si>
  <si>
    <t>jorge640@students.psd1.org</t>
  </si>
  <si>
    <t>Jorge Diaz</t>
  </si>
  <si>
    <t>nemecio118@students.psd1.org</t>
  </si>
  <si>
    <t>Nemecio Lopez</t>
  </si>
  <si>
    <t>anthony011@students.psd1.org</t>
  </si>
  <si>
    <t>Anthony Vega Aguilar</t>
  </si>
  <si>
    <t>diego062@students.psd1.org</t>
  </si>
  <si>
    <t>Diego Godinez</t>
  </si>
  <si>
    <t>melisssa263@students.psd1.org</t>
  </si>
  <si>
    <t>Melissa Ovalle Ramirez</t>
  </si>
  <si>
    <t>arlette851@students.psd1.org</t>
  </si>
  <si>
    <t>Arlette Carrasco Mendez</t>
  </si>
  <si>
    <t>gissel962@students.psd1.org</t>
  </si>
  <si>
    <t>Gissel Garcia Ramos</t>
  </si>
  <si>
    <t>brianna089@students.psd1.org</t>
  </si>
  <si>
    <t>Brianna Gonzales Becerril</t>
  </si>
  <si>
    <t>Email Address</t>
  </si>
  <si>
    <t>StudentID</t>
  </si>
  <si>
    <t>2122GradeLevel</t>
  </si>
  <si>
    <t>Ignore1</t>
  </si>
  <si>
    <t>Ignore2</t>
  </si>
  <si>
    <t>Tag 2</t>
  </si>
  <si>
    <t>Gender</t>
  </si>
  <si>
    <t>Birthday</t>
  </si>
  <si>
    <t>Esquivel, Jose Jr A</t>
  </si>
  <si>
    <t>jose866@students.psd1.org</t>
  </si>
  <si>
    <t>jose866</t>
  </si>
  <si>
    <t>z5h8y4</t>
  </si>
  <si>
    <t>21-22-T2-2</t>
  </si>
  <si>
    <t>ClassOf 2022</t>
  </si>
  <si>
    <t>M</t>
  </si>
  <si>
    <t>11/06/03</t>
  </si>
  <si>
    <t>Chavez, Daniel</t>
  </si>
  <si>
    <t>daniel142</t>
  </si>
  <si>
    <t>easy292</t>
  </si>
  <si>
    <t>ClassOf 2025</t>
  </si>
  <si>
    <t>02/07/07</t>
  </si>
  <si>
    <t>Davila, Jonathan</t>
  </si>
  <si>
    <t>jonathan161</t>
  </si>
  <si>
    <t>m66de1</t>
  </si>
  <si>
    <t>04/13/04</t>
  </si>
  <si>
    <t>Garcia, Josiah A</t>
  </si>
  <si>
    <t>josiah392</t>
  </si>
  <si>
    <t>hint706</t>
  </si>
  <si>
    <t>11/02/06</t>
  </si>
  <si>
    <t>Garcia, Jovanie M</t>
  </si>
  <si>
    <t>jovanie798@students.psd1.org</t>
  </si>
  <si>
    <t>jovanie798</t>
  </si>
  <si>
    <t>path274</t>
  </si>
  <si>
    <t>ClassOf 2023</t>
  </si>
  <si>
    <t>08/07/05</t>
  </si>
  <si>
    <t>Garcia, Tania S</t>
  </si>
  <si>
    <t>tania910@students.psd1.org</t>
  </si>
  <si>
    <t>tania910</t>
  </si>
  <si>
    <t>deer734</t>
  </si>
  <si>
    <t>ClassOf 2024</t>
  </si>
  <si>
    <t>F</t>
  </si>
  <si>
    <t>09/11/05</t>
  </si>
  <si>
    <t>Chavez Martinez, Dhamar</t>
  </si>
  <si>
    <t>dhamar719</t>
  </si>
  <si>
    <t>n1txzk</t>
  </si>
  <si>
    <t>07/25/04</t>
  </si>
  <si>
    <t>Garza, Bianca Iliana I</t>
  </si>
  <si>
    <t>bianca099@students.psd1.org</t>
  </si>
  <si>
    <t>bianca099</t>
  </si>
  <si>
    <t>mint368</t>
  </si>
  <si>
    <t>01/25/07</t>
  </si>
  <si>
    <t>Gomez, Ariana Lynnette</t>
  </si>
  <si>
    <t>ariana021</t>
  </si>
  <si>
    <t>cash717</t>
  </si>
  <si>
    <t>08/14/07</t>
  </si>
  <si>
    <t>Gonzales Becerril, Brianna M</t>
  </si>
  <si>
    <t>brianna089</t>
  </si>
  <si>
    <t>king251</t>
  </si>
  <si>
    <t>11/30/05</t>
  </si>
  <si>
    <t>Hernandez, Emely Abigael</t>
  </si>
  <si>
    <t>emely001@students.psd1.org</t>
  </si>
  <si>
    <t>emely001</t>
  </si>
  <si>
    <t>wage155</t>
  </si>
  <si>
    <t>05/11/07</t>
  </si>
  <si>
    <t>Lopez, Elina Anais</t>
  </si>
  <si>
    <t>elina683</t>
  </si>
  <si>
    <t>door334</t>
  </si>
  <si>
    <t>03/26/07</t>
  </si>
  <si>
    <t>Muniz Gonzalez, Ivan</t>
  </si>
  <si>
    <t>ivan234</t>
  </si>
  <si>
    <t>used013</t>
  </si>
  <si>
    <t>11/27/06</t>
  </si>
  <si>
    <t>Ortega, Jesse Alberto</t>
  </si>
  <si>
    <t>jesse002</t>
  </si>
  <si>
    <t>bask282</t>
  </si>
  <si>
    <t>04/29/04</t>
  </si>
  <si>
    <t>Paredes, Joanna</t>
  </si>
  <si>
    <t>joanna800</t>
  </si>
  <si>
    <t>cure897</t>
  </si>
  <si>
    <t>02/10/07</t>
  </si>
  <si>
    <t>Godinez, Diego Alexis</t>
  </si>
  <si>
    <t>diego062</t>
  </si>
  <si>
    <t>y1btas</t>
  </si>
  <si>
    <t>05/20/04</t>
  </si>
  <si>
    <t>Ramirez, Alex</t>
  </si>
  <si>
    <t>alex835</t>
  </si>
  <si>
    <t>loud982</t>
  </si>
  <si>
    <t>05/17/06</t>
  </si>
  <si>
    <t>Parra Barragan, Christian Alexis</t>
  </si>
  <si>
    <t>cristian491</t>
  </si>
  <si>
    <t>gs87x8</t>
  </si>
  <si>
    <t>06/28/04</t>
  </si>
  <si>
    <t>Ovalle Ramirez, Melissa Elizabeth</t>
  </si>
  <si>
    <t>melisssa263</t>
  </si>
  <si>
    <t>stir926</t>
  </si>
  <si>
    <t>05/27/04</t>
  </si>
  <si>
    <t>Rivera Molina, Yair M</t>
  </si>
  <si>
    <t>yair568</t>
  </si>
  <si>
    <t>cool384</t>
  </si>
  <si>
    <t>10/31/04</t>
  </si>
  <si>
    <t>Salazar Consuelo, Cresencio</t>
  </si>
  <si>
    <t>cresencio740</t>
  </si>
  <si>
    <t>harm236</t>
  </si>
  <si>
    <t>12/09/04</t>
  </si>
  <si>
    <t>Solorio Suarez, Brandon</t>
  </si>
  <si>
    <t>brandon617@students.psd1.org</t>
  </si>
  <si>
    <t>brandon617</t>
  </si>
  <si>
    <t>gust341</t>
  </si>
  <si>
    <t>09/11/06</t>
  </si>
  <si>
    <t>Valencia, Viviana A</t>
  </si>
  <si>
    <t>viviana285</t>
  </si>
  <si>
    <t>bcwb7o</t>
  </si>
  <si>
    <t>08/25/04</t>
  </si>
  <si>
    <t>Song, Cherish Paige</t>
  </si>
  <si>
    <t>cherish037</t>
  </si>
  <si>
    <t>dime741</t>
  </si>
  <si>
    <t>06/27/07</t>
  </si>
  <si>
    <t>Aranda Jaime, Aldo</t>
  </si>
  <si>
    <t>aldo008</t>
  </si>
  <si>
    <t>past023</t>
  </si>
  <si>
    <t>21-22-T2-5</t>
  </si>
  <si>
    <t>05/01/06</t>
  </si>
  <si>
    <t>Cockrum, Jimmie Xavier</t>
  </si>
  <si>
    <t>jimmie953@students.psd1.org</t>
  </si>
  <si>
    <t>jimmie953</t>
  </si>
  <si>
    <t>eguaux</t>
  </si>
  <si>
    <t>10/20/03</t>
  </si>
  <si>
    <t>Del Campo, Matthew</t>
  </si>
  <si>
    <t>matthew564</t>
  </si>
  <si>
    <t>cage159</t>
  </si>
  <si>
    <t>12/23/05</t>
  </si>
  <si>
    <t>Ferrales, America Yaritza</t>
  </si>
  <si>
    <t>america945</t>
  </si>
  <si>
    <t>talk380</t>
  </si>
  <si>
    <t>12/08/04</t>
  </si>
  <si>
    <t>De Los Santos, Bryan Jesus</t>
  </si>
  <si>
    <t>bryan834</t>
  </si>
  <si>
    <t>kw43by</t>
  </si>
  <si>
    <t>01/26/04</t>
  </si>
  <si>
    <t>Carrasco Mendez, Arlette J</t>
  </si>
  <si>
    <t>arlette851</t>
  </si>
  <si>
    <t>fray053</t>
  </si>
  <si>
    <t>10/03/04</t>
  </si>
  <si>
    <t>Gomez Hernandez, Sarai Paulina</t>
  </si>
  <si>
    <t>sarai898</t>
  </si>
  <si>
    <t>beef998</t>
  </si>
  <si>
    <t>08/30/07</t>
  </si>
  <si>
    <t>Aguilar, Javier</t>
  </si>
  <si>
    <t>javier797</t>
  </si>
  <si>
    <t>pwjnnn</t>
  </si>
  <si>
    <t>05/16/05</t>
  </si>
  <si>
    <t>Garcia Ramos, Gissel</t>
  </si>
  <si>
    <t>gissel962</t>
  </si>
  <si>
    <t>joke673</t>
  </si>
  <si>
    <t>05/11/05</t>
  </si>
  <si>
    <t>Gomez, Leslie Giselle</t>
  </si>
  <si>
    <t>leslie008</t>
  </si>
  <si>
    <t>chop332</t>
  </si>
  <si>
    <t>12/26/04</t>
  </si>
  <si>
    <t>Gomez, Zammira Y</t>
  </si>
  <si>
    <t>zammira771</t>
  </si>
  <si>
    <t>gave756</t>
  </si>
  <si>
    <t>03/06/06</t>
  </si>
  <si>
    <t>Guadarrama, Sebastian</t>
  </si>
  <si>
    <t>sebastian400</t>
  </si>
  <si>
    <t>fray839</t>
  </si>
  <si>
    <t>07/09/06</t>
  </si>
  <si>
    <t>Gutierrez Brambila, Pablo</t>
  </si>
  <si>
    <t>pablo257</t>
  </si>
  <si>
    <t>feet114</t>
  </si>
  <si>
    <t>08/20/06</t>
  </si>
  <si>
    <t>Guzman Macias, Mariah C</t>
  </si>
  <si>
    <t>mariah656</t>
  </si>
  <si>
    <t>doll068</t>
  </si>
  <si>
    <t>01/19/07</t>
  </si>
  <si>
    <t>Hernandez Ortega, Alina</t>
  </si>
  <si>
    <t>alina757</t>
  </si>
  <si>
    <t>work149</t>
  </si>
  <si>
    <t>02/26/07</t>
  </si>
  <si>
    <t>Herrera Plascencia, Alvaro</t>
  </si>
  <si>
    <t>alvaro637</t>
  </si>
  <si>
    <t>your874</t>
  </si>
  <si>
    <t>05/23/07</t>
  </si>
  <si>
    <t>Marin, David</t>
  </si>
  <si>
    <t>david401</t>
  </si>
  <si>
    <t>wjkcha</t>
  </si>
  <si>
    <t>01/14/04</t>
  </si>
  <si>
    <t>Nolasco Ortega, Jared</t>
  </si>
  <si>
    <t>jared246</t>
  </si>
  <si>
    <t>flow523</t>
  </si>
  <si>
    <t>07/25/07</t>
  </si>
  <si>
    <t>Ramirez Magana, Edgar G</t>
  </si>
  <si>
    <t>edgar937@students.psd1.org</t>
  </si>
  <si>
    <t>edgar937</t>
  </si>
  <si>
    <t>pump528</t>
  </si>
  <si>
    <t>10/26/04</t>
  </si>
  <si>
    <t>Romero, Noe Arturo</t>
  </si>
  <si>
    <t>noe106</t>
  </si>
  <si>
    <t>belt279</t>
  </si>
  <si>
    <t>05/26/07</t>
  </si>
  <si>
    <t>Valencia, Jose Trinidad</t>
  </si>
  <si>
    <t>jose381</t>
  </si>
  <si>
    <t>7tkowu</t>
  </si>
  <si>
    <t>12/09/03</t>
  </si>
  <si>
    <t>Schwab, Elizabeth Mia</t>
  </si>
  <si>
    <t>elizabeth159@students.psd1.org</t>
  </si>
  <si>
    <t>elizabeth159</t>
  </si>
  <si>
    <t>burn927</t>
  </si>
  <si>
    <t>08/09/05</t>
  </si>
  <si>
    <t>Vasquez Anguiano, Rubi</t>
  </si>
  <si>
    <t>rubi441@students.psd1.org</t>
  </si>
  <si>
    <t>rubi441</t>
  </si>
  <si>
    <t>5day9f</t>
  </si>
  <si>
    <t>10/09/04</t>
  </si>
  <si>
    <t>Vejar Orta, Benjamin</t>
  </si>
  <si>
    <t>benjamin409</t>
  </si>
  <si>
    <t>pave253</t>
  </si>
  <si>
    <t>06/17/05</t>
  </si>
  <si>
    <t>Verduzco, Eliana D</t>
  </si>
  <si>
    <t>eliana532</t>
  </si>
  <si>
    <t>word581</t>
  </si>
  <si>
    <t>07/28/05</t>
  </si>
  <si>
    <t>Villanueva, Miguel Angel</t>
  </si>
  <si>
    <t>miguel755</t>
  </si>
  <si>
    <t>will047</t>
  </si>
  <si>
    <t>09/07/06</t>
  </si>
  <si>
    <t>Villegas, Julieta</t>
  </si>
  <si>
    <t>julieta646@students.psd1.org</t>
  </si>
  <si>
    <t>julieta646</t>
  </si>
  <si>
    <t>6uzfzs</t>
  </si>
  <si>
    <t>07/01/04</t>
  </si>
  <si>
    <t>Alcaraz, Pricila</t>
  </si>
  <si>
    <t>pricila449</t>
  </si>
  <si>
    <t>bang958</t>
  </si>
  <si>
    <t>21-22-T2-6</t>
  </si>
  <si>
    <t>08/27/05</t>
  </si>
  <si>
    <t>Barragan, Litzy</t>
  </si>
  <si>
    <t>litzy414@students.psd1.org</t>
  </si>
  <si>
    <t>litzy414</t>
  </si>
  <si>
    <t>snug292</t>
  </si>
  <si>
    <t>07/15/06</t>
  </si>
  <si>
    <t>Acosta Rangel, Melanie</t>
  </si>
  <si>
    <t>melanie286</t>
  </si>
  <si>
    <t>gate037</t>
  </si>
  <si>
    <t>03/19/05</t>
  </si>
  <si>
    <t>Bazaldua, Darian J</t>
  </si>
  <si>
    <t>darian530@students.psd1.org</t>
  </si>
  <si>
    <t>darian530</t>
  </si>
  <si>
    <t>move742</t>
  </si>
  <si>
    <t>11/08/06</t>
  </si>
  <si>
    <t>Beiza II, Jorge</t>
  </si>
  <si>
    <t>jorge616</t>
  </si>
  <si>
    <t>boot070</t>
  </si>
  <si>
    <t>08/03/06</t>
  </si>
  <si>
    <t>Chavez Negrete, Juan</t>
  </si>
  <si>
    <t>juan434@students.psd1.org</t>
  </si>
  <si>
    <t>juan434</t>
  </si>
  <si>
    <t>golf926</t>
  </si>
  <si>
    <t>03/07/06</t>
  </si>
  <si>
    <t>Cardenas, Michael Javier</t>
  </si>
  <si>
    <t>michael013@students.psd1.org</t>
  </si>
  <si>
    <t>michael013</t>
  </si>
  <si>
    <t>free044</t>
  </si>
  <si>
    <t>01/20/07</t>
  </si>
  <si>
    <t>Diaz, Jorge Elias</t>
  </si>
  <si>
    <t>jorge640</t>
  </si>
  <si>
    <t>hind005</t>
  </si>
  <si>
    <t>03/27/06</t>
  </si>
  <si>
    <t>Contreras Carrillo, Jose Manuel</t>
  </si>
  <si>
    <t>jose696</t>
  </si>
  <si>
    <t>yg6xnr</t>
  </si>
  <si>
    <t>07/20/03</t>
  </si>
  <si>
    <t>Diorio, Anthony J</t>
  </si>
  <si>
    <t>anthony096@students.psd1.org</t>
  </si>
  <si>
    <t>anthony096</t>
  </si>
  <si>
    <t>8odm16</t>
  </si>
  <si>
    <t>03/20/04</t>
  </si>
  <si>
    <t>Guerrero Castaneda, Carlos Uriel</t>
  </si>
  <si>
    <t>carlos475@students.psd1.org</t>
  </si>
  <si>
    <t>carlos475</t>
  </si>
  <si>
    <t>blow868</t>
  </si>
  <si>
    <t>06/21/07</t>
  </si>
  <si>
    <t>Heredia Ursua, Sheila Isabel</t>
  </si>
  <si>
    <t>sheila503@students.psd1.org</t>
  </si>
  <si>
    <t>sheila503</t>
  </si>
  <si>
    <t>bare108</t>
  </si>
  <si>
    <t>05/24/07</t>
  </si>
  <si>
    <t>Macduff, Ezekiel Z</t>
  </si>
  <si>
    <t>ezekiel016</t>
  </si>
  <si>
    <t>m2ws5z</t>
  </si>
  <si>
    <t>06/01/03</t>
  </si>
  <si>
    <t>Lopez, Nemecio J</t>
  </si>
  <si>
    <t>nemecio118</t>
  </si>
  <si>
    <t>zero492</t>
  </si>
  <si>
    <t>11/07/05</t>
  </si>
  <si>
    <t>Luna, Emmanuel J</t>
  </si>
  <si>
    <t>emmanuel923</t>
  </si>
  <si>
    <t>note693</t>
  </si>
  <si>
    <t>01/05/06</t>
  </si>
  <si>
    <t>Maguigad, Paul N</t>
  </si>
  <si>
    <t>paul651@students.psd1.org</t>
  </si>
  <si>
    <t>paul651</t>
  </si>
  <si>
    <t>seep445</t>
  </si>
  <si>
    <t>07/14/06</t>
  </si>
  <si>
    <t>Mendoza, Gilbert</t>
  </si>
  <si>
    <t>gilbert530</t>
  </si>
  <si>
    <t>golf303</t>
  </si>
  <si>
    <t>08/12/05</t>
  </si>
  <si>
    <t>Mitchell, Killian Archer</t>
  </si>
  <si>
    <t>killian015</t>
  </si>
  <si>
    <t>baby317</t>
  </si>
  <si>
    <t>07/22/04</t>
  </si>
  <si>
    <t>Meyer, Gannin M</t>
  </si>
  <si>
    <t>gannin602</t>
  </si>
  <si>
    <t>foot921</t>
  </si>
  <si>
    <t>08/17/05</t>
  </si>
  <si>
    <t>Navarro, Yulisa</t>
  </si>
  <si>
    <t>yulisa495</t>
  </si>
  <si>
    <t>flat012</t>
  </si>
  <si>
    <t>03/13/04</t>
  </si>
  <si>
    <t>Morfin Zapien, Julian</t>
  </si>
  <si>
    <t>julian466</t>
  </si>
  <si>
    <t>none820</t>
  </si>
  <si>
    <t>08/19/05</t>
  </si>
  <si>
    <t>Negron, Caleb A</t>
  </si>
  <si>
    <t>caleb170</t>
  </si>
  <si>
    <t>k96qm6</t>
  </si>
  <si>
    <t>10/04/03</t>
  </si>
  <si>
    <t>Hale, Dakota Reign</t>
  </si>
  <si>
    <t>dakota005</t>
  </si>
  <si>
    <t>stop479</t>
  </si>
  <si>
    <t>Pedroza Valdez, Brandon Miguel</t>
  </si>
  <si>
    <t>brandon659</t>
  </si>
  <si>
    <t>m6by50</t>
  </si>
  <si>
    <t>08/03/04</t>
  </si>
  <si>
    <t>Ortega, Meidi</t>
  </si>
  <si>
    <t>meidi256@students.psd1.org</t>
  </si>
  <si>
    <t>meidi256</t>
  </si>
  <si>
    <t>yard931</t>
  </si>
  <si>
    <t>02/06/05</t>
  </si>
  <si>
    <t>Ramos Lopez, Luis Angel</t>
  </si>
  <si>
    <t>luis764</t>
  </si>
  <si>
    <t>corn507</t>
  </si>
  <si>
    <t>08/15/05</t>
  </si>
  <si>
    <t>Rogel, Orlando Ivan</t>
  </si>
  <si>
    <t>orlando980@students.psd1.org</t>
  </si>
  <si>
    <t>orlando980</t>
  </si>
  <si>
    <t>word204</t>
  </si>
  <si>
    <t>12/29/03</t>
  </si>
  <si>
    <t>Salas, Ulises L</t>
  </si>
  <si>
    <t>ulises697@students.psd1.org</t>
  </si>
  <si>
    <t>ulises697</t>
  </si>
  <si>
    <t>pint074</t>
  </si>
  <si>
    <t>09/16/05</t>
  </si>
  <si>
    <t>Sanchez Magana, Jasmine A</t>
  </si>
  <si>
    <t>jasmine836</t>
  </si>
  <si>
    <t>ek811v</t>
  </si>
  <si>
    <t>04/08/04</t>
  </si>
  <si>
    <t>Trinidad Sanchez, Alexa</t>
  </si>
  <si>
    <t>alexa809</t>
  </si>
  <si>
    <t>same011</t>
  </si>
  <si>
    <t>Vega Aguilar, Anthony</t>
  </si>
  <si>
    <t>anthony011</t>
  </si>
  <si>
    <t>goes365</t>
  </si>
  <si>
    <t>06/05/04</t>
  </si>
  <si>
    <t>Zayas, Yizel Yzabella</t>
  </si>
  <si>
    <t>yizel309</t>
  </si>
  <si>
    <t>slip155</t>
  </si>
  <si>
    <t>02/27/06</t>
  </si>
  <si>
    <t>Period</t>
  </si>
  <si>
    <t>Group</t>
  </si>
  <si>
    <t>A</t>
  </si>
  <si>
    <t>E</t>
  </si>
  <si>
    <t>B</t>
  </si>
  <si>
    <t>C</t>
  </si>
  <si>
    <t>D</t>
  </si>
  <si>
    <t>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</si>
</sst>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\ h:mm:ss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44444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/>
  </cellStyleXfs>
  <cellXfs count="9">
    <xf numFmtId="0" fontId="0" fillId="0" borderId="0" xfId="0"/>
    <xf numFmtId="0" fontId="0" fillId="0" borderId="0" xfId="0" applyNumberFormat="1"/>
    <xf numFmtId="0" fontId="0" fillId="0" borderId="0" xfId="0" quotePrefix="1"/>
    <xf numFmtId="0" fontId="1" fillId="0" borderId="0" xfId="1"/>
    <xf numFmtId="0" fontId="0" fillId="0" borderId="0" xfId="0" applyNumberFormat="1"/>
    <xf numFmtId="0" fontId="0" fillId="0" borderId="0" xfId="0"/>
    <xf numFmtId="164" fontId="0" fillId="0" borderId="0" xfId="0" applyNumberFormat="1"/>
    <xf numFmtId="0" fontId="0" fillId="0" borderId="0" xfId="0" applyNumberFormat="1"/>
    <xf numFmtId="0" fontId="2" fillId="2" borderId="0" xfId="0" applyFont="1" applyFill="1" applyAlignment="1">
      <alignment vertical="top" wrapText="1"/>
    </xf>
  </cellXfs>
  <cellStyles count="2">
    <cellStyle name="Hyperlink" xfId="1" builtinId="8"/>
    <cellStyle name="Normal" xfId="0" builtinId="0"/>
  </cellStyles>
  <dxfs count="26"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m/d/yy\ h:mm:ss"/>
    </dxf>
    <dxf>
      <numFmt numFmtId="164" formatCode="m/d/yy\ h:mm:ss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Y64" totalsRowShown="0">
  <autoFilter ref="A1:Y64" xr:uid="{00000000-0009-0000-0100-000001000000}"/>
  <tableColumns count="25">
    <tableColumn id="1" xr3:uid="{00000000-0010-0000-0000-000001000000}" name="ID" dataDxfId="25"/>
    <tableColumn id="2" xr3:uid="{00000000-0010-0000-0000-000002000000}" name="Start time" dataDxfId="24"/>
    <tableColumn id="3" xr3:uid="{00000000-0010-0000-0000-000003000000}" name="Completion time" dataDxfId="23"/>
    <tableColumn id="4" xr3:uid="{00000000-0010-0000-0000-000004000000}" name="Email" dataDxfId="22"/>
    <tableColumn id="5" xr3:uid="{00000000-0010-0000-0000-000005000000}" name="Name" dataDxfId="21"/>
    <tableColumn id="6" xr3:uid="{00000000-0010-0000-0000-000006000000}" name="Which word do you like the most?" dataDxfId="20"/>
    <tableColumn id="7" xr3:uid="{00000000-0010-0000-0000-000007000000}" name="Which word do you like the most?2" dataDxfId="19"/>
    <tableColumn id="8" xr3:uid="{00000000-0010-0000-0000-000008000000}" name="Which word do you like the most?3" dataDxfId="18"/>
    <tableColumn id="9" xr3:uid="{00000000-0010-0000-0000-000009000000}" name="Which word do you like the most?4" dataDxfId="17"/>
    <tableColumn id="10" xr3:uid="{00000000-0010-0000-0000-00000A000000}" name="Which word do you like the most?5" dataDxfId="16"/>
    <tableColumn id="11" xr3:uid="{00000000-0010-0000-0000-00000B000000}" name="Which word do you like the most?6" dataDxfId="15"/>
    <tableColumn id="12" xr3:uid="{00000000-0010-0000-0000-00000C000000}" name="Which word do you like the most?7" dataDxfId="14"/>
    <tableColumn id="13" xr3:uid="{00000000-0010-0000-0000-00000D000000}" name="Which word do you like the most?8" dataDxfId="13"/>
    <tableColumn id="14" xr3:uid="{00000000-0010-0000-0000-00000E000000}" name="Which word do you like the most?9" dataDxfId="12"/>
    <tableColumn id="15" xr3:uid="{00000000-0010-0000-0000-00000F000000}" name="Which word do you like the most?10" dataDxfId="11"/>
    <tableColumn id="16" xr3:uid="{00000000-0010-0000-0000-000010000000}" name="Which word do you like the most?11" dataDxfId="10"/>
    <tableColumn id="17" xr3:uid="{00000000-0010-0000-0000-000011000000}" name="Which word do you like the most?12" dataDxfId="9"/>
    <tableColumn id="18" xr3:uid="{00000000-0010-0000-0000-000012000000}" name="Which word do you like the most?13" dataDxfId="8"/>
    <tableColumn id="19" xr3:uid="{00000000-0010-0000-0000-000013000000}" name="Which word do you like the most?14" dataDxfId="7"/>
    <tableColumn id="20" xr3:uid="{00000000-0010-0000-0000-000014000000}" name="Which word do you like the most?15" dataDxfId="6"/>
    <tableColumn id="21" xr3:uid="{34439A04-6C51-4C58-A0A2-DEDADF83F3DB}" name="Total Score" dataDxfId="5">
      <calculatedColumnFormula>SUM(VLOOKUP(Table1[[#This Row],[Which word do you like the most?]],COLORLOOKUP,2),VLOOKUP(Table1[[#This Row],[Which word do you like the most?2]],COLORLOOKUP,2),VLOOKUP(H2,COLORLOOKUP,2),VLOOKUP(I2,COLORLOOKUP,2),VLOOKUP(J2,COLORLOOKUP,2),VLOOKUP(K2,COLORLOOKUP,2),VLOOKUP(L2,COLORLOOKUP,2),VLOOKUP(M2,COLORLOOKUP,2),VLOOKUP(N2,COLORLOOKUP,2),VLOOKUP(O2,COLORLOOKUP,2),VLOOKUP(P2,COLORLOOKUP,2),VLOOKUP(Q2,COLORLOOKUP,2),VLOOKUP(R2,COLORLOOKUP,2),VLOOKUP(S2,COLORLOOKUP,2),VLOOKUP(T2,COLORLOOKUP,2))</calculatedColumnFormula>
    </tableColumn>
    <tableColumn id="22" xr3:uid="{ACE32B7C-76D7-402C-ADFF-4090701D0E01}" name="Orange" dataDxfId="4">
      <calculatedColumnFormula>INT(Table1[[#This Row],[Total Score]]/ORANGEVALUE)</calculatedColumnFormula>
    </tableColumn>
    <tableColumn id="23" xr3:uid="{9285C4EC-E0D0-4FB9-8348-6B103EA13246}" name="Gold" dataDxfId="3">
      <calculatedColumnFormula>INT((Table1[[#This Row],[Total Score]]-Table1[[#This Row],[Orange]]*ORANGEVALUE)/GOLDVALUE)</calculatedColumnFormula>
    </tableColumn>
    <tableColumn id="24" xr3:uid="{E3959A2C-00D1-4D77-9ADC-46A9D4049616}" name="Blue" dataDxfId="2">
      <calculatedColumnFormula>INT((Table1[[#This Row],[Total Score]]-Table1[[#This Row],[Orange]]*ORANGEVALUE-Table1[[#This Row],[Gold]]*GOLDVALUE)/BLUEVALUE)</calculatedColumnFormula>
    </tableColumn>
    <tableColumn id="25" xr3:uid="{E0644A9C-B0AF-4A65-AD3B-D29E7A1B837C}" name="Green" dataDxfId="1">
      <calculatedColumnFormula>MOD(Table1[[#This Row],[Total Score]],BLUEVALUE)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tiny.cc/colorssurveydupe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4F226-BA69-4993-861B-EAB0B9A97DC3}">
  <dimension ref="A1:B14"/>
  <sheetViews>
    <sheetView workbookViewId="0">
      <selection activeCell="B11" sqref="B11"/>
    </sheetView>
  </sheetViews>
  <sheetFormatPr defaultRowHeight="15" x14ac:dyDescent="0.25"/>
  <sheetData>
    <row r="1" spans="1:2" x14ac:dyDescent="0.25">
      <c r="A1" s="2" t="s">
        <v>93</v>
      </c>
      <c r="B1" t="s">
        <v>94</v>
      </c>
    </row>
    <row r="2" spans="1:2" x14ac:dyDescent="0.25">
      <c r="B2" s="3" t="s">
        <v>95</v>
      </c>
    </row>
    <row r="4" spans="1:2" x14ac:dyDescent="0.25">
      <c r="A4" s="2" t="s">
        <v>96</v>
      </c>
      <c r="B4" t="s">
        <v>97</v>
      </c>
    </row>
    <row r="6" spans="1:2" x14ac:dyDescent="0.25">
      <c r="A6" s="2" t="s">
        <v>98</v>
      </c>
      <c r="B6" t="s">
        <v>99</v>
      </c>
    </row>
    <row r="8" spans="1:2" x14ac:dyDescent="0.25">
      <c r="A8" s="2" t="s">
        <v>100</v>
      </c>
      <c r="B8" t="s">
        <v>101</v>
      </c>
    </row>
    <row r="10" spans="1:2" x14ac:dyDescent="0.25">
      <c r="A10" s="2" t="s">
        <v>102</v>
      </c>
      <c r="B10" t="s">
        <v>107</v>
      </c>
    </row>
    <row r="12" spans="1:2" x14ac:dyDescent="0.25">
      <c r="A12" s="2" t="s">
        <v>103</v>
      </c>
      <c r="B12" t="s">
        <v>104</v>
      </c>
    </row>
    <row r="14" spans="1:2" x14ac:dyDescent="0.25">
      <c r="A14" s="2" t="s">
        <v>105</v>
      </c>
      <c r="B14" t="s">
        <v>106</v>
      </c>
    </row>
  </sheetData>
  <hyperlinks>
    <hyperlink ref="B2" r:id="rId1" xr:uid="{D11AC806-D5B1-49F6-BF82-F5EB6DE3B6D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64"/>
  <sheetViews>
    <sheetView workbookViewId="0">
      <selection activeCell="Y1" activeCellId="4" sqref="D1:D1048576 V1:V1048576 W1:W1048576 X1:X1048576 Y1:Y1048576"/>
    </sheetView>
  </sheetViews>
  <sheetFormatPr defaultRowHeight="15" x14ac:dyDescent="0.25"/>
  <cols>
    <col min="1" max="20" width="20" bestFit="1" customWidth="1"/>
  </cols>
  <sheetData>
    <row r="1" spans="1:2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t="s">
        <v>80</v>
      </c>
      <c r="V1" t="s">
        <v>81</v>
      </c>
      <c r="W1" t="s">
        <v>82</v>
      </c>
      <c r="X1" t="s">
        <v>83</v>
      </c>
      <c r="Y1" t="s">
        <v>84</v>
      </c>
    </row>
    <row r="2" spans="1:25" x14ac:dyDescent="0.25">
      <c r="A2" s="5">
        <v>80</v>
      </c>
      <c r="B2" s="6">
        <v>44530.819398148102</v>
      </c>
      <c r="C2" s="6">
        <v>44530.820289351803</v>
      </c>
      <c r="D2" s="7" t="s">
        <v>108</v>
      </c>
      <c r="E2" s="7" t="s">
        <v>109</v>
      </c>
      <c r="F2" s="7" t="s">
        <v>35</v>
      </c>
      <c r="G2" s="7" t="s">
        <v>36</v>
      </c>
      <c r="H2" s="7" t="s">
        <v>53</v>
      </c>
      <c r="I2" s="7" t="s">
        <v>54</v>
      </c>
      <c r="J2" s="7" t="s">
        <v>72</v>
      </c>
      <c r="K2" s="7" t="s">
        <v>55</v>
      </c>
      <c r="L2" s="7" t="s">
        <v>65</v>
      </c>
      <c r="M2" s="7" t="s">
        <v>56</v>
      </c>
      <c r="N2" s="7" t="s">
        <v>61</v>
      </c>
      <c r="O2" s="7" t="s">
        <v>29</v>
      </c>
      <c r="P2" s="7" t="s">
        <v>73</v>
      </c>
      <c r="Q2" s="7" t="s">
        <v>63</v>
      </c>
      <c r="R2" s="7" t="s">
        <v>69</v>
      </c>
      <c r="S2" s="7" t="s">
        <v>33</v>
      </c>
      <c r="T2" s="7" t="s">
        <v>46</v>
      </c>
      <c r="U2" s="4">
        <f>SUM(VLOOKUP(Table1[[#This Row],[Which word do you like the most?]],COLORLOOKUP,2),VLOOKUP(Table1[[#This Row],[Which word do you like the most?2]],COLORLOOKUP,2),VLOOKUP(H2,COLORLOOKUP,2),VLOOKUP(I2,COLORLOOKUP,2),VLOOKUP(J2,COLORLOOKUP,2),VLOOKUP(K2,COLORLOOKUP,2),VLOOKUP(L2,COLORLOOKUP,2),VLOOKUP(M2,COLORLOOKUP,2),VLOOKUP(N2,COLORLOOKUP,2),VLOOKUP(O2,COLORLOOKUP,2),VLOOKUP(P2,COLORLOOKUP,2),VLOOKUP(Q2,COLORLOOKUP,2),VLOOKUP(R2,COLORLOOKUP,2),VLOOKUP(S2,COLORLOOKUP,2),VLOOKUP(T2,COLORLOOKUP,2))</f>
        <v>6000900</v>
      </c>
      <c r="V2" s="4">
        <f>INT(Table1[[#This Row],[Total Score]]/ORANGEVALUE)</f>
        <v>6</v>
      </c>
      <c r="W2" s="4">
        <f>INT((Table1[[#This Row],[Total Score]]-Table1[[#This Row],[Orange]]*ORANGEVALUE)/GOLDVALUE)</f>
        <v>0</v>
      </c>
      <c r="X2" s="4">
        <f>INT((Table1[[#This Row],[Total Score]]-Table1[[#This Row],[Orange]]*ORANGEVALUE-Table1[[#This Row],[Gold]]*GOLDVALUE)/BLUEVALUE)</f>
        <v>9</v>
      </c>
      <c r="Y2" s="4">
        <f>MOD(Table1[[#This Row],[Total Score]],BLUEVALUE)</f>
        <v>0</v>
      </c>
    </row>
    <row r="3" spans="1:25" x14ac:dyDescent="0.25">
      <c r="A3" s="5">
        <v>81</v>
      </c>
      <c r="B3" s="6">
        <v>44531.398634259298</v>
      </c>
      <c r="C3" s="6">
        <v>44531.399432870399</v>
      </c>
      <c r="D3" s="7" t="s">
        <v>110</v>
      </c>
      <c r="E3" s="7" t="s">
        <v>111</v>
      </c>
      <c r="F3" s="7" t="s">
        <v>35</v>
      </c>
      <c r="G3" s="7" t="s">
        <v>48</v>
      </c>
      <c r="H3" s="7" t="s">
        <v>53</v>
      </c>
      <c r="I3" s="7" t="s">
        <v>38</v>
      </c>
      <c r="J3" s="7" t="s">
        <v>72</v>
      </c>
      <c r="K3" s="7" t="s">
        <v>39</v>
      </c>
      <c r="L3" s="7" t="s">
        <v>40</v>
      </c>
      <c r="M3" s="7" t="s">
        <v>41</v>
      </c>
      <c r="N3" s="7" t="s">
        <v>28</v>
      </c>
      <c r="O3" s="7" t="s">
        <v>43</v>
      </c>
      <c r="P3" s="7" t="s">
        <v>30</v>
      </c>
      <c r="Q3" s="7" t="s">
        <v>31</v>
      </c>
      <c r="R3" s="7" t="s">
        <v>69</v>
      </c>
      <c r="S3" s="7" t="s">
        <v>45</v>
      </c>
      <c r="T3" s="7" t="s">
        <v>46</v>
      </c>
      <c r="U3" s="4">
        <f>SUM(VLOOKUP(Table1[[#This Row],[Which word do you like the most?]],COLORLOOKUP,2),VLOOKUP(Table1[[#This Row],[Which word do you like the most?2]],COLORLOOKUP,2),VLOOKUP(H3,COLORLOOKUP,2),VLOOKUP(I3,COLORLOOKUP,2),VLOOKUP(J3,COLORLOOKUP,2),VLOOKUP(K3,COLORLOOKUP,2),VLOOKUP(L3,COLORLOOKUP,2),VLOOKUP(M3,COLORLOOKUP,2),VLOOKUP(N3,COLORLOOKUP,2),VLOOKUP(O3,COLORLOOKUP,2),VLOOKUP(P3,COLORLOOKUP,2),VLOOKUP(Q3,COLORLOOKUP,2),VLOOKUP(R3,COLORLOOKUP,2),VLOOKUP(S3,COLORLOOKUP,2),VLOOKUP(T3,COLORLOOKUP,2))</f>
        <v>5020602</v>
      </c>
      <c r="V3" s="4">
        <f>INT(Table1[[#This Row],[Total Score]]/ORANGEVALUE)</f>
        <v>5</v>
      </c>
      <c r="W3" s="4">
        <f>INT((Table1[[#This Row],[Total Score]]-Table1[[#This Row],[Orange]]*ORANGEVALUE)/GOLDVALUE)</f>
        <v>2</v>
      </c>
      <c r="X3" s="4">
        <f>INT((Table1[[#This Row],[Total Score]]-Table1[[#This Row],[Orange]]*ORANGEVALUE-Table1[[#This Row],[Gold]]*GOLDVALUE)/BLUEVALUE)</f>
        <v>6</v>
      </c>
      <c r="Y3" s="4">
        <f>MOD(Table1[[#This Row],[Total Score]],BLUEVALUE)</f>
        <v>2</v>
      </c>
    </row>
    <row r="4" spans="1:25" x14ac:dyDescent="0.25">
      <c r="A4" s="5">
        <v>82</v>
      </c>
      <c r="B4" s="6">
        <v>44531.399027777799</v>
      </c>
      <c r="C4" s="6">
        <v>44531.399814814802</v>
      </c>
      <c r="D4" s="7" t="s">
        <v>112</v>
      </c>
      <c r="E4" s="7" t="s">
        <v>113</v>
      </c>
      <c r="F4" s="7" t="s">
        <v>20</v>
      </c>
      <c r="G4" s="7" t="s">
        <v>52</v>
      </c>
      <c r="H4" s="7" t="s">
        <v>68</v>
      </c>
      <c r="I4" s="7" t="s">
        <v>23</v>
      </c>
      <c r="J4" s="7" t="s">
        <v>72</v>
      </c>
      <c r="K4" s="7" t="s">
        <v>49</v>
      </c>
      <c r="L4" s="7" t="s">
        <v>65</v>
      </c>
      <c r="M4" s="7" t="s">
        <v>41</v>
      </c>
      <c r="N4" s="7" t="s">
        <v>67</v>
      </c>
      <c r="O4" s="7" t="s">
        <v>43</v>
      </c>
      <c r="P4" s="7" t="s">
        <v>57</v>
      </c>
      <c r="Q4" s="7" t="s">
        <v>78</v>
      </c>
      <c r="R4" s="7" t="s">
        <v>58</v>
      </c>
      <c r="S4" s="7" t="s">
        <v>45</v>
      </c>
      <c r="T4" s="7" t="s">
        <v>46</v>
      </c>
      <c r="U4" s="4">
        <f>SUM(VLOOKUP(Table1[[#This Row],[Which word do you like the most?]],COLORLOOKUP,2),VLOOKUP(Table1[[#This Row],[Which word do you like the most?2]],COLORLOOKUP,2),VLOOKUP(H4,COLORLOOKUP,2),VLOOKUP(I4,COLORLOOKUP,2),VLOOKUP(J4,COLORLOOKUP,2),VLOOKUP(K4,COLORLOOKUP,2),VLOOKUP(L4,COLORLOOKUP,2),VLOOKUP(M4,COLORLOOKUP,2),VLOOKUP(N4,COLORLOOKUP,2),VLOOKUP(O4,COLORLOOKUP,2),VLOOKUP(P4,COLORLOOKUP,2),VLOOKUP(Q4,COLORLOOKUP,2),VLOOKUP(R4,COLORLOOKUP,2),VLOOKUP(S4,COLORLOOKUP,2),VLOOKUP(T4,COLORLOOKUP,2))</f>
        <v>5050203</v>
      </c>
      <c r="V4" s="4">
        <f>INT(Table1[[#This Row],[Total Score]]/ORANGEVALUE)</f>
        <v>5</v>
      </c>
      <c r="W4" s="4">
        <f>INT((Table1[[#This Row],[Total Score]]-Table1[[#This Row],[Orange]]*ORANGEVALUE)/GOLDVALUE)</f>
        <v>5</v>
      </c>
      <c r="X4" s="4">
        <f>INT((Table1[[#This Row],[Total Score]]-Table1[[#This Row],[Orange]]*ORANGEVALUE-Table1[[#This Row],[Gold]]*GOLDVALUE)/BLUEVALUE)</f>
        <v>2</v>
      </c>
      <c r="Y4" s="4">
        <f>MOD(Table1[[#This Row],[Total Score]],BLUEVALUE)</f>
        <v>3</v>
      </c>
    </row>
    <row r="5" spans="1:25" x14ac:dyDescent="0.25">
      <c r="A5" s="5">
        <v>83</v>
      </c>
      <c r="B5" s="6">
        <v>44531.399675925903</v>
      </c>
      <c r="C5" s="6">
        <v>44531.400381944397</v>
      </c>
      <c r="D5" s="7" t="s">
        <v>114</v>
      </c>
      <c r="E5" s="7" t="s">
        <v>115</v>
      </c>
      <c r="F5" s="7" t="s">
        <v>47</v>
      </c>
      <c r="G5" s="7" t="s">
        <v>52</v>
      </c>
      <c r="H5" s="7" t="s">
        <v>68</v>
      </c>
      <c r="I5" s="7" t="s">
        <v>54</v>
      </c>
      <c r="J5" s="7" t="s">
        <v>24</v>
      </c>
      <c r="K5" s="7" t="s">
        <v>25</v>
      </c>
      <c r="L5" s="7" t="s">
        <v>40</v>
      </c>
      <c r="M5" s="7" t="s">
        <v>41</v>
      </c>
      <c r="N5" s="7" t="s">
        <v>61</v>
      </c>
      <c r="O5" s="7" t="s">
        <v>43</v>
      </c>
      <c r="P5" s="7" t="s">
        <v>30</v>
      </c>
      <c r="Q5" s="7" t="s">
        <v>78</v>
      </c>
      <c r="R5" s="7" t="s">
        <v>58</v>
      </c>
      <c r="S5" s="7" t="s">
        <v>75</v>
      </c>
      <c r="T5" s="7" t="s">
        <v>70</v>
      </c>
      <c r="U5" s="4">
        <f>SUM(VLOOKUP(Table1[[#This Row],[Which word do you like the most?]],COLORLOOKUP,2),VLOOKUP(Table1[[#This Row],[Which word do you like the most?2]],COLORLOOKUP,2),VLOOKUP(H5,COLORLOOKUP,2),VLOOKUP(I5,COLORLOOKUP,2),VLOOKUP(J5,COLORLOOKUP,2),VLOOKUP(K5,COLORLOOKUP,2),VLOOKUP(L5,COLORLOOKUP,2),VLOOKUP(M5,COLORLOOKUP,2),VLOOKUP(N5,COLORLOOKUP,2),VLOOKUP(O5,COLORLOOKUP,2),VLOOKUP(P5,COLORLOOKUP,2),VLOOKUP(Q5,COLORLOOKUP,2),VLOOKUP(R5,COLORLOOKUP,2),VLOOKUP(S5,COLORLOOKUP,2),VLOOKUP(T5,COLORLOOKUP,2))</f>
        <v>6030204</v>
      </c>
      <c r="V5" s="4">
        <f>INT(Table1[[#This Row],[Total Score]]/ORANGEVALUE)</f>
        <v>6</v>
      </c>
      <c r="W5" s="4">
        <f>INT((Table1[[#This Row],[Total Score]]-Table1[[#This Row],[Orange]]*ORANGEVALUE)/GOLDVALUE)</f>
        <v>3</v>
      </c>
      <c r="X5" s="4">
        <f>INT((Table1[[#This Row],[Total Score]]-Table1[[#This Row],[Orange]]*ORANGEVALUE-Table1[[#This Row],[Gold]]*GOLDVALUE)/BLUEVALUE)</f>
        <v>2</v>
      </c>
      <c r="Y5" s="4">
        <f>MOD(Table1[[#This Row],[Total Score]],BLUEVALUE)</f>
        <v>4</v>
      </c>
    </row>
    <row r="6" spans="1:25" x14ac:dyDescent="0.25">
      <c r="A6" s="5">
        <v>84</v>
      </c>
      <c r="B6" s="6">
        <v>44531.399409722202</v>
      </c>
      <c r="C6" s="6">
        <v>44531.400613425903</v>
      </c>
      <c r="D6" s="7" t="s">
        <v>116</v>
      </c>
      <c r="E6" s="7" t="s">
        <v>117</v>
      </c>
      <c r="F6" s="7" t="s">
        <v>76</v>
      </c>
      <c r="G6" s="7" t="s">
        <v>52</v>
      </c>
      <c r="H6" s="7" t="s">
        <v>37</v>
      </c>
      <c r="I6" s="7" t="s">
        <v>38</v>
      </c>
      <c r="J6" s="7" t="s">
        <v>66</v>
      </c>
      <c r="K6" s="7" t="s">
        <v>49</v>
      </c>
      <c r="L6" s="7" t="s">
        <v>40</v>
      </c>
      <c r="M6" s="7" t="s">
        <v>56</v>
      </c>
      <c r="N6" s="7" t="s">
        <v>67</v>
      </c>
      <c r="O6" s="7" t="s">
        <v>29</v>
      </c>
      <c r="P6" s="7" t="s">
        <v>30</v>
      </c>
      <c r="Q6" s="7" t="s">
        <v>31</v>
      </c>
      <c r="R6" s="7" t="s">
        <v>58</v>
      </c>
      <c r="S6" s="7" t="s">
        <v>45</v>
      </c>
      <c r="T6" s="7" t="s">
        <v>46</v>
      </c>
      <c r="U6" s="4">
        <f>SUM(VLOOKUP(Table1[[#This Row],[Which word do you like the most?]],COLORLOOKUP,2),VLOOKUP(Table1[[#This Row],[Which word do you like the most?2]],COLORLOOKUP,2),VLOOKUP(H6,COLORLOOKUP,2),VLOOKUP(I6,COLORLOOKUP,2),VLOOKUP(J6,COLORLOOKUP,2),VLOOKUP(K6,COLORLOOKUP,2),VLOOKUP(L6,COLORLOOKUP,2),VLOOKUP(M6,COLORLOOKUP,2),VLOOKUP(N6,COLORLOOKUP,2),VLOOKUP(O6,COLORLOOKUP,2),VLOOKUP(P6,COLORLOOKUP,2),VLOOKUP(Q6,COLORLOOKUP,2),VLOOKUP(R6,COLORLOOKUP,2),VLOOKUP(S6,COLORLOOKUP,2),VLOOKUP(T6,COLORLOOKUP,2))</f>
        <v>2060601</v>
      </c>
      <c r="V6" s="4">
        <f>INT(Table1[[#This Row],[Total Score]]/ORANGEVALUE)</f>
        <v>2</v>
      </c>
      <c r="W6" s="4">
        <f>INT((Table1[[#This Row],[Total Score]]-Table1[[#This Row],[Orange]]*ORANGEVALUE)/GOLDVALUE)</f>
        <v>6</v>
      </c>
      <c r="X6" s="4">
        <f>INT((Table1[[#This Row],[Total Score]]-Table1[[#This Row],[Orange]]*ORANGEVALUE-Table1[[#This Row],[Gold]]*GOLDVALUE)/BLUEVALUE)</f>
        <v>6</v>
      </c>
      <c r="Y6" s="4">
        <f>MOD(Table1[[#This Row],[Total Score]],BLUEVALUE)</f>
        <v>1</v>
      </c>
    </row>
    <row r="7" spans="1:25" x14ac:dyDescent="0.25">
      <c r="A7" s="5">
        <v>85</v>
      </c>
      <c r="B7" s="6">
        <v>44531.3989351852</v>
      </c>
      <c r="C7" s="6">
        <v>44531.400914351798</v>
      </c>
      <c r="D7" s="7" t="s">
        <v>118</v>
      </c>
      <c r="E7" s="7" t="s">
        <v>119</v>
      </c>
      <c r="F7" s="7" t="s">
        <v>47</v>
      </c>
      <c r="G7" s="7" t="s">
        <v>36</v>
      </c>
      <c r="H7" s="7" t="s">
        <v>53</v>
      </c>
      <c r="I7" s="7" t="s">
        <v>59</v>
      </c>
      <c r="J7" s="7" t="s">
        <v>77</v>
      </c>
      <c r="K7" s="7" t="s">
        <v>49</v>
      </c>
      <c r="L7" s="7" t="s">
        <v>40</v>
      </c>
      <c r="M7" s="7" t="s">
        <v>79</v>
      </c>
      <c r="N7" s="7" t="s">
        <v>61</v>
      </c>
      <c r="O7" s="7" t="s">
        <v>43</v>
      </c>
      <c r="P7" s="7" t="s">
        <v>50</v>
      </c>
      <c r="Q7" s="7" t="s">
        <v>44</v>
      </c>
      <c r="R7" s="7" t="s">
        <v>32</v>
      </c>
      <c r="S7" s="7" t="s">
        <v>75</v>
      </c>
      <c r="T7" s="7" t="s">
        <v>34</v>
      </c>
      <c r="U7" s="4">
        <f>SUM(VLOOKUP(Table1[[#This Row],[Which word do you like the most?]],COLORLOOKUP,2),VLOOKUP(Table1[[#This Row],[Which word do you like the most?2]],COLORLOOKUP,2),VLOOKUP(H7,COLORLOOKUP,2),VLOOKUP(I7,COLORLOOKUP,2),VLOOKUP(J7,COLORLOOKUP,2),VLOOKUP(K7,COLORLOOKUP,2),VLOOKUP(L7,COLORLOOKUP,2),VLOOKUP(M7,COLORLOOKUP,2),VLOOKUP(N7,COLORLOOKUP,2),VLOOKUP(O7,COLORLOOKUP,2),VLOOKUP(P7,COLORLOOKUP,2),VLOOKUP(Q7,COLORLOOKUP,2),VLOOKUP(R7,COLORLOOKUP,2),VLOOKUP(S7,COLORLOOKUP,2),VLOOKUP(T7,COLORLOOKUP,2))</f>
        <v>4030008</v>
      </c>
      <c r="V7" s="4">
        <f>INT(Table1[[#This Row],[Total Score]]/ORANGEVALUE)</f>
        <v>4</v>
      </c>
      <c r="W7" s="4">
        <f>INT((Table1[[#This Row],[Total Score]]-Table1[[#This Row],[Orange]]*ORANGEVALUE)/GOLDVALUE)</f>
        <v>3</v>
      </c>
      <c r="X7" s="4">
        <f>INT((Table1[[#This Row],[Total Score]]-Table1[[#This Row],[Orange]]*ORANGEVALUE-Table1[[#This Row],[Gold]]*GOLDVALUE)/BLUEVALUE)</f>
        <v>0</v>
      </c>
      <c r="Y7" s="4">
        <f>MOD(Table1[[#This Row],[Total Score]],BLUEVALUE)</f>
        <v>8</v>
      </c>
    </row>
    <row r="8" spans="1:25" x14ac:dyDescent="0.25">
      <c r="A8" s="5">
        <v>86</v>
      </c>
      <c r="B8" s="6">
        <v>44531.398634259298</v>
      </c>
      <c r="C8" s="6">
        <v>44531.401620370401</v>
      </c>
      <c r="D8" s="7" t="s">
        <v>120</v>
      </c>
      <c r="E8" s="7" t="s">
        <v>121</v>
      </c>
      <c r="F8" s="7" t="s">
        <v>35</v>
      </c>
      <c r="G8" s="7" t="s">
        <v>36</v>
      </c>
      <c r="H8" s="7" t="s">
        <v>53</v>
      </c>
      <c r="I8" s="7" t="s">
        <v>38</v>
      </c>
      <c r="J8" s="7" t="s">
        <v>24</v>
      </c>
      <c r="K8" s="7" t="s">
        <v>49</v>
      </c>
      <c r="L8" s="7" t="s">
        <v>26</v>
      </c>
      <c r="M8" s="7" t="s">
        <v>41</v>
      </c>
      <c r="N8" s="7" t="s">
        <v>42</v>
      </c>
      <c r="O8" s="7" t="s">
        <v>43</v>
      </c>
      <c r="P8" s="7" t="s">
        <v>73</v>
      </c>
      <c r="Q8" s="7" t="s">
        <v>78</v>
      </c>
      <c r="R8" s="7" t="s">
        <v>58</v>
      </c>
      <c r="S8" s="7" t="s">
        <v>33</v>
      </c>
      <c r="T8" s="7" t="s">
        <v>70</v>
      </c>
      <c r="U8" s="4">
        <f>SUM(VLOOKUP(Table1[[#This Row],[Which word do you like the most?]],COLORLOOKUP,2),VLOOKUP(Table1[[#This Row],[Which word do you like the most?2]],COLORLOOKUP,2),VLOOKUP(H8,COLORLOOKUP,2),VLOOKUP(I8,COLORLOOKUP,2),VLOOKUP(J8,COLORLOOKUP,2),VLOOKUP(K8,COLORLOOKUP,2),VLOOKUP(L8,COLORLOOKUP,2),VLOOKUP(M8,COLORLOOKUP,2),VLOOKUP(N8,COLORLOOKUP,2),VLOOKUP(O8,COLORLOOKUP,2),VLOOKUP(P8,COLORLOOKUP,2),VLOOKUP(Q8,COLORLOOKUP,2),VLOOKUP(R8,COLORLOOKUP,2),VLOOKUP(S8,COLORLOOKUP,2),VLOOKUP(T8,COLORLOOKUP,2))</f>
        <v>6020502</v>
      </c>
      <c r="V8" s="4">
        <f>INT(Table1[[#This Row],[Total Score]]/ORANGEVALUE)</f>
        <v>6</v>
      </c>
      <c r="W8" s="4">
        <f>INT((Table1[[#This Row],[Total Score]]-Table1[[#This Row],[Orange]]*ORANGEVALUE)/GOLDVALUE)</f>
        <v>2</v>
      </c>
      <c r="X8" s="4">
        <f>INT((Table1[[#This Row],[Total Score]]-Table1[[#This Row],[Orange]]*ORANGEVALUE-Table1[[#This Row],[Gold]]*GOLDVALUE)/BLUEVALUE)</f>
        <v>5</v>
      </c>
      <c r="Y8" s="4">
        <f>MOD(Table1[[#This Row],[Total Score]],BLUEVALUE)</f>
        <v>2</v>
      </c>
    </row>
    <row r="9" spans="1:25" x14ac:dyDescent="0.25">
      <c r="A9" s="5">
        <v>87</v>
      </c>
      <c r="B9" s="6">
        <v>44531.400578703702</v>
      </c>
      <c r="C9" s="6">
        <v>44531.401851851901</v>
      </c>
      <c r="D9" s="7" t="s">
        <v>122</v>
      </c>
      <c r="E9" s="7" t="s">
        <v>123</v>
      </c>
      <c r="F9" s="7" t="s">
        <v>20</v>
      </c>
      <c r="G9" s="7" t="s">
        <v>52</v>
      </c>
      <c r="H9" s="7" t="s">
        <v>37</v>
      </c>
      <c r="I9" s="7" t="s">
        <v>38</v>
      </c>
      <c r="J9" s="7" t="s">
        <v>72</v>
      </c>
      <c r="K9" s="7" t="s">
        <v>39</v>
      </c>
      <c r="L9" s="7" t="s">
        <v>40</v>
      </c>
      <c r="M9" s="7" t="s">
        <v>41</v>
      </c>
      <c r="N9" s="7" t="s">
        <v>42</v>
      </c>
      <c r="O9" s="7" t="s">
        <v>43</v>
      </c>
      <c r="P9" s="7" t="s">
        <v>50</v>
      </c>
      <c r="Q9" s="7" t="s">
        <v>44</v>
      </c>
      <c r="R9" s="7" t="s">
        <v>69</v>
      </c>
      <c r="S9" s="7" t="s">
        <v>33</v>
      </c>
      <c r="T9" s="7" t="s">
        <v>64</v>
      </c>
      <c r="U9" s="4">
        <f>SUM(VLOOKUP(Table1[[#This Row],[Which word do you like the most?]],COLORLOOKUP,2),VLOOKUP(Table1[[#This Row],[Which word do you like the most?2]],COLORLOOKUP,2),VLOOKUP(H9,COLORLOOKUP,2),VLOOKUP(I9,COLORLOOKUP,2),VLOOKUP(J9,COLORLOOKUP,2),VLOOKUP(K9,COLORLOOKUP,2),VLOOKUP(L9,COLORLOOKUP,2),VLOOKUP(M9,COLORLOOKUP,2),VLOOKUP(N9,COLORLOOKUP,2),VLOOKUP(O9,COLORLOOKUP,2),VLOOKUP(P9,COLORLOOKUP,2),VLOOKUP(Q9,COLORLOOKUP,2),VLOOKUP(R9,COLORLOOKUP,2),VLOOKUP(S9,COLORLOOKUP,2),VLOOKUP(T9,COLORLOOKUP,2))</f>
        <v>4010505</v>
      </c>
      <c r="V9" s="4">
        <f>INT(Table1[[#This Row],[Total Score]]/ORANGEVALUE)</f>
        <v>4</v>
      </c>
      <c r="W9" s="4">
        <f>INT((Table1[[#This Row],[Total Score]]-Table1[[#This Row],[Orange]]*ORANGEVALUE)/GOLDVALUE)</f>
        <v>1</v>
      </c>
      <c r="X9" s="4">
        <f>INT((Table1[[#This Row],[Total Score]]-Table1[[#This Row],[Orange]]*ORANGEVALUE-Table1[[#This Row],[Gold]]*GOLDVALUE)/BLUEVALUE)</f>
        <v>5</v>
      </c>
      <c r="Y9" s="4">
        <f>MOD(Table1[[#This Row],[Total Score]],BLUEVALUE)</f>
        <v>5</v>
      </c>
    </row>
    <row r="10" spans="1:25" x14ac:dyDescent="0.25">
      <c r="A10" s="5">
        <v>88</v>
      </c>
      <c r="B10" s="6">
        <v>44531.401111111103</v>
      </c>
      <c r="C10" s="6">
        <v>44531.401932870402</v>
      </c>
      <c r="D10" s="7" t="s">
        <v>124</v>
      </c>
      <c r="E10" s="7" t="s">
        <v>125</v>
      </c>
      <c r="F10" s="7" t="s">
        <v>20</v>
      </c>
      <c r="G10" s="7" t="s">
        <v>48</v>
      </c>
      <c r="H10" s="7" t="s">
        <v>68</v>
      </c>
      <c r="I10" s="7" t="s">
        <v>59</v>
      </c>
      <c r="J10" s="7" t="s">
        <v>24</v>
      </c>
      <c r="K10" s="7" t="s">
        <v>25</v>
      </c>
      <c r="L10" s="7" t="s">
        <v>26</v>
      </c>
      <c r="M10" s="7" t="s">
        <v>27</v>
      </c>
      <c r="N10" s="7" t="s">
        <v>28</v>
      </c>
      <c r="O10" s="7" t="s">
        <v>71</v>
      </c>
      <c r="P10" s="7" t="s">
        <v>73</v>
      </c>
      <c r="Q10" s="7" t="s">
        <v>78</v>
      </c>
      <c r="R10" s="7" t="s">
        <v>51</v>
      </c>
      <c r="S10" s="7" t="s">
        <v>45</v>
      </c>
      <c r="T10" s="7" t="s">
        <v>70</v>
      </c>
      <c r="U10" s="4">
        <f>SUM(VLOOKUP(Table1[[#This Row],[Which word do you like the most?]],COLORLOOKUP,2),VLOOKUP(Table1[[#This Row],[Which word do you like the most?2]],COLORLOOKUP,2),VLOOKUP(H10,COLORLOOKUP,2),VLOOKUP(I10,COLORLOOKUP,2),VLOOKUP(J10,COLORLOOKUP,2),VLOOKUP(K10,COLORLOOKUP,2),VLOOKUP(L10,COLORLOOKUP,2),VLOOKUP(M10,COLORLOOKUP,2),VLOOKUP(N10,COLORLOOKUP,2),VLOOKUP(O10,COLORLOOKUP,2),VLOOKUP(P10,COLORLOOKUP,2),VLOOKUP(Q10,COLORLOOKUP,2),VLOOKUP(R10,COLORLOOKUP,2),VLOOKUP(S10,COLORLOOKUP,2),VLOOKUP(T10,COLORLOOKUP,2))</f>
        <v>3040206</v>
      </c>
      <c r="V10" s="4">
        <f>INT(Table1[[#This Row],[Total Score]]/ORANGEVALUE)</f>
        <v>3</v>
      </c>
      <c r="W10" s="4">
        <f>INT((Table1[[#This Row],[Total Score]]-Table1[[#This Row],[Orange]]*ORANGEVALUE)/GOLDVALUE)</f>
        <v>4</v>
      </c>
      <c r="X10" s="4">
        <f>INT((Table1[[#This Row],[Total Score]]-Table1[[#This Row],[Orange]]*ORANGEVALUE-Table1[[#This Row],[Gold]]*GOLDVALUE)/BLUEVALUE)</f>
        <v>2</v>
      </c>
      <c r="Y10" s="4">
        <f>MOD(Table1[[#This Row],[Total Score]],BLUEVALUE)</f>
        <v>6</v>
      </c>
    </row>
    <row r="11" spans="1:25" x14ac:dyDescent="0.25">
      <c r="A11" s="5">
        <v>89</v>
      </c>
      <c r="B11" s="6">
        <v>44531.400844907403</v>
      </c>
      <c r="C11" s="6">
        <v>44531.403124999997</v>
      </c>
      <c r="D11" s="7" t="s">
        <v>126</v>
      </c>
      <c r="E11" s="7" t="s">
        <v>127</v>
      </c>
      <c r="F11" s="7" t="s">
        <v>35</v>
      </c>
      <c r="G11" s="7" t="s">
        <v>52</v>
      </c>
      <c r="H11" s="7" t="s">
        <v>68</v>
      </c>
      <c r="I11" s="7" t="s">
        <v>38</v>
      </c>
      <c r="J11" s="7" t="s">
        <v>77</v>
      </c>
      <c r="K11" s="7" t="s">
        <v>25</v>
      </c>
      <c r="L11" s="7" t="s">
        <v>60</v>
      </c>
      <c r="M11" s="7" t="s">
        <v>56</v>
      </c>
      <c r="N11" s="7" t="s">
        <v>67</v>
      </c>
      <c r="O11" s="7" t="s">
        <v>62</v>
      </c>
      <c r="P11" s="7" t="s">
        <v>57</v>
      </c>
      <c r="Q11" s="7" t="s">
        <v>44</v>
      </c>
      <c r="R11" s="7" t="s">
        <v>51</v>
      </c>
      <c r="S11" s="7" t="s">
        <v>33</v>
      </c>
      <c r="T11" s="7" t="s">
        <v>64</v>
      </c>
      <c r="U11" s="4">
        <f>SUM(VLOOKUP(Table1[[#This Row],[Which word do you like the most?]],COLORLOOKUP,2),VLOOKUP(Table1[[#This Row],[Which word do you like the most?2]],COLORLOOKUP,2),VLOOKUP(H11,COLORLOOKUP,2),VLOOKUP(I11,COLORLOOKUP,2),VLOOKUP(J11,COLORLOOKUP,2),VLOOKUP(K11,COLORLOOKUP,2),VLOOKUP(L11,COLORLOOKUP,2),VLOOKUP(M11,COLORLOOKUP,2),VLOOKUP(N11,COLORLOOKUP,2),VLOOKUP(O11,COLORLOOKUP,2),VLOOKUP(P11,COLORLOOKUP,2),VLOOKUP(Q11,COLORLOOKUP,2),VLOOKUP(R11,COLORLOOKUP,2),VLOOKUP(S11,COLORLOOKUP,2),VLOOKUP(T11,COLORLOOKUP,2))</f>
        <v>3040404</v>
      </c>
      <c r="V11" s="4">
        <f>INT(Table1[[#This Row],[Total Score]]/ORANGEVALUE)</f>
        <v>3</v>
      </c>
      <c r="W11" s="4">
        <f>INT((Table1[[#This Row],[Total Score]]-Table1[[#This Row],[Orange]]*ORANGEVALUE)/GOLDVALUE)</f>
        <v>4</v>
      </c>
      <c r="X11" s="4">
        <f>INT((Table1[[#This Row],[Total Score]]-Table1[[#This Row],[Orange]]*ORANGEVALUE-Table1[[#This Row],[Gold]]*GOLDVALUE)/BLUEVALUE)</f>
        <v>4</v>
      </c>
      <c r="Y11" s="4">
        <f>MOD(Table1[[#This Row],[Total Score]],BLUEVALUE)</f>
        <v>4</v>
      </c>
    </row>
    <row r="12" spans="1:25" x14ac:dyDescent="0.25">
      <c r="A12" s="5">
        <v>90</v>
      </c>
      <c r="B12" s="6">
        <v>44531.399930555599</v>
      </c>
      <c r="C12" s="6">
        <v>44531.403576388897</v>
      </c>
      <c r="D12" s="7" t="s">
        <v>128</v>
      </c>
      <c r="E12" s="7" t="s">
        <v>129</v>
      </c>
      <c r="F12" s="7" t="s">
        <v>47</v>
      </c>
      <c r="G12" s="7" t="s">
        <v>52</v>
      </c>
      <c r="H12" s="7" t="s">
        <v>68</v>
      </c>
      <c r="I12" s="7" t="s">
        <v>54</v>
      </c>
      <c r="J12" s="7" t="s">
        <v>66</v>
      </c>
      <c r="K12" s="7" t="s">
        <v>25</v>
      </c>
      <c r="L12" s="7" t="s">
        <v>60</v>
      </c>
      <c r="M12" s="7" t="s">
        <v>27</v>
      </c>
      <c r="N12" s="7" t="s">
        <v>61</v>
      </c>
      <c r="O12" s="7" t="s">
        <v>71</v>
      </c>
      <c r="P12" s="7" t="s">
        <v>30</v>
      </c>
      <c r="Q12" s="7" t="s">
        <v>78</v>
      </c>
      <c r="R12" s="7" t="s">
        <v>69</v>
      </c>
      <c r="S12" s="7" t="s">
        <v>74</v>
      </c>
      <c r="T12" s="7" t="s">
        <v>64</v>
      </c>
      <c r="U12" s="4">
        <f>SUM(VLOOKUP(Table1[[#This Row],[Which word do you like the most?]],COLORLOOKUP,2),VLOOKUP(Table1[[#This Row],[Which word do you like the most?2]],COLORLOOKUP,2),VLOOKUP(H12,COLORLOOKUP,2),VLOOKUP(I12,COLORLOOKUP,2),VLOOKUP(J12,COLORLOOKUP,2),VLOOKUP(K12,COLORLOOKUP,2),VLOOKUP(L12,COLORLOOKUP,2),VLOOKUP(M12,COLORLOOKUP,2),VLOOKUP(N12,COLORLOOKUP,2),VLOOKUP(O12,COLORLOOKUP,2),VLOOKUP(P12,COLORLOOKUP,2),VLOOKUP(Q12,COLORLOOKUP,2),VLOOKUP(R12,COLORLOOKUP,2),VLOOKUP(S12,COLORLOOKUP,2),VLOOKUP(T12,COLORLOOKUP,2))</f>
        <v>6040203</v>
      </c>
      <c r="V12" s="4">
        <f>INT(Table1[[#This Row],[Total Score]]/ORANGEVALUE)</f>
        <v>6</v>
      </c>
      <c r="W12" s="4">
        <f>INT((Table1[[#This Row],[Total Score]]-Table1[[#This Row],[Orange]]*ORANGEVALUE)/GOLDVALUE)</f>
        <v>4</v>
      </c>
      <c r="X12" s="4">
        <f>INT((Table1[[#This Row],[Total Score]]-Table1[[#This Row],[Orange]]*ORANGEVALUE-Table1[[#This Row],[Gold]]*GOLDVALUE)/BLUEVALUE)</f>
        <v>2</v>
      </c>
      <c r="Y12" s="4">
        <f>MOD(Table1[[#This Row],[Total Score]],BLUEVALUE)</f>
        <v>3</v>
      </c>
    </row>
    <row r="13" spans="1:25" x14ac:dyDescent="0.25">
      <c r="A13" s="5">
        <v>91</v>
      </c>
      <c r="B13" s="6">
        <v>44531.401469907403</v>
      </c>
      <c r="C13" s="6">
        <v>44531.404537037</v>
      </c>
      <c r="D13" s="7" t="s">
        <v>130</v>
      </c>
      <c r="E13" s="7" t="s">
        <v>131</v>
      </c>
      <c r="F13" s="7" t="s">
        <v>35</v>
      </c>
      <c r="G13" s="7" t="s">
        <v>52</v>
      </c>
      <c r="H13" s="7" t="s">
        <v>68</v>
      </c>
      <c r="I13" s="7" t="s">
        <v>59</v>
      </c>
      <c r="J13" s="7" t="s">
        <v>24</v>
      </c>
      <c r="K13" s="7" t="s">
        <v>25</v>
      </c>
      <c r="L13" s="7" t="s">
        <v>60</v>
      </c>
      <c r="M13" s="7" t="s">
        <v>41</v>
      </c>
      <c r="N13" s="7" t="s">
        <v>61</v>
      </c>
      <c r="O13" s="7" t="s">
        <v>62</v>
      </c>
      <c r="P13" s="7" t="s">
        <v>30</v>
      </c>
      <c r="Q13" s="7" t="s">
        <v>78</v>
      </c>
      <c r="R13" s="7" t="s">
        <v>51</v>
      </c>
      <c r="S13" s="7" t="s">
        <v>75</v>
      </c>
      <c r="T13" s="7" t="s">
        <v>64</v>
      </c>
      <c r="U13" s="4">
        <f>SUM(VLOOKUP(Table1[[#This Row],[Which word do you like the most?]],COLORLOOKUP,2),VLOOKUP(Table1[[#This Row],[Which word do you like the most?2]],COLORLOOKUP,2),VLOOKUP(H13,COLORLOOKUP,2),VLOOKUP(I13,COLORLOOKUP,2),VLOOKUP(J13,COLORLOOKUP,2),VLOOKUP(K13,COLORLOOKUP,2),VLOOKUP(L13,COLORLOOKUP,2),VLOOKUP(M13,COLORLOOKUP,2),VLOOKUP(N13,COLORLOOKUP,2),VLOOKUP(O13,COLORLOOKUP,2),VLOOKUP(P13,COLORLOOKUP,2),VLOOKUP(Q13,COLORLOOKUP,2),VLOOKUP(R13,COLORLOOKUP,2),VLOOKUP(S13,COLORLOOKUP,2),VLOOKUP(T13,COLORLOOKUP,2))</f>
        <v>6020304</v>
      </c>
      <c r="V13" s="4">
        <f>INT(Table1[[#This Row],[Total Score]]/ORANGEVALUE)</f>
        <v>6</v>
      </c>
      <c r="W13" s="4">
        <f>INT((Table1[[#This Row],[Total Score]]-Table1[[#This Row],[Orange]]*ORANGEVALUE)/GOLDVALUE)</f>
        <v>2</v>
      </c>
      <c r="X13" s="4">
        <f>INT((Table1[[#This Row],[Total Score]]-Table1[[#This Row],[Orange]]*ORANGEVALUE-Table1[[#This Row],[Gold]]*GOLDVALUE)/BLUEVALUE)</f>
        <v>3</v>
      </c>
      <c r="Y13" s="4">
        <f>MOD(Table1[[#This Row],[Total Score]],BLUEVALUE)</f>
        <v>4</v>
      </c>
    </row>
    <row r="14" spans="1:25" x14ac:dyDescent="0.25">
      <c r="A14" s="5">
        <v>92</v>
      </c>
      <c r="B14" s="6">
        <v>44531.400810185201</v>
      </c>
      <c r="C14" s="6">
        <v>44531.405543981498</v>
      </c>
      <c r="D14" s="7" t="s">
        <v>132</v>
      </c>
      <c r="E14" s="7" t="s">
        <v>133</v>
      </c>
      <c r="F14" s="7" t="s">
        <v>20</v>
      </c>
      <c r="G14" s="7" t="s">
        <v>21</v>
      </c>
      <c r="H14" s="7" t="s">
        <v>22</v>
      </c>
      <c r="I14" s="7" t="s">
        <v>59</v>
      </c>
      <c r="J14" s="7" t="s">
        <v>66</v>
      </c>
      <c r="K14" s="7" t="s">
        <v>49</v>
      </c>
      <c r="L14" s="7" t="s">
        <v>60</v>
      </c>
      <c r="M14" s="7" t="s">
        <v>79</v>
      </c>
      <c r="N14" s="7" t="s">
        <v>61</v>
      </c>
      <c r="O14" s="7" t="s">
        <v>29</v>
      </c>
      <c r="P14" s="7" t="s">
        <v>50</v>
      </c>
      <c r="Q14" s="7" t="s">
        <v>44</v>
      </c>
      <c r="R14" s="7" t="s">
        <v>51</v>
      </c>
      <c r="S14" s="7" t="s">
        <v>74</v>
      </c>
      <c r="T14" s="7" t="s">
        <v>34</v>
      </c>
      <c r="U14" s="4">
        <f>SUM(VLOOKUP(Table1[[#This Row],[Which word do you like the most?]],COLORLOOKUP,2),VLOOKUP(Table1[[#This Row],[Which word do you like the most?2]],COLORLOOKUP,2),VLOOKUP(H14,COLORLOOKUP,2),VLOOKUP(I14,COLORLOOKUP,2),VLOOKUP(J14,COLORLOOKUP,2),VLOOKUP(K14,COLORLOOKUP,2),VLOOKUP(L14,COLORLOOKUP,2),VLOOKUP(M14,COLORLOOKUP,2),VLOOKUP(N14,COLORLOOKUP,2),VLOOKUP(O14,COLORLOOKUP,2),VLOOKUP(P14,COLORLOOKUP,2),VLOOKUP(Q14,COLORLOOKUP,2),VLOOKUP(R14,COLORLOOKUP,2),VLOOKUP(S14,COLORLOOKUP,2),VLOOKUP(T14,COLORLOOKUP,2))</f>
        <v>2060106</v>
      </c>
      <c r="V14" s="4">
        <f>INT(Table1[[#This Row],[Total Score]]/ORANGEVALUE)</f>
        <v>2</v>
      </c>
      <c r="W14" s="4">
        <f>INT((Table1[[#This Row],[Total Score]]-Table1[[#This Row],[Orange]]*ORANGEVALUE)/GOLDVALUE)</f>
        <v>6</v>
      </c>
      <c r="X14" s="4">
        <f>INT((Table1[[#This Row],[Total Score]]-Table1[[#This Row],[Orange]]*ORANGEVALUE-Table1[[#This Row],[Gold]]*GOLDVALUE)/BLUEVALUE)</f>
        <v>1</v>
      </c>
      <c r="Y14" s="4">
        <f>MOD(Table1[[#This Row],[Total Score]],BLUEVALUE)</f>
        <v>6</v>
      </c>
    </row>
    <row r="15" spans="1:25" x14ac:dyDescent="0.25">
      <c r="A15" s="5">
        <v>93</v>
      </c>
      <c r="B15" s="6">
        <v>44531.405474537001</v>
      </c>
      <c r="C15" s="6">
        <v>44531.4065625</v>
      </c>
      <c r="D15" s="7" t="s">
        <v>134</v>
      </c>
      <c r="E15" s="7" t="s">
        <v>135</v>
      </c>
      <c r="F15" s="7" t="s">
        <v>47</v>
      </c>
      <c r="G15" s="7" t="s">
        <v>21</v>
      </c>
      <c r="H15" s="7" t="s">
        <v>68</v>
      </c>
      <c r="I15" s="7" t="s">
        <v>54</v>
      </c>
      <c r="J15" s="7" t="s">
        <v>24</v>
      </c>
      <c r="K15" s="7" t="s">
        <v>49</v>
      </c>
      <c r="L15" s="7" t="s">
        <v>40</v>
      </c>
      <c r="M15" s="7" t="s">
        <v>41</v>
      </c>
      <c r="N15" s="7" t="s">
        <v>67</v>
      </c>
      <c r="O15" s="7" t="s">
        <v>62</v>
      </c>
      <c r="P15" s="7" t="s">
        <v>30</v>
      </c>
      <c r="Q15" s="7" t="s">
        <v>31</v>
      </c>
      <c r="R15" s="7" t="s">
        <v>58</v>
      </c>
      <c r="S15" s="7" t="s">
        <v>45</v>
      </c>
      <c r="T15" s="7" t="s">
        <v>64</v>
      </c>
      <c r="U15" s="4">
        <f>SUM(VLOOKUP(Table1[[#This Row],[Which word do you like the most?]],COLORLOOKUP,2),VLOOKUP(Table1[[#This Row],[Which word do you like the most?2]],COLORLOOKUP,2),VLOOKUP(H15,COLORLOOKUP,2),VLOOKUP(I15,COLORLOOKUP,2),VLOOKUP(J15,COLORLOOKUP,2),VLOOKUP(K15,COLORLOOKUP,2),VLOOKUP(L15,COLORLOOKUP,2),VLOOKUP(M15,COLORLOOKUP,2),VLOOKUP(N15,COLORLOOKUP,2),VLOOKUP(O15,COLORLOOKUP,2),VLOOKUP(P15,COLORLOOKUP,2),VLOOKUP(Q15,COLORLOOKUP,2),VLOOKUP(R15,COLORLOOKUP,2),VLOOKUP(S15,COLORLOOKUP,2),VLOOKUP(T15,COLORLOOKUP,2))</f>
        <v>7060200</v>
      </c>
      <c r="V15" s="4">
        <f>INT(Table1[[#This Row],[Total Score]]/ORANGEVALUE)</f>
        <v>7</v>
      </c>
      <c r="W15" s="4">
        <f>INT((Table1[[#This Row],[Total Score]]-Table1[[#This Row],[Orange]]*ORANGEVALUE)/GOLDVALUE)</f>
        <v>6</v>
      </c>
      <c r="X15" s="4">
        <f>INT((Table1[[#This Row],[Total Score]]-Table1[[#This Row],[Orange]]*ORANGEVALUE-Table1[[#This Row],[Gold]]*GOLDVALUE)/BLUEVALUE)</f>
        <v>2</v>
      </c>
      <c r="Y15" s="4">
        <f>MOD(Table1[[#This Row],[Total Score]],BLUEVALUE)</f>
        <v>0</v>
      </c>
    </row>
    <row r="16" spans="1:25" x14ac:dyDescent="0.25">
      <c r="A16" s="5">
        <v>94</v>
      </c>
      <c r="B16" s="6">
        <v>44531.404340277797</v>
      </c>
      <c r="C16" s="6">
        <v>44531.406666666699</v>
      </c>
      <c r="D16" s="7" t="s">
        <v>136</v>
      </c>
      <c r="E16" s="7" t="s">
        <v>137</v>
      </c>
      <c r="F16" s="7" t="s">
        <v>47</v>
      </c>
      <c r="G16" s="7" t="s">
        <v>48</v>
      </c>
      <c r="H16" s="7" t="s">
        <v>37</v>
      </c>
      <c r="I16" s="7" t="s">
        <v>59</v>
      </c>
      <c r="J16" s="7" t="s">
        <v>72</v>
      </c>
      <c r="K16" s="7" t="s">
        <v>49</v>
      </c>
      <c r="L16" s="7" t="s">
        <v>40</v>
      </c>
      <c r="M16" s="7" t="s">
        <v>56</v>
      </c>
      <c r="N16" s="7" t="s">
        <v>67</v>
      </c>
      <c r="O16" s="7" t="s">
        <v>43</v>
      </c>
      <c r="P16" s="7" t="s">
        <v>50</v>
      </c>
      <c r="Q16" s="7" t="s">
        <v>78</v>
      </c>
      <c r="R16" s="7" t="s">
        <v>69</v>
      </c>
      <c r="S16" s="7" t="s">
        <v>75</v>
      </c>
      <c r="T16" s="7" t="s">
        <v>70</v>
      </c>
      <c r="U16" s="4">
        <f>SUM(VLOOKUP(Table1[[#This Row],[Which word do you like the most?]],COLORLOOKUP,2),VLOOKUP(Table1[[#This Row],[Which word do you like the most?2]],COLORLOOKUP,2),VLOOKUP(H16,COLORLOOKUP,2),VLOOKUP(I16,COLORLOOKUP,2),VLOOKUP(J16,COLORLOOKUP,2),VLOOKUP(K16,COLORLOOKUP,2),VLOOKUP(L16,COLORLOOKUP,2),VLOOKUP(M16,COLORLOOKUP,2),VLOOKUP(N16,COLORLOOKUP,2),VLOOKUP(O16,COLORLOOKUP,2),VLOOKUP(P16,COLORLOOKUP,2),VLOOKUP(Q16,COLORLOOKUP,2),VLOOKUP(R16,COLORLOOKUP,2),VLOOKUP(S16,COLORLOOKUP,2),VLOOKUP(T16,COLORLOOKUP,2))</f>
        <v>3040404</v>
      </c>
      <c r="V16" s="4">
        <f>INT(Table1[[#This Row],[Total Score]]/ORANGEVALUE)</f>
        <v>3</v>
      </c>
      <c r="W16" s="4">
        <f>INT((Table1[[#This Row],[Total Score]]-Table1[[#This Row],[Orange]]*ORANGEVALUE)/GOLDVALUE)</f>
        <v>4</v>
      </c>
      <c r="X16" s="4">
        <f>INT((Table1[[#This Row],[Total Score]]-Table1[[#This Row],[Orange]]*ORANGEVALUE-Table1[[#This Row],[Gold]]*GOLDVALUE)/BLUEVALUE)</f>
        <v>4</v>
      </c>
      <c r="Y16" s="4">
        <f>MOD(Table1[[#This Row],[Total Score]],BLUEVALUE)</f>
        <v>4</v>
      </c>
    </row>
    <row r="17" spans="1:25" x14ac:dyDescent="0.25">
      <c r="A17" s="5">
        <v>95</v>
      </c>
      <c r="B17" s="6">
        <v>44531.408275463</v>
      </c>
      <c r="C17" s="6">
        <v>44531.409386574102</v>
      </c>
      <c r="D17" s="7" t="s">
        <v>138</v>
      </c>
      <c r="E17" s="7" t="s">
        <v>139</v>
      </c>
      <c r="F17" s="7" t="s">
        <v>35</v>
      </c>
      <c r="G17" s="7" t="s">
        <v>52</v>
      </c>
      <c r="H17" s="7" t="s">
        <v>37</v>
      </c>
      <c r="I17" s="7" t="s">
        <v>59</v>
      </c>
      <c r="J17" s="7" t="s">
        <v>24</v>
      </c>
      <c r="K17" s="7" t="s">
        <v>25</v>
      </c>
      <c r="L17" s="7" t="s">
        <v>40</v>
      </c>
      <c r="M17" s="7" t="s">
        <v>41</v>
      </c>
      <c r="N17" s="7" t="s">
        <v>42</v>
      </c>
      <c r="O17" s="7" t="s">
        <v>71</v>
      </c>
      <c r="P17" s="7" t="s">
        <v>30</v>
      </c>
      <c r="Q17" s="7" t="s">
        <v>44</v>
      </c>
      <c r="R17" s="7" t="s">
        <v>51</v>
      </c>
      <c r="S17" s="7" t="s">
        <v>33</v>
      </c>
      <c r="T17" s="7" t="s">
        <v>70</v>
      </c>
      <c r="U17" s="4">
        <f>SUM(VLOOKUP(Table1[[#This Row],[Which word do you like the most?]],COLORLOOKUP,2),VLOOKUP(Table1[[#This Row],[Which word do you like the most?2]],COLORLOOKUP,2),VLOOKUP(H17,COLORLOOKUP,2),VLOOKUP(I17,COLORLOOKUP,2),VLOOKUP(J17,COLORLOOKUP,2),VLOOKUP(K17,COLORLOOKUP,2),VLOOKUP(L17,COLORLOOKUP,2),VLOOKUP(M17,COLORLOOKUP,2),VLOOKUP(N17,COLORLOOKUP,2),VLOOKUP(O17,COLORLOOKUP,2),VLOOKUP(P17,COLORLOOKUP,2),VLOOKUP(Q17,COLORLOOKUP,2),VLOOKUP(R17,COLORLOOKUP,2),VLOOKUP(S17,COLORLOOKUP,2),VLOOKUP(T17,COLORLOOKUP,2))</f>
        <v>1040604</v>
      </c>
      <c r="V17" s="4">
        <f>INT(Table1[[#This Row],[Total Score]]/ORANGEVALUE)</f>
        <v>1</v>
      </c>
      <c r="W17" s="4">
        <f>INT((Table1[[#This Row],[Total Score]]-Table1[[#This Row],[Orange]]*ORANGEVALUE)/GOLDVALUE)</f>
        <v>4</v>
      </c>
      <c r="X17" s="4">
        <f>INT((Table1[[#This Row],[Total Score]]-Table1[[#This Row],[Orange]]*ORANGEVALUE-Table1[[#This Row],[Gold]]*GOLDVALUE)/BLUEVALUE)</f>
        <v>6</v>
      </c>
      <c r="Y17" s="4">
        <f>MOD(Table1[[#This Row],[Total Score]],BLUEVALUE)</f>
        <v>4</v>
      </c>
    </row>
    <row r="18" spans="1:25" x14ac:dyDescent="0.25">
      <c r="A18" s="5">
        <v>96</v>
      </c>
      <c r="B18" s="6">
        <v>44531.408923611103</v>
      </c>
      <c r="C18" s="6">
        <v>44531.409525463001</v>
      </c>
      <c r="D18" s="7" t="s">
        <v>140</v>
      </c>
      <c r="E18" s="7" t="s">
        <v>141</v>
      </c>
      <c r="F18" s="7" t="s">
        <v>47</v>
      </c>
      <c r="G18" s="7" t="s">
        <v>52</v>
      </c>
      <c r="H18" s="7" t="s">
        <v>53</v>
      </c>
      <c r="I18" s="7" t="s">
        <v>38</v>
      </c>
      <c r="J18" s="7" t="s">
        <v>77</v>
      </c>
      <c r="K18" s="7" t="s">
        <v>49</v>
      </c>
      <c r="L18" s="7" t="s">
        <v>40</v>
      </c>
      <c r="M18" s="7" t="s">
        <v>56</v>
      </c>
      <c r="N18" s="7" t="s">
        <v>61</v>
      </c>
      <c r="O18" s="7" t="s">
        <v>71</v>
      </c>
      <c r="P18" s="7" t="s">
        <v>73</v>
      </c>
      <c r="Q18" s="7" t="s">
        <v>63</v>
      </c>
      <c r="R18" s="7" t="s">
        <v>51</v>
      </c>
      <c r="S18" s="7" t="s">
        <v>75</v>
      </c>
      <c r="T18" s="7" t="s">
        <v>70</v>
      </c>
      <c r="U18" s="4">
        <f>SUM(VLOOKUP(Table1[[#This Row],[Which word do you like the most?]],COLORLOOKUP,2),VLOOKUP(Table1[[#This Row],[Which word do you like the most?2]],COLORLOOKUP,2),VLOOKUP(H18,COLORLOOKUP,2),VLOOKUP(I18,COLORLOOKUP,2),VLOOKUP(J18,COLORLOOKUP,2),VLOOKUP(K18,COLORLOOKUP,2),VLOOKUP(L18,COLORLOOKUP,2),VLOOKUP(M18,COLORLOOKUP,2),VLOOKUP(N18,COLORLOOKUP,2),VLOOKUP(O18,COLORLOOKUP,2),VLOOKUP(P18,COLORLOOKUP,2),VLOOKUP(Q18,COLORLOOKUP,2),VLOOKUP(R18,COLORLOOKUP,2),VLOOKUP(S18,COLORLOOKUP,2),VLOOKUP(T18,COLORLOOKUP,2))</f>
        <v>4050303</v>
      </c>
      <c r="V18" s="4">
        <f>INT(Table1[[#This Row],[Total Score]]/ORANGEVALUE)</f>
        <v>4</v>
      </c>
      <c r="W18" s="4">
        <f>INT((Table1[[#This Row],[Total Score]]-Table1[[#This Row],[Orange]]*ORANGEVALUE)/GOLDVALUE)</f>
        <v>5</v>
      </c>
      <c r="X18" s="4">
        <f>INT((Table1[[#This Row],[Total Score]]-Table1[[#This Row],[Orange]]*ORANGEVALUE-Table1[[#This Row],[Gold]]*GOLDVALUE)/BLUEVALUE)</f>
        <v>3</v>
      </c>
      <c r="Y18" s="4">
        <f>MOD(Table1[[#This Row],[Total Score]],BLUEVALUE)</f>
        <v>3</v>
      </c>
    </row>
    <row r="19" spans="1:25" x14ac:dyDescent="0.25">
      <c r="A19" s="5">
        <v>97</v>
      </c>
      <c r="B19" s="6">
        <v>44531.5131944444</v>
      </c>
      <c r="C19" s="6">
        <v>44531.514212962997</v>
      </c>
      <c r="D19" s="7" t="s">
        <v>142</v>
      </c>
      <c r="E19" s="7" t="s">
        <v>143</v>
      </c>
      <c r="F19" s="7" t="s">
        <v>47</v>
      </c>
      <c r="G19" s="7" t="s">
        <v>21</v>
      </c>
      <c r="H19" s="7" t="s">
        <v>53</v>
      </c>
      <c r="I19" s="7" t="s">
        <v>59</v>
      </c>
      <c r="J19" s="7" t="s">
        <v>24</v>
      </c>
      <c r="K19" s="7" t="s">
        <v>25</v>
      </c>
      <c r="L19" s="7" t="s">
        <v>40</v>
      </c>
      <c r="M19" s="7" t="s">
        <v>79</v>
      </c>
      <c r="N19" s="7" t="s">
        <v>67</v>
      </c>
      <c r="O19" s="7" t="s">
        <v>43</v>
      </c>
      <c r="P19" s="7" t="s">
        <v>30</v>
      </c>
      <c r="Q19" s="7" t="s">
        <v>31</v>
      </c>
      <c r="R19" s="7" t="s">
        <v>69</v>
      </c>
      <c r="S19" s="7" t="s">
        <v>74</v>
      </c>
      <c r="T19" s="7" t="s">
        <v>46</v>
      </c>
      <c r="U19" s="4">
        <f>SUM(VLOOKUP(Table1[[#This Row],[Which word do you like the most?]],COLORLOOKUP,2),VLOOKUP(Table1[[#This Row],[Which word do you like the most?2]],COLORLOOKUP,2),VLOOKUP(H19,COLORLOOKUP,2),VLOOKUP(I19,COLORLOOKUP,2),VLOOKUP(J19,COLORLOOKUP,2),VLOOKUP(K19,COLORLOOKUP,2),VLOOKUP(L19,COLORLOOKUP,2),VLOOKUP(M19,COLORLOOKUP,2),VLOOKUP(N19,COLORLOOKUP,2),VLOOKUP(O19,COLORLOOKUP,2),VLOOKUP(P19,COLORLOOKUP,2),VLOOKUP(Q19,COLORLOOKUP,2),VLOOKUP(R19,COLORLOOKUP,2),VLOOKUP(S19,COLORLOOKUP,2),VLOOKUP(T19,COLORLOOKUP,2))</f>
        <v>2060403</v>
      </c>
      <c r="V19" s="4">
        <f>INT(Table1[[#This Row],[Total Score]]/ORANGEVALUE)</f>
        <v>2</v>
      </c>
      <c r="W19" s="4">
        <f>INT((Table1[[#This Row],[Total Score]]-Table1[[#This Row],[Orange]]*ORANGEVALUE)/GOLDVALUE)</f>
        <v>6</v>
      </c>
      <c r="X19" s="4">
        <f>INT((Table1[[#This Row],[Total Score]]-Table1[[#This Row],[Orange]]*ORANGEVALUE-Table1[[#This Row],[Gold]]*GOLDVALUE)/BLUEVALUE)</f>
        <v>4</v>
      </c>
      <c r="Y19" s="4">
        <f>MOD(Table1[[#This Row],[Total Score]],BLUEVALUE)</f>
        <v>3</v>
      </c>
    </row>
    <row r="20" spans="1:25" x14ac:dyDescent="0.25">
      <c r="A20" s="5">
        <v>98</v>
      </c>
      <c r="B20" s="6">
        <v>44531.516365740703</v>
      </c>
      <c r="C20" s="6">
        <v>44531.517488425903</v>
      </c>
      <c r="D20" s="7" t="s">
        <v>144</v>
      </c>
      <c r="E20" s="7" t="s">
        <v>145</v>
      </c>
      <c r="F20" s="7" t="s">
        <v>20</v>
      </c>
      <c r="G20" s="7" t="s">
        <v>36</v>
      </c>
      <c r="H20" s="7" t="s">
        <v>37</v>
      </c>
      <c r="I20" s="7" t="s">
        <v>38</v>
      </c>
      <c r="J20" s="7" t="s">
        <v>66</v>
      </c>
      <c r="K20" s="7" t="s">
        <v>55</v>
      </c>
      <c r="L20" s="7" t="s">
        <v>40</v>
      </c>
      <c r="M20" s="7" t="s">
        <v>56</v>
      </c>
      <c r="N20" s="7" t="s">
        <v>67</v>
      </c>
      <c r="O20" s="7" t="s">
        <v>43</v>
      </c>
      <c r="P20" s="7" t="s">
        <v>30</v>
      </c>
      <c r="Q20" s="7" t="s">
        <v>31</v>
      </c>
      <c r="R20" s="7" t="s">
        <v>58</v>
      </c>
      <c r="S20" s="7" t="s">
        <v>33</v>
      </c>
      <c r="T20" s="7" t="s">
        <v>70</v>
      </c>
      <c r="U20" s="4">
        <f>SUM(VLOOKUP(Table1[[#This Row],[Which word do you like the most?]],COLORLOOKUP,2),VLOOKUP(Table1[[#This Row],[Which word do you like the most?2]],COLORLOOKUP,2),VLOOKUP(H20,COLORLOOKUP,2),VLOOKUP(I20,COLORLOOKUP,2),VLOOKUP(J20,COLORLOOKUP,2),VLOOKUP(K20,COLORLOOKUP,2),VLOOKUP(L20,COLORLOOKUP,2),VLOOKUP(M20,COLORLOOKUP,2),VLOOKUP(N20,COLORLOOKUP,2),VLOOKUP(O20,COLORLOOKUP,2),VLOOKUP(P20,COLORLOOKUP,2),VLOOKUP(Q20,COLORLOOKUP,2),VLOOKUP(R20,COLORLOOKUP,2),VLOOKUP(S20,COLORLOOKUP,2),VLOOKUP(T20,COLORLOOKUP,2))</f>
        <v>2050602</v>
      </c>
      <c r="V20" s="4">
        <f>INT(Table1[[#This Row],[Total Score]]/ORANGEVALUE)</f>
        <v>2</v>
      </c>
      <c r="W20" s="4">
        <f>INT((Table1[[#This Row],[Total Score]]-Table1[[#This Row],[Orange]]*ORANGEVALUE)/GOLDVALUE)</f>
        <v>5</v>
      </c>
      <c r="X20" s="4">
        <f>INT((Table1[[#This Row],[Total Score]]-Table1[[#This Row],[Orange]]*ORANGEVALUE-Table1[[#This Row],[Gold]]*GOLDVALUE)/BLUEVALUE)</f>
        <v>6</v>
      </c>
      <c r="Y20" s="4">
        <f>MOD(Table1[[#This Row],[Total Score]],BLUEVALUE)</f>
        <v>2</v>
      </c>
    </row>
    <row r="21" spans="1:25" x14ac:dyDescent="0.25">
      <c r="A21" s="5">
        <v>99</v>
      </c>
      <c r="B21" s="6">
        <v>44531.516631944403</v>
      </c>
      <c r="C21" s="6">
        <v>44531.517488425903</v>
      </c>
      <c r="D21" s="7" t="s">
        <v>146</v>
      </c>
      <c r="E21" s="7" t="s">
        <v>147</v>
      </c>
      <c r="F21" s="7" t="s">
        <v>76</v>
      </c>
      <c r="G21" s="7" t="s">
        <v>21</v>
      </c>
      <c r="H21" s="7" t="s">
        <v>37</v>
      </c>
      <c r="I21" s="7" t="s">
        <v>38</v>
      </c>
      <c r="J21" s="7" t="s">
        <v>66</v>
      </c>
      <c r="K21" s="7" t="s">
        <v>49</v>
      </c>
      <c r="L21" s="7" t="s">
        <v>40</v>
      </c>
      <c r="M21" s="7" t="s">
        <v>41</v>
      </c>
      <c r="N21" s="7" t="s">
        <v>67</v>
      </c>
      <c r="O21" s="7" t="s">
        <v>43</v>
      </c>
      <c r="P21" s="7" t="s">
        <v>73</v>
      </c>
      <c r="Q21" s="7" t="s">
        <v>31</v>
      </c>
      <c r="R21" s="7" t="s">
        <v>58</v>
      </c>
      <c r="S21" s="7" t="s">
        <v>45</v>
      </c>
      <c r="T21" s="7" t="s">
        <v>46</v>
      </c>
      <c r="U21" s="4">
        <f>SUM(VLOOKUP(Table1[[#This Row],[Which word do you like the most?]],COLORLOOKUP,2),VLOOKUP(Table1[[#This Row],[Which word do you like the most?2]],COLORLOOKUP,2),VLOOKUP(H21,COLORLOOKUP,2),VLOOKUP(I21,COLORLOOKUP,2),VLOOKUP(J21,COLORLOOKUP,2),VLOOKUP(K21,COLORLOOKUP,2),VLOOKUP(L21,COLORLOOKUP,2),VLOOKUP(M21,COLORLOOKUP,2),VLOOKUP(N21,COLORLOOKUP,2),VLOOKUP(O21,COLORLOOKUP,2),VLOOKUP(P21,COLORLOOKUP,2),VLOOKUP(Q21,COLORLOOKUP,2),VLOOKUP(R21,COLORLOOKUP,2),VLOOKUP(S21,COLORLOOKUP,2),VLOOKUP(T21,COLORLOOKUP,2))</f>
        <v>4070301</v>
      </c>
      <c r="V21" s="4">
        <f>INT(Table1[[#This Row],[Total Score]]/ORANGEVALUE)</f>
        <v>4</v>
      </c>
      <c r="W21" s="4">
        <f>INT((Table1[[#This Row],[Total Score]]-Table1[[#This Row],[Orange]]*ORANGEVALUE)/GOLDVALUE)</f>
        <v>7</v>
      </c>
      <c r="X21" s="4">
        <f>INT((Table1[[#This Row],[Total Score]]-Table1[[#This Row],[Orange]]*ORANGEVALUE-Table1[[#This Row],[Gold]]*GOLDVALUE)/BLUEVALUE)</f>
        <v>3</v>
      </c>
      <c r="Y21" s="4">
        <f>MOD(Table1[[#This Row],[Total Score]],BLUEVALUE)</f>
        <v>1</v>
      </c>
    </row>
    <row r="22" spans="1:25" x14ac:dyDescent="0.25">
      <c r="A22" s="5">
        <v>100</v>
      </c>
      <c r="B22" s="6">
        <v>44531.5145486111</v>
      </c>
      <c r="C22" s="6">
        <v>44531.517569444397</v>
      </c>
      <c r="D22" s="7" t="s">
        <v>148</v>
      </c>
      <c r="E22" s="7" t="s">
        <v>149</v>
      </c>
      <c r="F22" s="7" t="s">
        <v>47</v>
      </c>
      <c r="G22" s="7" t="s">
        <v>21</v>
      </c>
      <c r="H22" s="7" t="s">
        <v>53</v>
      </c>
      <c r="I22" s="7" t="s">
        <v>38</v>
      </c>
      <c r="J22" s="7" t="s">
        <v>66</v>
      </c>
      <c r="K22" s="7" t="s">
        <v>49</v>
      </c>
      <c r="L22" s="7" t="s">
        <v>40</v>
      </c>
      <c r="M22" s="7" t="s">
        <v>41</v>
      </c>
      <c r="N22" s="7" t="s">
        <v>61</v>
      </c>
      <c r="O22" s="7" t="s">
        <v>62</v>
      </c>
      <c r="P22" s="7" t="s">
        <v>30</v>
      </c>
      <c r="Q22" s="7" t="s">
        <v>44</v>
      </c>
      <c r="R22" s="7" t="s">
        <v>58</v>
      </c>
      <c r="S22" s="7" t="s">
        <v>33</v>
      </c>
      <c r="T22" s="7" t="s">
        <v>70</v>
      </c>
      <c r="U22" s="4">
        <f>SUM(VLOOKUP(Table1[[#This Row],[Which word do you like the most?]],COLORLOOKUP,2),VLOOKUP(Table1[[#This Row],[Which word do you like the most?2]],COLORLOOKUP,2),VLOOKUP(H22,COLORLOOKUP,2),VLOOKUP(I22,COLORLOOKUP,2),VLOOKUP(J22,COLORLOOKUP,2),VLOOKUP(K22,COLORLOOKUP,2),VLOOKUP(L22,COLORLOOKUP,2),VLOOKUP(M22,COLORLOOKUP,2),VLOOKUP(N22,COLORLOOKUP,2),VLOOKUP(O22,COLORLOOKUP,2),VLOOKUP(P22,COLORLOOKUP,2),VLOOKUP(Q22,COLORLOOKUP,2),VLOOKUP(R22,COLORLOOKUP,2),VLOOKUP(S22,COLORLOOKUP,2),VLOOKUP(T22,COLORLOOKUP,2))</f>
        <v>6050301</v>
      </c>
      <c r="V22" s="4">
        <f>INT(Table1[[#This Row],[Total Score]]/ORANGEVALUE)</f>
        <v>6</v>
      </c>
      <c r="W22" s="4">
        <f>INT((Table1[[#This Row],[Total Score]]-Table1[[#This Row],[Orange]]*ORANGEVALUE)/GOLDVALUE)</f>
        <v>5</v>
      </c>
      <c r="X22" s="4">
        <f>INT((Table1[[#This Row],[Total Score]]-Table1[[#This Row],[Orange]]*ORANGEVALUE-Table1[[#This Row],[Gold]]*GOLDVALUE)/BLUEVALUE)</f>
        <v>3</v>
      </c>
      <c r="Y22" s="4">
        <f>MOD(Table1[[#This Row],[Total Score]],BLUEVALUE)</f>
        <v>1</v>
      </c>
    </row>
    <row r="23" spans="1:25" x14ac:dyDescent="0.25">
      <c r="A23" s="5">
        <v>101</v>
      </c>
      <c r="B23" s="6">
        <v>44531.515567129602</v>
      </c>
      <c r="C23" s="6">
        <v>44531.517685185201</v>
      </c>
      <c r="D23" s="7" t="s">
        <v>150</v>
      </c>
      <c r="E23" s="7" t="s">
        <v>151</v>
      </c>
      <c r="F23" s="7" t="s">
        <v>20</v>
      </c>
      <c r="G23" s="7" t="s">
        <v>52</v>
      </c>
      <c r="H23" s="7" t="s">
        <v>53</v>
      </c>
      <c r="I23" s="7" t="s">
        <v>59</v>
      </c>
      <c r="J23" s="7" t="s">
        <v>77</v>
      </c>
      <c r="K23" s="7" t="s">
        <v>25</v>
      </c>
      <c r="L23" s="7" t="s">
        <v>26</v>
      </c>
      <c r="M23" s="7" t="s">
        <v>79</v>
      </c>
      <c r="N23" s="7" t="s">
        <v>61</v>
      </c>
      <c r="O23" s="7" t="s">
        <v>43</v>
      </c>
      <c r="P23" s="7" t="s">
        <v>50</v>
      </c>
      <c r="Q23" s="7" t="s">
        <v>44</v>
      </c>
      <c r="R23" s="7" t="s">
        <v>58</v>
      </c>
      <c r="S23" s="7" t="s">
        <v>74</v>
      </c>
      <c r="T23" s="7" t="s">
        <v>34</v>
      </c>
      <c r="U23" s="4">
        <f>SUM(VLOOKUP(Table1[[#This Row],[Which word do you like the most?]],COLORLOOKUP,2),VLOOKUP(Table1[[#This Row],[Which word do you like the most?2]],COLORLOOKUP,2),VLOOKUP(H23,COLORLOOKUP,2),VLOOKUP(I23,COLORLOOKUP,2),VLOOKUP(J23,COLORLOOKUP,2),VLOOKUP(K23,COLORLOOKUP,2),VLOOKUP(L23,COLORLOOKUP,2),VLOOKUP(M23,COLORLOOKUP,2),VLOOKUP(N23,COLORLOOKUP,2),VLOOKUP(O23,COLORLOOKUP,2),VLOOKUP(P23,COLORLOOKUP,2),VLOOKUP(Q23,COLORLOOKUP,2),VLOOKUP(R23,COLORLOOKUP,2),VLOOKUP(S23,COLORLOOKUP,2),VLOOKUP(T23,COLORLOOKUP,2))</f>
        <v>3020010</v>
      </c>
      <c r="V23" s="4">
        <f>INT(Table1[[#This Row],[Total Score]]/ORANGEVALUE)</f>
        <v>3</v>
      </c>
      <c r="W23" s="4">
        <f>INT((Table1[[#This Row],[Total Score]]-Table1[[#This Row],[Orange]]*ORANGEVALUE)/GOLDVALUE)</f>
        <v>2</v>
      </c>
      <c r="X23" s="4">
        <f>INT((Table1[[#This Row],[Total Score]]-Table1[[#This Row],[Orange]]*ORANGEVALUE-Table1[[#This Row],[Gold]]*GOLDVALUE)/BLUEVALUE)</f>
        <v>0</v>
      </c>
      <c r="Y23" s="4">
        <f>MOD(Table1[[#This Row],[Total Score]],BLUEVALUE)</f>
        <v>10</v>
      </c>
    </row>
    <row r="24" spans="1:25" x14ac:dyDescent="0.25">
      <c r="A24" s="5">
        <v>102</v>
      </c>
      <c r="B24" s="6">
        <v>44531.5140509259</v>
      </c>
      <c r="C24" s="6">
        <v>44531.517685185201</v>
      </c>
      <c r="D24" s="7" t="s">
        <v>152</v>
      </c>
      <c r="E24" s="7" t="s">
        <v>153</v>
      </c>
      <c r="F24" s="7" t="s">
        <v>47</v>
      </c>
      <c r="G24" s="7" t="s">
        <v>21</v>
      </c>
      <c r="H24" s="7" t="s">
        <v>68</v>
      </c>
      <c r="I24" s="7" t="s">
        <v>38</v>
      </c>
      <c r="J24" s="7" t="s">
        <v>24</v>
      </c>
      <c r="K24" s="7" t="s">
        <v>49</v>
      </c>
      <c r="L24" s="7" t="s">
        <v>60</v>
      </c>
      <c r="M24" s="7" t="s">
        <v>41</v>
      </c>
      <c r="N24" s="7" t="s">
        <v>67</v>
      </c>
      <c r="O24" s="7" t="s">
        <v>43</v>
      </c>
      <c r="P24" s="7" t="s">
        <v>50</v>
      </c>
      <c r="Q24" s="7" t="s">
        <v>31</v>
      </c>
      <c r="R24" s="7" t="s">
        <v>32</v>
      </c>
      <c r="S24" s="7" t="s">
        <v>45</v>
      </c>
      <c r="T24" s="7" t="s">
        <v>64</v>
      </c>
      <c r="U24" s="4">
        <f>SUM(VLOOKUP(Table1[[#This Row],[Which word do you like the most?]],COLORLOOKUP,2),VLOOKUP(Table1[[#This Row],[Which word do you like the most?2]],COLORLOOKUP,2),VLOOKUP(H24,COLORLOOKUP,2),VLOOKUP(I24,COLORLOOKUP,2),VLOOKUP(J24,COLORLOOKUP,2),VLOOKUP(K24,COLORLOOKUP,2),VLOOKUP(L24,COLORLOOKUP,2),VLOOKUP(M24,COLORLOOKUP,2),VLOOKUP(N24,COLORLOOKUP,2),VLOOKUP(O24,COLORLOOKUP,2),VLOOKUP(P24,COLORLOOKUP,2),VLOOKUP(Q24,COLORLOOKUP,2),VLOOKUP(R24,COLORLOOKUP,2),VLOOKUP(S24,COLORLOOKUP,2),VLOOKUP(T24,COLORLOOKUP,2))</f>
        <v>5050203</v>
      </c>
      <c r="V24" s="4">
        <f>INT(Table1[[#This Row],[Total Score]]/ORANGEVALUE)</f>
        <v>5</v>
      </c>
      <c r="W24" s="4">
        <f>INT((Table1[[#This Row],[Total Score]]-Table1[[#This Row],[Orange]]*ORANGEVALUE)/GOLDVALUE)</f>
        <v>5</v>
      </c>
      <c r="X24" s="4">
        <f>INT((Table1[[#This Row],[Total Score]]-Table1[[#This Row],[Orange]]*ORANGEVALUE-Table1[[#This Row],[Gold]]*GOLDVALUE)/BLUEVALUE)</f>
        <v>2</v>
      </c>
      <c r="Y24" s="4">
        <f>MOD(Table1[[#This Row],[Total Score]],BLUEVALUE)</f>
        <v>3</v>
      </c>
    </row>
    <row r="25" spans="1:25" x14ac:dyDescent="0.25">
      <c r="A25" s="5">
        <v>103</v>
      </c>
      <c r="B25" s="6">
        <v>44531.517129629603</v>
      </c>
      <c r="C25" s="6">
        <v>44531.518148148098</v>
      </c>
      <c r="D25" s="7" t="s">
        <v>154</v>
      </c>
      <c r="E25" s="7" t="s">
        <v>155</v>
      </c>
      <c r="F25" s="7" t="s">
        <v>20</v>
      </c>
      <c r="G25" s="7" t="s">
        <v>48</v>
      </c>
      <c r="H25" s="7" t="s">
        <v>53</v>
      </c>
      <c r="I25" s="7" t="s">
        <v>59</v>
      </c>
      <c r="J25" s="7" t="s">
        <v>24</v>
      </c>
      <c r="K25" s="7" t="s">
        <v>25</v>
      </c>
      <c r="L25" s="7" t="s">
        <v>60</v>
      </c>
      <c r="M25" s="7" t="s">
        <v>41</v>
      </c>
      <c r="N25" s="7" t="s">
        <v>42</v>
      </c>
      <c r="O25" s="7" t="s">
        <v>29</v>
      </c>
      <c r="P25" s="7" t="s">
        <v>73</v>
      </c>
      <c r="Q25" s="7" t="s">
        <v>63</v>
      </c>
      <c r="R25" s="7" t="s">
        <v>69</v>
      </c>
      <c r="S25" s="7" t="s">
        <v>33</v>
      </c>
      <c r="T25" s="7" t="s">
        <v>46</v>
      </c>
      <c r="U25" s="4">
        <f>SUM(VLOOKUP(Table1[[#This Row],[Which word do you like the most?]],COLORLOOKUP,2),VLOOKUP(Table1[[#This Row],[Which word do you like the most?2]],COLORLOOKUP,2),VLOOKUP(H25,COLORLOOKUP,2),VLOOKUP(I25,COLORLOOKUP,2),VLOOKUP(J25,COLORLOOKUP,2),VLOOKUP(K25,COLORLOOKUP,2),VLOOKUP(L25,COLORLOOKUP,2),VLOOKUP(M25,COLORLOOKUP,2),VLOOKUP(N25,COLORLOOKUP,2),VLOOKUP(O25,COLORLOOKUP,2),VLOOKUP(P25,COLORLOOKUP,2),VLOOKUP(Q25,COLORLOOKUP,2),VLOOKUP(R25,COLORLOOKUP,2),VLOOKUP(S25,COLORLOOKUP,2),VLOOKUP(T25,COLORLOOKUP,2))</f>
        <v>4000803</v>
      </c>
      <c r="V25" s="4">
        <f>INT(Table1[[#This Row],[Total Score]]/ORANGEVALUE)</f>
        <v>4</v>
      </c>
      <c r="W25" s="4">
        <f>INT((Table1[[#This Row],[Total Score]]-Table1[[#This Row],[Orange]]*ORANGEVALUE)/GOLDVALUE)</f>
        <v>0</v>
      </c>
      <c r="X25" s="4">
        <f>INT((Table1[[#This Row],[Total Score]]-Table1[[#This Row],[Orange]]*ORANGEVALUE-Table1[[#This Row],[Gold]]*GOLDVALUE)/BLUEVALUE)</f>
        <v>8</v>
      </c>
      <c r="Y25" s="4">
        <f>MOD(Table1[[#This Row],[Total Score]],BLUEVALUE)</f>
        <v>3</v>
      </c>
    </row>
    <row r="26" spans="1:25" x14ac:dyDescent="0.25">
      <c r="A26" s="5">
        <v>104</v>
      </c>
      <c r="B26" s="6">
        <v>44531.5157175926</v>
      </c>
      <c r="C26" s="6">
        <v>44531.518194444398</v>
      </c>
      <c r="D26" s="7" t="s">
        <v>156</v>
      </c>
      <c r="E26" s="7" t="s">
        <v>157</v>
      </c>
      <c r="F26" s="7" t="s">
        <v>35</v>
      </c>
      <c r="G26" s="7" t="s">
        <v>36</v>
      </c>
      <c r="H26" s="7" t="s">
        <v>68</v>
      </c>
      <c r="I26" s="7" t="s">
        <v>59</v>
      </c>
      <c r="J26" s="7" t="s">
        <v>24</v>
      </c>
      <c r="K26" s="7" t="s">
        <v>49</v>
      </c>
      <c r="L26" s="7" t="s">
        <v>65</v>
      </c>
      <c r="M26" s="7" t="s">
        <v>41</v>
      </c>
      <c r="N26" s="7" t="s">
        <v>42</v>
      </c>
      <c r="O26" s="7" t="s">
        <v>43</v>
      </c>
      <c r="P26" s="7" t="s">
        <v>73</v>
      </c>
      <c r="Q26" s="7" t="s">
        <v>31</v>
      </c>
      <c r="R26" s="7" t="s">
        <v>32</v>
      </c>
      <c r="S26" s="7" t="s">
        <v>74</v>
      </c>
      <c r="T26" s="7" t="s">
        <v>46</v>
      </c>
      <c r="U26" s="4">
        <f>SUM(VLOOKUP(Table1[[#This Row],[Which word do you like the most?]],COLORLOOKUP,2),VLOOKUP(Table1[[#This Row],[Which word do you like the most?2]],COLORLOOKUP,2),VLOOKUP(H26,COLORLOOKUP,2),VLOOKUP(I26,COLORLOOKUP,2),VLOOKUP(J26,COLORLOOKUP,2),VLOOKUP(K26,COLORLOOKUP,2),VLOOKUP(L26,COLORLOOKUP,2),VLOOKUP(M26,COLORLOOKUP,2),VLOOKUP(N26,COLORLOOKUP,2),VLOOKUP(O26,COLORLOOKUP,2),VLOOKUP(P26,COLORLOOKUP,2),VLOOKUP(Q26,COLORLOOKUP,2),VLOOKUP(R26,COLORLOOKUP,2),VLOOKUP(S26,COLORLOOKUP,2),VLOOKUP(T26,COLORLOOKUP,2))</f>
        <v>3040503</v>
      </c>
      <c r="V26" s="4">
        <f>INT(Table1[[#This Row],[Total Score]]/ORANGEVALUE)</f>
        <v>3</v>
      </c>
      <c r="W26" s="4">
        <f>INT((Table1[[#This Row],[Total Score]]-Table1[[#This Row],[Orange]]*ORANGEVALUE)/GOLDVALUE)</f>
        <v>4</v>
      </c>
      <c r="X26" s="4">
        <f>INT((Table1[[#This Row],[Total Score]]-Table1[[#This Row],[Orange]]*ORANGEVALUE-Table1[[#This Row],[Gold]]*GOLDVALUE)/BLUEVALUE)</f>
        <v>5</v>
      </c>
      <c r="Y26" s="4">
        <f>MOD(Table1[[#This Row],[Total Score]],BLUEVALUE)</f>
        <v>3</v>
      </c>
    </row>
    <row r="27" spans="1:25" x14ac:dyDescent="0.25">
      <c r="A27" s="5">
        <v>105</v>
      </c>
      <c r="B27" s="6">
        <v>44531.517685185201</v>
      </c>
      <c r="C27" s="6">
        <v>44531.519537036998</v>
      </c>
      <c r="D27" s="7" t="s">
        <v>158</v>
      </c>
      <c r="E27" s="7" t="s">
        <v>159</v>
      </c>
      <c r="F27" s="7" t="s">
        <v>20</v>
      </c>
      <c r="G27" s="7" t="s">
        <v>48</v>
      </c>
      <c r="H27" s="7" t="s">
        <v>37</v>
      </c>
      <c r="I27" s="7" t="s">
        <v>38</v>
      </c>
      <c r="J27" s="7" t="s">
        <v>77</v>
      </c>
      <c r="K27" s="7" t="s">
        <v>39</v>
      </c>
      <c r="L27" s="7" t="s">
        <v>60</v>
      </c>
      <c r="M27" s="7" t="s">
        <v>41</v>
      </c>
      <c r="N27" s="7" t="s">
        <v>28</v>
      </c>
      <c r="O27" s="7" t="s">
        <v>29</v>
      </c>
      <c r="P27" s="7" t="s">
        <v>50</v>
      </c>
      <c r="Q27" s="7" t="s">
        <v>63</v>
      </c>
      <c r="R27" s="7" t="s">
        <v>58</v>
      </c>
      <c r="S27" s="7" t="s">
        <v>33</v>
      </c>
      <c r="T27" s="7" t="s">
        <v>34</v>
      </c>
      <c r="U27" s="4">
        <f>SUM(VLOOKUP(Table1[[#This Row],[Which word do you like the most?]],COLORLOOKUP,2),VLOOKUP(Table1[[#This Row],[Which word do you like the most?2]],COLORLOOKUP,2),VLOOKUP(H27,COLORLOOKUP,2),VLOOKUP(I27,COLORLOOKUP,2),VLOOKUP(J27,COLORLOOKUP,2),VLOOKUP(K27,COLORLOOKUP,2),VLOOKUP(L27,COLORLOOKUP,2),VLOOKUP(M27,COLORLOOKUP,2),VLOOKUP(N27,COLORLOOKUP,2),VLOOKUP(O27,COLORLOOKUP,2),VLOOKUP(P27,COLORLOOKUP,2),VLOOKUP(Q27,COLORLOOKUP,2),VLOOKUP(R27,COLORLOOKUP,2),VLOOKUP(S27,COLORLOOKUP,2),VLOOKUP(T27,COLORLOOKUP,2))</f>
        <v>4000605</v>
      </c>
      <c r="V27" s="4">
        <f>INT(Table1[[#This Row],[Total Score]]/ORANGEVALUE)</f>
        <v>4</v>
      </c>
      <c r="W27" s="4">
        <f>INT((Table1[[#This Row],[Total Score]]-Table1[[#This Row],[Orange]]*ORANGEVALUE)/GOLDVALUE)</f>
        <v>0</v>
      </c>
      <c r="X27" s="4">
        <f>INT((Table1[[#This Row],[Total Score]]-Table1[[#This Row],[Orange]]*ORANGEVALUE-Table1[[#This Row],[Gold]]*GOLDVALUE)/BLUEVALUE)</f>
        <v>6</v>
      </c>
      <c r="Y27" s="4">
        <f>MOD(Table1[[#This Row],[Total Score]],BLUEVALUE)</f>
        <v>5</v>
      </c>
    </row>
    <row r="28" spans="1:25" x14ac:dyDescent="0.25">
      <c r="A28" s="5">
        <v>106</v>
      </c>
      <c r="B28" s="6">
        <v>44531.515856481499</v>
      </c>
      <c r="C28" s="6">
        <v>44531.519629629598</v>
      </c>
      <c r="D28" s="7" t="s">
        <v>160</v>
      </c>
      <c r="E28" s="7" t="s">
        <v>161</v>
      </c>
      <c r="F28" s="7" t="s">
        <v>47</v>
      </c>
      <c r="G28" s="7" t="s">
        <v>52</v>
      </c>
      <c r="H28" s="7" t="s">
        <v>37</v>
      </c>
      <c r="I28" s="7" t="s">
        <v>23</v>
      </c>
      <c r="J28" s="7" t="s">
        <v>66</v>
      </c>
      <c r="K28" s="7" t="s">
        <v>39</v>
      </c>
      <c r="L28" s="7" t="s">
        <v>40</v>
      </c>
      <c r="M28" s="7" t="s">
        <v>56</v>
      </c>
      <c r="N28" s="7" t="s">
        <v>67</v>
      </c>
      <c r="O28" s="7" t="s">
        <v>43</v>
      </c>
      <c r="P28" s="7" t="s">
        <v>50</v>
      </c>
      <c r="Q28" s="7" t="s">
        <v>63</v>
      </c>
      <c r="R28" s="7" t="s">
        <v>58</v>
      </c>
      <c r="S28" s="7" t="s">
        <v>75</v>
      </c>
      <c r="T28" s="7" t="s">
        <v>64</v>
      </c>
      <c r="U28" s="4">
        <f>SUM(VLOOKUP(Table1[[#This Row],[Which word do you like the most?]],COLORLOOKUP,2),VLOOKUP(Table1[[#This Row],[Which word do you like the most?2]],COLORLOOKUP,2),VLOOKUP(H28,COLORLOOKUP,2),VLOOKUP(I28,COLORLOOKUP,2),VLOOKUP(J28,COLORLOOKUP,2),VLOOKUP(K28,COLORLOOKUP,2),VLOOKUP(L28,COLORLOOKUP,2),VLOOKUP(M28,COLORLOOKUP,2),VLOOKUP(N28,COLORLOOKUP,2),VLOOKUP(O28,COLORLOOKUP,2),VLOOKUP(P28,COLORLOOKUP,2),VLOOKUP(Q28,COLORLOOKUP,2),VLOOKUP(R28,COLORLOOKUP,2),VLOOKUP(S28,COLORLOOKUP,2),VLOOKUP(T28,COLORLOOKUP,2))</f>
        <v>4040304</v>
      </c>
      <c r="V28" s="4">
        <f>INT(Table1[[#This Row],[Total Score]]/ORANGEVALUE)</f>
        <v>4</v>
      </c>
      <c r="W28" s="4">
        <f>INT((Table1[[#This Row],[Total Score]]-Table1[[#This Row],[Orange]]*ORANGEVALUE)/GOLDVALUE)</f>
        <v>4</v>
      </c>
      <c r="X28" s="4">
        <f>INT((Table1[[#This Row],[Total Score]]-Table1[[#This Row],[Orange]]*ORANGEVALUE-Table1[[#This Row],[Gold]]*GOLDVALUE)/BLUEVALUE)</f>
        <v>3</v>
      </c>
      <c r="Y28" s="4">
        <f>MOD(Table1[[#This Row],[Total Score]],BLUEVALUE)</f>
        <v>4</v>
      </c>
    </row>
    <row r="29" spans="1:25" x14ac:dyDescent="0.25">
      <c r="A29" s="5">
        <v>107</v>
      </c>
      <c r="B29" s="6">
        <v>44531.518726851798</v>
      </c>
      <c r="C29" s="6">
        <v>44531.520925925899</v>
      </c>
      <c r="D29" s="7" t="s">
        <v>162</v>
      </c>
      <c r="E29" s="7" t="s">
        <v>163</v>
      </c>
      <c r="F29" s="7" t="s">
        <v>20</v>
      </c>
      <c r="G29" s="7" t="s">
        <v>36</v>
      </c>
      <c r="H29" s="7" t="s">
        <v>37</v>
      </c>
      <c r="I29" s="7" t="s">
        <v>54</v>
      </c>
      <c r="J29" s="7" t="s">
        <v>66</v>
      </c>
      <c r="K29" s="7" t="s">
        <v>49</v>
      </c>
      <c r="L29" s="7" t="s">
        <v>40</v>
      </c>
      <c r="M29" s="7" t="s">
        <v>41</v>
      </c>
      <c r="N29" s="7" t="s">
        <v>61</v>
      </c>
      <c r="O29" s="7" t="s">
        <v>43</v>
      </c>
      <c r="P29" s="7" t="s">
        <v>73</v>
      </c>
      <c r="Q29" s="7" t="s">
        <v>44</v>
      </c>
      <c r="R29" s="7" t="s">
        <v>58</v>
      </c>
      <c r="S29" s="7" t="s">
        <v>33</v>
      </c>
      <c r="T29" s="7" t="s">
        <v>64</v>
      </c>
      <c r="U29" s="4">
        <f>SUM(VLOOKUP(Table1[[#This Row],[Which word do you like the most?]],COLORLOOKUP,2),VLOOKUP(Table1[[#This Row],[Which word do you like the most?2]],COLORLOOKUP,2),VLOOKUP(H29,COLORLOOKUP,2),VLOOKUP(I29,COLORLOOKUP,2),VLOOKUP(J29,COLORLOOKUP,2),VLOOKUP(K29,COLORLOOKUP,2),VLOOKUP(L29,COLORLOOKUP,2),VLOOKUP(M29,COLORLOOKUP,2),VLOOKUP(N29,COLORLOOKUP,2),VLOOKUP(O29,COLORLOOKUP,2),VLOOKUP(P29,COLORLOOKUP,2),VLOOKUP(Q29,COLORLOOKUP,2),VLOOKUP(R29,COLORLOOKUP,2),VLOOKUP(S29,COLORLOOKUP,2),VLOOKUP(T29,COLORLOOKUP,2))</f>
        <v>7030203</v>
      </c>
      <c r="V29" s="4">
        <f>INT(Table1[[#This Row],[Total Score]]/ORANGEVALUE)</f>
        <v>7</v>
      </c>
      <c r="W29" s="4">
        <f>INT((Table1[[#This Row],[Total Score]]-Table1[[#This Row],[Orange]]*ORANGEVALUE)/GOLDVALUE)</f>
        <v>3</v>
      </c>
      <c r="X29" s="4">
        <f>INT((Table1[[#This Row],[Total Score]]-Table1[[#This Row],[Orange]]*ORANGEVALUE-Table1[[#This Row],[Gold]]*GOLDVALUE)/BLUEVALUE)</f>
        <v>2</v>
      </c>
      <c r="Y29" s="4">
        <f>MOD(Table1[[#This Row],[Total Score]],BLUEVALUE)</f>
        <v>3</v>
      </c>
    </row>
    <row r="30" spans="1:25" x14ac:dyDescent="0.25">
      <c r="A30" s="5">
        <v>108</v>
      </c>
      <c r="B30" s="6">
        <v>44531.519745370402</v>
      </c>
      <c r="C30" s="6">
        <v>44531.521435185197</v>
      </c>
      <c r="D30" s="7" t="s">
        <v>164</v>
      </c>
      <c r="E30" s="7" t="s">
        <v>165</v>
      </c>
      <c r="F30" s="7" t="s">
        <v>47</v>
      </c>
      <c r="G30" s="7" t="s">
        <v>36</v>
      </c>
      <c r="H30" s="7" t="s">
        <v>22</v>
      </c>
      <c r="I30" s="7" t="s">
        <v>38</v>
      </c>
      <c r="J30" s="7" t="s">
        <v>24</v>
      </c>
      <c r="K30" s="7" t="s">
        <v>39</v>
      </c>
      <c r="L30" s="7" t="s">
        <v>40</v>
      </c>
      <c r="M30" s="7" t="s">
        <v>41</v>
      </c>
      <c r="N30" s="7" t="s">
        <v>61</v>
      </c>
      <c r="O30" s="7" t="s">
        <v>71</v>
      </c>
      <c r="P30" s="7" t="s">
        <v>50</v>
      </c>
      <c r="Q30" s="7" t="s">
        <v>44</v>
      </c>
      <c r="R30" s="7" t="s">
        <v>58</v>
      </c>
      <c r="S30" s="7" t="s">
        <v>45</v>
      </c>
      <c r="T30" s="7" t="s">
        <v>64</v>
      </c>
      <c r="U30" s="4">
        <f>SUM(VLOOKUP(Table1[[#This Row],[Which word do you like the most?]],COLORLOOKUP,2),VLOOKUP(Table1[[#This Row],[Which word do you like the most?2]],COLORLOOKUP,2),VLOOKUP(H30,COLORLOOKUP,2),VLOOKUP(I30,COLORLOOKUP,2),VLOOKUP(J30,COLORLOOKUP,2),VLOOKUP(K30,COLORLOOKUP,2),VLOOKUP(L30,COLORLOOKUP,2),VLOOKUP(M30,COLORLOOKUP,2),VLOOKUP(N30,COLORLOOKUP,2),VLOOKUP(O30,COLORLOOKUP,2),VLOOKUP(P30,COLORLOOKUP,2),VLOOKUP(Q30,COLORLOOKUP,2),VLOOKUP(R30,COLORLOOKUP,2),VLOOKUP(S30,COLORLOOKUP,2),VLOOKUP(T30,COLORLOOKUP,2))</f>
        <v>8020203</v>
      </c>
      <c r="V30" s="4">
        <f>INT(Table1[[#This Row],[Total Score]]/ORANGEVALUE)</f>
        <v>8</v>
      </c>
      <c r="W30" s="4">
        <f>INT((Table1[[#This Row],[Total Score]]-Table1[[#This Row],[Orange]]*ORANGEVALUE)/GOLDVALUE)</f>
        <v>2</v>
      </c>
      <c r="X30" s="4">
        <f>INT((Table1[[#This Row],[Total Score]]-Table1[[#This Row],[Orange]]*ORANGEVALUE-Table1[[#This Row],[Gold]]*GOLDVALUE)/BLUEVALUE)</f>
        <v>2</v>
      </c>
      <c r="Y30" s="4">
        <f>MOD(Table1[[#This Row],[Total Score]],BLUEVALUE)</f>
        <v>3</v>
      </c>
    </row>
    <row r="31" spans="1:25" x14ac:dyDescent="0.25">
      <c r="A31" s="5">
        <v>109</v>
      </c>
      <c r="B31" s="6">
        <v>44531.521018518499</v>
      </c>
      <c r="C31" s="6">
        <v>44531.521979166697</v>
      </c>
      <c r="D31" s="7" t="s">
        <v>166</v>
      </c>
      <c r="E31" s="7" t="s">
        <v>167</v>
      </c>
      <c r="F31" s="7" t="s">
        <v>47</v>
      </c>
      <c r="G31" s="7" t="s">
        <v>21</v>
      </c>
      <c r="H31" s="7" t="s">
        <v>37</v>
      </c>
      <c r="I31" s="7" t="s">
        <v>54</v>
      </c>
      <c r="J31" s="7" t="s">
        <v>66</v>
      </c>
      <c r="K31" s="7" t="s">
        <v>49</v>
      </c>
      <c r="L31" s="7" t="s">
        <v>40</v>
      </c>
      <c r="M31" s="7" t="s">
        <v>41</v>
      </c>
      <c r="N31" s="7" t="s">
        <v>61</v>
      </c>
      <c r="O31" s="7" t="s">
        <v>43</v>
      </c>
      <c r="P31" s="7" t="s">
        <v>73</v>
      </c>
      <c r="Q31" s="7" t="s">
        <v>78</v>
      </c>
      <c r="R31" s="7" t="s">
        <v>58</v>
      </c>
      <c r="S31" s="7" t="s">
        <v>45</v>
      </c>
      <c r="T31" s="7" t="s">
        <v>64</v>
      </c>
      <c r="U31" s="4">
        <f>SUM(VLOOKUP(Table1[[#This Row],[Which word do you like the most?]],COLORLOOKUP,2),VLOOKUP(Table1[[#This Row],[Which word do you like the most?2]],COLORLOOKUP,2),VLOOKUP(H31,COLORLOOKUP,2),VLOOKUP(I31,COLORLOOKUP,2),VLOOKUP(J31,COLORLOOKUP,2),VLOOKUP(K31,COLORLOOKUP,2),VLOOKUP(L31,COLORLOOKUP,2),VLOOKUP(M31,COLORLOOKUP,2),VLOOKUP(N31,COLORLOOKUP,2),VLOOKUP(O31,COLORLOOKUP,2),VLOOKUP(P31,COLORLOOKUP,2),VLOOKUP(Q31,COLORLOOKUP,2),VLOOKUP(R31,COLORLOOKUP,2),VLOOKUP(S31,COLORLOOKUP,2),VLOOKUP(T31,COLORLOOKUP,2))</f>
        <v>9040101</v>
      </c>
      <c r="V31" s="4">
        <f>INT(Table1[[#This Row],[Total Score]]/ORANGEVALUE)</f>
        <v>9</v>
      </c>
      <c r="W31" s="4">
        <f>INT((Table1[[#This Row],[Total Score]]-Table1[[#This Row],[Orange]]*ORANGEVALUE)/GOLDVALUE)</f>
        <v>4</v>
      </c>
      <c r="X31" s="4">
        <f>INT((Table1[[#This Row],[Total Score]]-Table1[[#This Row],[Orange]]*ORANGEVALUE-Table1[[#This Row],[Gold]]*GOLDVALUE)/BLUEVALUE)</f>
        <v>1</v>
      </c>
      <c r="Y31" s="4">
        <f>MOD(Table1[[#This Row],[Total Score]],BLUEVALUE)</f>
        <v>1</v>
      </c>
    </row>
    <row r="32" spans="1:25" x14ac:dyDescent="0.25">
      <c r="A32" s="5">
        <v>110</v>
      </c>
      <c r="B32" s="6">
        <v>44531.521342592598</v>
      </c>
      <c r="C32" s="6">
        <v>44531.522118055596</v>
      </c>
      <c r="D32" s="7" t="s">
        <v>168</v>
      </c>
      <c r="E32" s="7" t="s">
        <v>169</v>
      </c>
      <c r="F32" s="7" t="s">
        <v>47</v>
      </c>
      <c r="G32" s="7" t="s">
        <v>36</v>
      </c>
      <c r="H32" s="7" t="s">
        <v>68</v>
      </c>
      <c r="I32" s="7" t="s">
        <v>38</v>
      </c>
      <c r="J32" s="7" t="s">
        <v>24</v>
      </c>
      <c r="K32" s="7" t="s">
        <v>25</v>
      </c>
      <c r="L32" s="7" t="s">
        <v>60</v>
      </c>
      <c r="M32" s="7" t="s">
        <v>27</v>
      </c>
      <c r="N32" s="7" t="s">
        <v>67</v>
      </c>
      <c r="O32" s="7" t="s">
        <v>43</v>
      </c>
      <c r="P32" s="7" t="s">
        <v>50</v>
      </c>
      <c r="Q32" s="7" t="s">
        <v>78</v>
      </c>
      <c r="R32" s="7" t="s">
        <v>58</v>
      </c>
      <c r="S32" s="7" t="s">
        <v>75</v>
      </c>
      <c r="T32" s="7" t="s">
        <v>64</v>
      </c>
      <c r="U32" s="4">
        <f>SUM(VLOOKUP(Table1[[#This Row],[Which word do you like the most?]],COLORLOOKUP,2),VLOOKUP(Table1[[#This Row],[Which word do you like the most?2]],COLORLOOKUP,2),VLOOKUP(H32,COLORLOOKUP,2),VLOOKUP(I32,COLORLOOKUP,2),VLOOKUP(J32,COLORLOOKUP,2),VLOOKUP(K32,COLORLOOKUP,2),VLOOKUP(L32,COLORLOOKUP,2),VLOOKUP(M32,COLORLOOKUP,2),VLOOKUP(N32,COLORLOOKUP,2),VLOOKUP(O32,COLORLOOKUP,2),VLOOKUP(P32,COLORLOOKUP,2),VLOOKUP(Q32,COLORLOOKUP,2),VLOOKUP(R32,COLORLOOKUP,2),VLOOKUP(S32,COLORLOOKUP,2),VLOOKUP(T32,COLORLOOKUP,2))</f>
        <v>6020205</v>
      </c>
      <c r="V32" s="4">
        <f>INT(Table1[[#This Row],[Total Score]]/ORANGEVALUE)</f>
        <v>6</v>
      </c>
      <c r="W32" s="4">
        <f>INT((Table1[[#This Row],[Total Score]]-Table1[[#This Row],[Orange]]*ORANGEVALUE)/GOLDVALUE)</f>
        <v>2</v>
      </c>
      <c r="X32" s="4">
        <f>INT((Table1[[#This Row],[Total Score]]-Table1[[#This Row],[Orange]]*ORANGEVALUE-Table1[[#This Row],[Gold]]*GOLDVALUE)/BLUEVALUE)</f>
        <v>2</v>
      </c>
      <c r="Y32" s="4">
        <f>MOD(Table1[[#This Row],[Total Score]],BLUEVALUE)</f>
        <v>5</v>
      </c>
    </row>
    <row r="33" spans="1:25" x14ac:dyDescent="0.25">
      <c r="A33" s="5">
        <v>111</v>
      </c>
      <c r="B33" s="6">
        <v>44531.518912036998</v>
      </c>
      <c r="C33" s="6">
        <v>44531.5225347222</v>
      </c>
      <c r="D33" s="7" t="s">
        <v>170</v>
      </c>
      <c r="E33" s="7" t="s">
        <v>171</v>
      </c>
      <c r="F33" s="7" t="s">
        <v>47</v>
      </c>
      <c r="G33" s="7" t="s">
        <v>21</v>
      </c>
      <c r="H33" s="7" t="s">
        <v>68</v>
      </c>
      <c r="I33" s="7" t="s">
        <v>54</v>
      </c>
      <c r="J33" s="7" t="s">
        <v>66</v>
      </c>
      <c r="K33" s="7" t="s">
        <v>55</v>
      </c>
      <c r="L33" s="7" t="s">
        <v>60</v>
      </c>
      <c r="M33" s="7" t="s">
        <v>79</v>
      </c>
      <c r="N33" s="7" t="s">
        <v>67</v>
      </c>
      <c r="O33" s="7" t="s">
        <v>43</v>
      </c>
      <c r="P33" s="7" t="s">
        <v>50</v>
      </c>
      <c r="Q33" s="7" t="s">
        <v>78</v>
      </c>
      <c r="R33" s="7" t="s">
        <v>58</v>
      </c>
      <c r="S33" s="7" t="s">
        <v>75</v>
      </c>
      <c r="T33" s="7" t="s">
        <v>70</v>
      </c>
      <c r="U33" s="4">
        <f>SUM(VLOOKUP(Table1[[#This Row],[Which word do you like the most?]],COLORLOOKUP,2),VLOOKUP(Table1[[#This Row],[Which word do you like the most?2]],COLORLOOKUP,2),VLOOKUP(H33,COLORLOOKUP,2),VLOOKUP(I33,COLORLOOKUP,2),VLOOKUP(J33,COLORLOOKUP,2),VLOOKUP(K33,COLORLOOKUP,2),VLOOKUP(L33,COLORLOOKUP,2),VLOOKUP(M33,COLORLOOKUP,2),VLOOKUP(N33,COLORLOOKUP,2),VLOOKUP(O33,COLORLOOKUP,2),VLOOKUP(P33,COLORLOOKUP,2),VLOOKUP(Q33,COLORLOOKUP,2),VLOOKUP(R33,COLORLOOKUP,2),VLOOKUP(S33,COLORLOOKUP,2),VLOOKUP(T33,COLORLOOKUP,2))</f>
        <v>5060103</v>
      </c>
      <c r="V33" s="4">
        <f>INT(Table1[[#This Row],[Total Score]]/ORANGEVALUE)</f>
        <v>5</v>
      </c>
      <c r="W33" s="4">
        <f>INT((Table1[[#This Row],[Total Score]]-Table1[[#This Row],[Orange]]*ORANGEVALUE)/GOLDVALUE)</f>
        <v>6</v>
      </c>
      <c r="X33" s="4">
        <f>INT((Table1[[#This Row],[Total Score]]-Table1[[#This Row],[Orange]]*ORANGEVALUE-Table1[[#This Row],[Gold]]*GOLDVALUE)/BLUEVALUE)</f>
        <v>1</v>
      </c>
      <c r="Y33" s="4">
        <f>MOD(Table1[[#This Row],[Total Score]],BLUEVALUE)</f>
        <v>3</v>
      </c>
    </row>
    <row r="34" spans="1:25" x14ac:dyDescent="0.25">
      <c r="A34" s="5">
        <v>112</v>
      </c>
      <c r="B34" s="6">
        <v>44531.521122685197</v>
      </c>
      <c r="C34" s="6">
        <v>44531.523240740702</v>
      </c>
      <c r="D34" s="7" t="s">
        <v>172</v>
      </c>
      <c r="E34" s="7" t="s">
        <v>173</v>
      </c>
      <c r="F34" s="7" t="s">
        <v>47</v>
      </c>
      <c r="G34" s="7" t="s">
        <v>52</v>
      </c>
      <c r="H34" s="7" t="s">
        <v>68</v>
      </c>
      <c r="I34" s="7" t="s">
        <v>23</v>
      </c>
      <c r="J34" s="7" t="s">
        <v>24</v>
      </c>
      <c r="K34" s="7" t="s">
        <v>25</v>
      </c>
      <c r="L34" s="7" t="s">
        <v>40</v>
      </c>
      <c r="M34" s="7" t="s">
        <v>41</v>
      </c>
      <c r="N34" s="7" t="s">
        <v>61</v>
      </c>
      <c r="O34" s="7" t="s">
        <v>43</v>
      </c>
      <c r="P34" s="7" t="s">
        <v>30</v>
      </c>
      <c r="Q34" s="7" t="s">
        <v>63</v>
      </c>
      <c r="R34" s="7" t="s">
        <v>58</v>
      </c>
      <c r="S34" s="7" t="s">
        <v>45</v>
      </c>
      <c r="T34" s="7" t="s">
        <v>64</v>
      </c>
      <c r="U34" s="4">
        <f>SUM(VLOOKUP(Table1[[#This Row],[Which word do you like the most?]],COLORLOOKUP,2),VLOOKUP(Table1[[#This Row],[Which word do you like the most?2]],COLORLOOKUP,2),VLOOKUP(H34,COLORLOOKUP,2),VLOOKUP(I34,COLORLOOKUP,2),VLOOKUP(J34,COLORLOOKUP,2),VLOOKUP(K34,COLORLOOKUP,2),VLOOKUP(L34,COLORLOOKUP,2),VLOOKUP(M34,COLORLOOKUP,2),VLOOKUP(N34,COLORLOOKUP,2),VLOOKUP(O34,COLORLOOKUP,2),VLOOKUP(P34,COLORLOOKUP,2),VLOOKUP(Q34,COLORLOOKUP,2),VLOOKUP(R34,COLORLOOKUP,2),VLOOKUP(S34,COLORLOOKUP,2),VLOOKUP(T34,COLORLOOKUP,2))</f>
        <v>6030303</v>
      </c>
      <c r="V34" s="4">
        <f>INT(Table1[[#This Row],[Total Score]]/ORANGEVALUE)</f>
        <v>6</v>
      </c>
      <c r="W34" s="4">
        <f>INT((Table1[[#This Row],[Total Score]]-Table1[[#This Row],[Orange]]*ORANGEVALUE)/GOLDVALUE)</f>
        <v>3</v>
      </c>
      <c r="X34" s="4">
        <f>INT((Table1[[#This Row],[Total Score]]-Table1[[#This Row],[Orange]]*ORANGEVALUE-Table1[[#This Row],[Gold]]*GOLDVALUE)/BLUEVALUE)</f>
        <v>3</v>
      </c>
      <c r="Y34" s="4">
        <f>MOD(Table1[[#This Row],[Total Score]],BLUEVALUE)</f>
        <v>3</v>
      </c>
    </row>
    <row r="35" spans="1:25" x14ac:dyDescent="0.25">
      <c r="A35" s="5">
        <v>113</v>
      </c>
      <c r="B35" s="6">
        <v>44531.522141203699</v>
      </c>
      <c r="C35" s="6">
        <v>44531.523275462998</v>
      </c>
      <c r="D35" s="7" t="s">
        <v>174</v>
      </c>
      <c r="E35" s="7" t="s">
        <v>175</v>
      </c>
      <c r="F35" s="7" t="s">
        <v>47</v>
      </c>
      <c r="G35" s="7" t="s">
        <v>21</v>
      </c>
      <c r="H35" s="7" t="s">
        <v>68</v>
      </c>
      <c r="I35" s="7" t="s">
        <v>59</v>
      </c>
      <c r="J35" s="7" t="s">
        <v>24</v>
      </c>
      <c r="K35" s="7" t="s">
        <v>49</v>
      </c>
      <c r="L35" s="7" t="s">
        <v>40</v>
      </c>
      <c r="M35" s="7" t="s">
        <v>27</v>
      </c>
      <c r="N35" s="7" t="s">
        <v>42</v>
      </c>
      <c r="O35" s="7" t="s">
        <v>62</v>
      </c>
      <c r="P35" s="7" t="s">
        <v>30</v>
      </c>
      <c r="Q35" s="7" t="s">
        <v>78</v>
      </c>
      <c r="R35" s="7" t="s">
        <v>51</v>
      </c>
      <c r="S35" s="7" t="s">
        <v>45</v>
      </c>
      <c r="T35" s="7" t="s">
        <v>64</v>
      </c>
      <c r="U35" s="4">
        <f>SUM(VLOOKUP(Table1[[#This Row],[Which word do you like the most?]],COLORLOOKUP,2),VLOOKUP(Table1[[#This Row],[Which word do you like the most?2]],COLORLOOKUP,2),VLOOKUP(H35,COLORLOOKUP,2),VLOOKUP(I35,COLORLOOKUP,2),VLOOKUP(J35,COLORLOOKUP,2),VLOOKUP(K35,COLORLOOKUP,2),VLOOKUP(L35,COLORLOOKUP,2),VLOOKUP(M35,COLORLOOKUP,2),VLOOKUP(N35,COLORLOOKUP,2),VLOOKUP(O35,COLORLOOKUP,2),VLOOKUP(P35,COLORLOOKUP,2),VLOOKUP(Q35,COLORLOOKUP,2),VLOOKUP(R35,COLORLOOKUP,2),VLOOKUP(S35,COLORLOOKUP,2),VLOOKUP(T35,COLORLOOKUP,2))</f>
        <v>5050302</v>
      </c>
      <c r="V35" s="4">
        <f>INT(Table1[[#This Row],[Total Score]]/ORANGEVALUE)</f>
        <v>5</v>
      </c>
      <c r="W35" s="4">
        <f>INT((Table1[[#This Row],[Total Score]]-Table1[[#This Row],[Orange]]*ORANGEVALUE)/GOLDVALUE)</f>
        <v>5</v>
      </c>
      <c r="X35" s="4">
        <f>INT((Table1[[#This Row],[Total Score]]-Table1[[#This Row],[Orange]]*ORANGEVALUE-Table1[[#This Row],[Gold]]*GOLDVALUE)/BLUEVALUE)</f>
        <v>3</v>
      </c>
      <c r="Y35" s="4">
        <f>MOD(Table1[[#This Row],[Total Score]],BLUEVALUE)</f>
        <v>2</v>
      </c>
    </row>
    <row r="36" spans="1:25" x14ac:dyDescent="0.25">
      <c r="A36" s="5">
        <v>114</v>
      </c>
      <c r="B36" s="6">
        <v>44531.521377314799</v>
      </c>
      <c r="C36" s="6">
        <v>44531.523599537002</v>
      </c>
      <c r="D36" s="7" t="s">
        <v>176</v>
      </c>
      <c r="E36" s="7" t="s">
        <v>177</v>
      </c>
      <c r="F36" s="7" t="s">
        <v>47</v>
      </c>
      <c r="G36" s="7" t="s">
        <v>21</v>
      </c>
      <c r="H36" s="7" t="s">
        <v>37</v>
      </c>
      <c r="I36" s="7" t="s">
        <v>59</v>
      </c>
      <c r="J36" s="7" t="s">
        <v>66</v>
      </c>
      <c r="K36" s="7" t="s">
        <v>25</v>
      </c>
      <c r="L36" s="7" t="s">
        <v>60</v>
      </c>
      <c r="M36" s="7" t="s">
        <v>41</v>
      </c>
      <c r="N36" s="7" t="s">
        <v>67</v>
      </c>
      <c r="O36" s="7" t="s">
        <v>71</v>
      </c>
      <c r="P36" s="7" t="s">
        <v>30</v>
      </c>
      <c r="Q36" s="7" t="s">
        <v>31</v>
      </c>
      <c r="R36" s="7" t="s">
        <v>58</v>
      </c>
      <c r="S36" s="7" t="s">
        <v>74</v>
      </c>
      <c r="T36" s="7" t="s">
        <v>70</v>
      </c>
      <c r="U36" s="4">
        <f>SUM(VLOOKUP(Table1[[#This Row],[Which word do you like the most?]],COLORLOOKUP,2),VLOOKUP(Table1[[#This Row],[Which word do you like the most?2]],COLORLOOKUP,2),VLOOKUP(H36,COLORLOOKUP,2),VLOOKUP(I36,COLORLOOKUP,2),VLOOKUP(J36,COLORLOOKUP,2),VLOOKUP(K36,COLORLOOKUP,2),VLOOKUP(L36,COLORLOOKUP,2),VLOOKUP(M36,COLORLOOKUP,2),VLOOKUP(N36,COLORLOOKUP,2),VLOOKUP(O36,COLORLOOKUP,2),VLOOKUP(P36,COLORLOOKUP,2),VLOOKUP(Q36,COLORLOOKUP,2),VLOOKUP(R36,COLORLOOKUP,2),VLOOKUP(S36,COLORLOOKUP,2),VLOOKUP(T36,COLORLOOKUP,2))</f>
        <v>4070202</v>
      </c>
      <c r="V36" s="4">
        <f>INT(Table1[[#This Row],[Total Score]]/ORANGEVALUE)</f>
        <v>4</v>
      </c>
      <c r="W36" s="4">
        <f>INT((Table1[[#This Row],[Total Score]]-Table1[[#This Row],[Orange]]*ORANGEVALUE)/GOLDVALUE)</f>
        <v>7</v>
      </c>
      <c r="X36" s="4">
        <f>INT((Table1[[#This Row],[Total Score]]-Table1[[#This Row],[Orange]]*ORANGEVALUE-Table1[[#This Row],[Gold]]*GOLDVALUE)/BLUEVALUE)</f>
        <v>2</v>
      </c>
      <c r="Y36" s="4">
        <f>MOD(Table1[[#This Row],[Total Score]],BLUEVALUE)</f>
        <v>2</v>
      </c>
    </row>
    <row r="37" spans="1:25" x14ac:dyDescent="0.25">
      <c r="A37" s="5">
        <v>115</v>
      </c>
      <c r="B37" s="6">
        <v>44531.521643518499</v>
      </c>
      <c r="C37" s="6">
        <v>44531.5238425926</v>
      </c>
      <c r="D37" s="7" t="s">
        <v>178</v>
      </c>
      <c r="E37" s="7" t="s">
        <v>179</v>
      </c>
      <c r="F37" s="7" t="s">
        <v>35</v>
      </c>
      <c r="G37" s="7" t="s">
        <v>21</v>
      </c>
      <c r="H37" s="7" t="s">
        <v>68</v>
      </c>
      <c r="I37" s="7" t="s">
        <v>38</v>
      </c>
      <c r="J37" s="7" t="s">
        <v>66</v>
      </c>
      <c r="K37" s="7" t="s">
        <v>25</v>
      </c>
      <c r="L37" s="7" t="s">
        <v>40</v>
      </c>
      <c r="M37" s="7" t="s">
        <v>56</v>
      </c>
      <c r="N37" s="7" t="s">
        <v>67</v>
      </c>
      <c r="O37" s="7" t="s">
        <v>29</v>
      </c>
      <c r="P37" s="7" t="s">
        <v>30</v>
      </c>
      <c r="Q37" s="7" t="s">
        <v>63</v>
      </c>
      <c r="R37" s="7" t="s">
        <v>51</v>
      </c>
      <c r="S37" s="7" t="s">
        <v>75</v>
      </c>
      <c r="T37" s="7" t="s">
        <v>64</v>
      </c>
      <c r="U37" s="4">
        <f>SUM(VLOOKUP(Table1[[#This Row],[Which word do you like the most?]],COLORLOOKUP,2),VLOOKUP(Table1[[#This Row],[Which word do you like the most?2]],COLORLOOKUP,2),VLOOKUP(H37,COLORLOOKUP,2),VLOOKUP(I37,COLORLOOKUP,2),VLOOKUP(J37,COLORLOOKUP,2),VLOOKUP(K37,COLORLOOKUP,2),VLOOKUP(L37,COLORLOOKUP,2),VLOOKUP(M37,COLORLOOKUP,2),VLOOKUP(N37,COLORLOOKUP,2),VLOOKUP(O37,COLORLOOKUP,2),VLOOKUP(P37,COLORLOOKUP,2),VLOOKUP(Q37,COLORLOOKUP,2),VLOOKUP(R37,COLORLOOKUP,2),VLOOKUP(S37,COLORLOOKUP,2),VLOOKUP(T37,COLORLOOKUP,2))</f>
        <v>1060602</v>
      </c>
      <c r="V37" s="4">
        <f>INT(Table1[[#This Row],[Total Score]]/ORANGEVALUE)</f>
        <v>1</v>
      </c>
      <c r="W37" s="4">
        <f>INT((Table1[[#This Row],[Total Score]]-Table1[[#This Row],[Orange]]*ORANGEVALUE)/GOLDVALUE)</f>
        <v>6</v>
      </c>
      <c r="X37" s="4">
        <f>INT((Table1[[#This Row],[Total Score]]-Table1[[#This Row],[Orange]]*ORANGEVALUE-Table1[[#This Row],[Gold]]*GOLDVALUE)/BLUEVALUE)</f>
        <v>6</v>
      </c>
      <c r="Y37" s="4">
        <f>MOD(Table1[[#This Row],[Total Score]],BLUEVALUE)</f>
        <v>2</v>
      </c>
    </row>
    <row r="38" spans="1:25" x14ac:dyDescent="0.25">
      <c r="A38" s="5">
        <v>116</v>
      </c>
      <c r="B38" s="6">
        <v>44531.522997685199</v>
      </c>
      <c r="C38" s="6">
        <v>44531.524085648103</v>
      </c>
      <c r="D38" s="7" t="s">
        <v>180</v>
      </c>
      <c r="E38" s="7" t="s">
        <v>181</v>
      </c>
      <c r="F38" s="7" t="s">
        <v>47</v>
      </c>
      <c r="G38" s="7" t="s">
        <v>21</v>
      </c>
      <c r="H38" s="7" t="s">
        <v>53</v>
      </c>
      <c r="I38" s="7" t="s">
        <v>59</v>
      </c>
      <c r="J38" s="7" t="s">
        <v>66</v>
      </c>
      <c r="K38" s="7" t="s">
        <v>39</v>
      </c>
      <c r="L38" s="7" t="s">
        <v>40</v>
      </c>
      <c r="M38" s="7" t="s">
        <v>41</v>
      </c>
      <c r="N38" s="7" t="s">
        <v>61</v>
      </c>
      <c r="O38" s="7" t="s">
        <v>43</v>
      </c>
      <c r="P38" s="7" t="s">
        <v>73</v>
      </c>
      <c r="Q38" s="7" t="s">
        <v>78</v>
      </c>
      <c r="R38" s="7" t="s">
        <v>58</v>
      </c>
      <c r="S38" s="7" t="s">
        <v>45</v>
      </c>
      <c r="T38" s="7" t="s">
        <v>64</v>
      </c>
      <c r="U38" s="4">
        <f>SUM(VLOOKUP(Table1[[#This Row],[Which word do you like the most?]],COLORLOOKUP,2),VLOOKUP(Table1[[#This Row],[Which word do you like the most?2]],COLORLOOKUP,2),VLOOKUP(H38,COLORLOOKUP,2),VLOOKUP(I38,COLORLOOKUP,2),VLOOKUP(J38,COLORLOOKUP,2),VLOOKUP(K38,COLORLOOKUP,2),VLOOKUP(L38,COLORLOOKUP,2),VLOOKUP(M38,COLORLOOKUP,2),VLOOKUP(N38,COLORLOOKUP,2),VLOOKUP(O38,COLORLOOKUP,2),VLOOKUP(P38,COLORLOOKUP,2),VLOOKUP(Q38,COLORLOOKUP,2),VLOOKUP(R38,COLORLOOKUP,2),VLOOKUP(S38,COLORLOOKUP,2),VLOOKUP(T38,COLORLOOKUP,2))</f>
        <v>10030002</v>
      </c>
      <c r="V38" s="4">
        <f>INT(Table1[[#This Row],[Total Score]]/ORANGEVALUE)</f>
        <v>10</v>
      </c>
      <c r="W38" s="4">
        <f>INT((Table1[[#This Row],[Total Score]]-Table1[[#This Row],[Orange]]*ORANGEVALUE)/GOLDVALUE)</f>
        <v>3</v>
      </c>
      <c r="X38" s="4">
        <f>INT((Table1[[#This Row],[Total Score]]-Table1[[#This Row],[Orange]]*ORANGEVALUE-Table1[[#This Row],[Gold]]*GOLDVALUE)/BLUEVALUE)</f>
        <v>0</v>
      </c>
      <c r="Y38" s="4">
        <f>MOD(Table1[[#This Row],[Total Score]],BLUEVALUE)</f>
        <v>2</v>
      </c>
    </row>
    <row r="39" spans="1:25" x14ac:dyDescent="0.25">
      <c r="A39" s="5">
        <v>117</v>
      </c>
      <c r="B39" s="6">
        <v>44531.565937500003</v>
      </c>
      <c r="C39" s="6">
        <v>44531.567766203698</v>
      </c>
      <c r="D39" s="7" t="s">
        <v>182</v>
      </c>
      <c r="E39" s="7" t="s">
        <v>183</v>
      </c>
      <c r="F39" s="7" t="s">
        <v>35</v>
      </c>
      <c r="G39" s="7" t="s">
        <v>36</v>
      </c>
      <c r="H39" s="7" t="s">
        <v>68</v>
      </c>
      <c r="I39" s="7" t="s">
        <v>59</v>
      </c>
      <c r="J39" s="7" t="s">
        <v>66</v>
      </c>
      <c r="K39" s="7" t="s">
        <v>25</v>
      </c>
      <c r="L39" s="7" t="s">
        <v>60</v>
      </c>
      <c r="M39" s="7" t="s">
        <v>41</v>
      </c>
      <c r="N39" s="7" t="s">
        <v>61</v>
      </c>
      <c r="O39" s="7" t="s">
        <v>43</v>
      </c>
      <c r="P39" s="7" t="s">
        <v>73</v>
      </c>
      <c r="Q39" s="7" t="s">
        <v>44</v>
      </c>
      <c r="R39" s="7" t="s">
        <v>58</v>
      </c>
      <c r="S39" s="7" t="s">
        <v>45</v>
      </c>
      <c r="T39" s="7" t="s">
        <v>64</v>
      </c>
      <c r="U39" s="4">
        <f>SUM(VLOOKUP(Table1[[#This Row],[Which word do you like the most?]],COLORLOOKUP,2),VLOOKUP(Table1[[#This Row],[Which word do you like the most?2]],COLORLOOKUP,2),VLOOKUP(H39,COLORLOOKUP,2),VLOOKUP(I39,COLORLOOKUP,2),VLOOKUP(J39,COLORLOOKUP,2),VLOOKUP(K39,COLORLOOKUP,2),VLOOKUP(L39,COLORLOOKUP,2),VLOOKUP(M39,COLORLOOKUP,2),VLOOKUP(N39,COLORLOOKUP,2),VLOOKUP(O39,COLORLOOKUP,2),VLOOKUP(P39,COLORLOOKUP,2),VLOOKUP(Q39,COLORLOOKUP,2),VLOOKUP(R39,COLORLOOKUP,2),VLOOKUP(S39,COLORLOOKUP,2),VLOOKUP(T39,COLORLOOKUP,2))</f>
        <v>8020104</v>
      </c>
      <c r="V39" s="4">
        <f>INT(Table1[[#This Row],[Total Score]]/ORANGEVALUE)</f>
        <v>8</v>
      </c>
      <c r="W39" s="4">
        <f>INT((Table1[[#This Row],[Total Score]]-Table1[[#This Row],[Orange]]*ORANGEVALUE)/GOLDVALUE)</f>
        <v>2</v>
      </c>
      <c r="X39" s="4">
        <f>INT((Table1[[#This Row],[Total Score]]-Table1[[#This Row],[Orange]]*ORANGEVALUE-Table1[[#This Row],[Gold]]*GOLDVALUE)/BLUEVALUE)</f>
        <v>1</v>
      </c>
      <c r="Y39" s="4">
        <f>MOD(Table1[[#This Row],[Total Score]],BLUEVALUE)</f>
        <v>4</v>
      </c>
    </row>
    <row r="40" spans="1:25" x14ac:dyDescent="0.25">
      <c r="A40" s="5">
        <v>118</v>
      </c>
      <c r="B40" s="6">
        <v>44531.566840277803</v>
      </c>
      <c r="C40" s="6">
        <v>44531.568206018499</v>
      </c>
      <c r="D40" s="7" t="s">
        <v>184</v>
      </c>
      <c r="E40" s="7" t="s">
        <v>185</v>
      </c>
      <c r="F40" s="7" t="s">
        <v>20</v>
      </c>
      <c r="G40" s="7" t="s">
        <v>36</v>
      </c>
      <c r="H40" s="7" t="s">
        <v>37</v>
      </c>
      <c r="I40" s="7" t="s">
        <v>38</v>
      </c>
      <c r="J40" s="7" t="s">
        <v>24</v>
      </c>
      <c r="K40" s="7" t="s">
        <v>39</v>
      </c>
      <c r="L40" s="7" t="s">
        <v>60</v>
      </c>
      <c r="M40" s="7" t="s">
        <v>79</v>
      </c>
      <c r="N40" s="7" t="s">
        <v>67</v>
      </c>
      <c r="O40" s="7" t="s">
        <v>71</v>
      </c>
      <c r="P40" s="7" t="s">
        <v>30</v>
      </c>
      <c r="Q40" s="7" t="s">
        <v>31</v>
      </c>
      <c r="R40" s="7" t="s">
        <v>69</v>
      </c>
      <c r="S40" s="7" t="s">
        <v>33</v>
      </c>
      <c r="T40" s="7" t="s">
        <v>46</v>
      </c>
      <c r="U40" s="4">
        <f>SUM(VLOOKUP(Table1[[#This Row],[Which word do you like the most?]],COLORLOOKUP,2),VLOOKUP(Table1[[#This Row],[Which word do you like the most?2]],COLORLOOKUP,2),VLOOKUP(H40,COLORLOOKUP,2),VLOOKUP(I40,COLORLOOKUP,2),VLOOKUP(J40,COLORLOOKUP,2),VLOOKUP(K40,COLORLOOKUP,2),VLOOKUP(L40,COLORLOOKUP,2),VLOOKUP(M40,COLORLOOKUP,2),VLOOKUP(N40,COLORLOOKUP,2),VLOOKUP(O40,COLORLOOKUP,2),VLOOKUP(P40,COLORLOOKUP,2),VLOOKUP(Q40,COLORLOOKUP,2),VLOOKUP(R40,COLORLOOKUP,2),VLOOKUP(S40,COLORLOOKUP,2),VLOOKUP(T40,COLORLOOKUP,2))</f>
        <v>3040701</v>
      </c>
      <c r="V40" s="4">
        <f>INT(Table1[[#This Row],[Total Score]]/ORANGEVALUE)</f>
        <v>3</v>
      </c>
      <c r="W40" s="4">
        <f>INT((Table1[[#This Row],[Total Score]]-Table1[[#This Row],[Orange]]*ORANGEVALUE)/GOLDVALUE)</f>
        <v>4</v>
      </c>
      <c r="X40" s="4">
        <f>INT((Table1[[#This Row],[Total Score]]-Table1[[#This Row],[Orange]]*ORANGEVALUE-Table1[[#This Row],[Gold]]*GOLDVALUE)/BLUEVALUE)</f>
        <v>7</v>
      </c>
      <c r="Y40" s="4">
        <f>MOD(Table1[[#This Row],[Total Score]],BLUEVALUE)</f>
        <v>1</v>
      </c>
    </row>
    <row r="41" spans="1:25" x14ac:dyDescent="0.25">
      <c r="A41" s="5">
        <v>119</v>
      </c>
      <c r="B41" s="6">
        <v>44531.567303240699</v>
      </c>
      <c r="C41" s="6">
        <v>44531.5687384259</v>
      </c>
      <c r="D41" s="7" t="s">
        <v>186</v>
      </c>
      <c r="E41" s="7" t="s">
        <v>187</v>
      </c>
      <c r="F41" s="7" t="s">
        <v>47</v>
      </c>
      <c r="G41" s="7" t="s">
        <v>21</v>
      </c>
      <c r="H41" s="7" t="s">
        <v>37</v>
      </c>
      <c r="I41" s="7" t="s">
        <v>38</v>
      </c>
      <c r="J41" s="7" t="s">
        <v>77</v>
      </c>
      <c r="K41" s="7" t="s">
        <v>25</v>
      </c>
      <c r="L41" s="7" t="s">
        <v>65</v>
      </c>
      <c r="M41" s="7" t="s">
        <v>27</v>
      </c>
      <c r="N41" s="7" t="s">
        <v>28</v>
      </c>
      <c r="O41" s="7" t="s">
        <v>62</v>
      </c>
      <c r="P41" s="7" t="s">
        <v>30</v>
      </c>
      <c r="Q41" s="7" t="s">
        <v>78</v>
      </c>
      <c r="R41" s="7" t="s">
        <v>51</v>
      </c>
      <c r="S41" s="7" t="s">
        <v>33</v>
      </c>
      <c r="T41" s="7" t="s">
        <v>70</v>
      </c>
      <c r="U41" s="4">
        <f>SUM(VLOOKUP(Table1[[#This Row],[Which word do you like the most?]],COLORLOOKUP,2),VLOOKUP(Table1[[#This Row],[Which word do you like the most?2]],COLORLOOKUP,2),VLOOKUP(H41,COLORLOOKUP,2),VLOOKUP(I41,COLORLOOKUP,2),VLOOKUP(J41,COLORLOOKUP,2),VLOOKUP(K41,COLORLOOKUP,2),VLOOKUP(L41,COLORLOOKUP,2),VLOOKUP(M41,COLORLOOKUP,2),VLOOKUP(N41,COLORLOOKUP,2),VLOOKUP(O41,COLORLOOKUP,2),VLOOKUP(P41,COLORLOOKUP,2),VLOOKUP(Q41,COLORLOOKUP,2),VLOOKUP(R41,COLORLOOKUP,2),VLOOKUP(S41,COLORLOOKUP,2),VLOOKUP(T41,COLORLOOKUP,2))</f>
        <v>3030504</v>
      </c>
      <c r="V41" s="4">
        <f>INT(Table1[[#This Row],[Total Score]]/ORANGEVALUE)</f>
        <v>3</v>
      </c>
      <c r="W41" s="4">
        <f>INT((Table1[[#This Row],[Total Score]]-Table1[[#This Row],[Orange]]*ORANGEVALUE)/GOLDVALUE)</f>
        <v>3</v>
      </c>
      <c r="X41" s="4">
        <f>INT((Table1[[#This Row],[Total Score]]-Table1[[#This Row],[Orange]]*ORANGEVALUE-Table1[[#This Row],[Gold]]*GOLDVALUE)/BLUEVALUE)</f>
        <v>5</v>
      </c>
      <c r="Y41" s="4">
        <f>MOD(Table1[[#This Row],[Total Score]],BLUEVALUE)</f>
        <v>4</v>
      </c>
    </row>
    <row r="42" spans="1:25" x14ac:dyDescent="0.25">
      <c r="A42" s="5">
        <v>120</v>
      </c>
      <c r="B42" s="6">
        <v>44531.566134259301</v>
      </c>
      <c r="C42" s="6">
        <v>44531.568761574097</v>
      </c>
      <c r="D42" s="7" t="s">
        <v>188</v>
      </c>
      <c r="E42" s="7" t="s">
        <v>189</v>
      </c>
      <c r="F42" s="7" t="s">
        <v>47</v>
      </c>
      <c r="G42" s="7" t="s">
        <v>36</v>
      </c>
      <c r="H42" s="7" t="s">
        <v>37</v>
      </c>
      <c r="I42" s="7" t="s">
        <v>38</v>
      </c>
      <c r="J42" s="7" t="s">
        <v>24</v>
      </c>
      <c r="K42" s="7" t="s">
        <v>25</v>
      </c>
      <c r="L42" s="7" t="s">
        <v>60</v>
      </c>
      <c r="M42" s="7" t="s">
        <v>41</v>
      </c>
      <c r="N42" s="7" t="s">
        <v>61</v>
      </c>
      <c r="O42" s="7" t="s">
        <v>43</v>
      </c>
      <c r="P42" s="7" t="s">
        <v>30</v>
      </c>
      <c r="Q42" s="7" t="s">
        <v>44</v>
      </c>
      <c r="R42" s="7" t="s">
        <v>69</v>
      </c>
      <c r="S42" s="7" t="s">
        <v>45</v>
      </c>
      <c r="T42" s="7" t="s">
        <v>64</v>
      </c>
      <c r="U42" s="4">
        <f>SUM(VLOOKUP(Table1[[#This Row],[Which word do you like the most?]],COLORLOOKUP,2),VLOOKUP(Table1[[#This Row],[Which word do you like the most?2]],COLORLOOKUP,2),VLOOKUP(H42,COLORLOOKUP,2),VLOOKUP(I42,COLORLOOKUP,2),VLOOKUP(J42,COLORLOOKUP,2),VLOOKUP(K42,COLORLOOKUP,2),VLOOKUP(L42,COLORLOOKUP,2),VLOOKUP(M42,COLORLOOKUP,2),VLOOKUP(N42,COLORLOOKUP,2),VLOOKUP(O42,COLORLOOKUP,2),VLOOKUP(P42,COLORLOOKUP,2),VLOOKUP(Q42,COLORLOOKUP,2),VLOOKUP(R42,COLORLOOKUP,2),VLOOKUP(S42,COLORLOOKUP,2),VLOOKUP(T42,COLORLOOKUP,2))</f>
        <v>7000503</v>
      </c>
      <c r="V42" s="4">
        <f>INT(Table1[[#This Row],[Total Score]]/ORANGEVALUE)</f>
        <v>7</v>
      </c>
      <c r="W42" s="4">
        <f>INT((Table1[[#This Row],[Total Score]]-Table1[[#This Row],[Orange]]*ORANGEVALUE)/GOLDVALUE)</f>
        <v>0</v>
      </c>
      <c r="X42" s="4">
        <f>INT((Table1[[#This Row],[Total Score]]-Table1[[#This Row],[Orange]]*ORANGEVALUE-Table1[[#This Row],[Gold]]*GOLDVALUE)/BLUEVALUE)</f>
        <v>5</v>
      </c>
      <c r="Y42" s="4">
        <f>MOD(Table1[[#This Row],[Total Score]],BLUEVALUE)</f>
        <v>3</v>
      </c>
    </row>
    <row r="43" spans="1:25" x14ac:dyDescent="0.25">
      <c r="A43" s="5">
        <v>121</v>
      </c>
      <c r="B43" s="6">
        <v>44531.566412036998</v>
      </c>
      <c r="C43" s="6">
        <v>44531.568888888898</v>
      </c>
      <c r="D43" s="7" t="s">
        <v>190</v>
      </c>
      <c r="E43" s="7" t="s">
        <v>191</v>
      </c>
      <c r="F43" s="7" t="s">
        <v>35</v>
      </c>
      <c r="G43" s="7" t="s">
        <v>36</v>
      </c>
      <c r="H43" s="7" t="s">
        <v>68</v>
      </c>
      <c r="I43" s="7" t="s">
        <v>54</v>
      </c>
      <c r="J43" s="7" t="s">
        <v>72</v>
      </c>
      <c r="K43" s="7" t="s">
        <v>49</v>
      </c>
      <c r="L43" s="7" t="s">
        <v>40</v>
      </c>
      <c r="M43" s="7" t="s">
        <v>41</v>
      </c>
      <c r="N43" s="7" t="s">
        <v>61</v>
      </c>
      <c r="O43" s="7" t="s">
        <v>71</v>
      </c>
      <c r="P43" s="7" t="s">
        <v>57</v>
      </c>
      <c r="Q43" s="7" t="s">
        <v>63</v>
      </c>
      <c r="R43" s="7" t="s">
        <v>32</v>
      </c>
      <c r="S43" s="7" t="s">
        <v>74</v>
      </c>
      <c r="T43" s="7" t="s">
        <v>34</v>
      </c>
      <c r="U43" s="4">
        <f>SUM(VLOOKUP(Table1[[#This Row],[Which word do you like the most?]],COLORLOOKUP,2),VLOOKUP(Table1[[#This Row],[Which word do you like the most?2]],COLORLOOKUP,2),VLOOKUP(H43,COLORLOOKUP,2),VLOOKUP(I43,COLORLOOKUP,2),VLOOKUP(J43,COLORLOOKUP,2),VLOOKUP(K43,COLORLOOKUP,2),VLOOKUP(L43,COLORLOOKUP,2),VLOOKUP(M43,COLORLOOKUP,2),VLOOKUP(N43,COLORLOOKUP,2),VLOOKUP(O43,COLORLOOKUP,2),VLOOKUP(P43,COLORLOOKUP,2),VLOOKUP(Q43,COLORLOOKUP,2),VLOOKUP(R43,COLORLOOKUP,2),VLOOKUP(S43,COLORLOOKUP,2),VLOOKUP(T43,COLORLOOKUP,2))</f>
        <v>5060202</v>
      </c>
      <c r="V43" s="4">
        <f>INT(Table1[[#This Row],[Total Score]]/ORANGEVALUE)</f>
        <v>5</v>
      </c>
      <c r="W43" s="4">
        <f>INT((Table1[[#This Row],[Total Score]]-Table1[[#This Row],[Orange]]*ORANGEVALUE)/GOLDVALUE)</f>
        <v>6</v>
      </c>
      <c r="X43" s="4">
        <f>INT((Table1[[#This Row],[Total Score]]-Table1[[#This Row],[Orange]]*ORANGEVALUE-Table1[[#This Row],[Gold]]*GOLDVALUE)/BLUEVALUE)</f>
        <v>2</v>
      </c>
      <c r="Y43" s="4">
        <f>MOD(Table1[[#This Row],[Total Score]],BLUEVALUE)</f>
        <v>2</v>
      </c>
    </row>
    <row r="44" spans="1:25" x14ac:dyDescent="0.25">
      <c r="A44" s="5">
        <v>122</v>
      </c>
      <c r="B44" s="6">
        <v>44531.5683333333</v>
      </c>
      <c r="C44" s="6">
        <v>44531.568946759297</v>
      </c>
      <c r="D44" s="7" t="s">
        <v>192</v>
      </c>
      <c r="E44" s="7" t="s">
        <v>193</v>
      </c>
      <c r="F44" s="7" t="s">
        <v>47</v>
      </c>
      <c r="G44" s="7" t="s">
        <v>48</v>
      </c>
      <c r="H44" s="7" t="s">
        <v>22</v>
      </c>
      <c r="I44" s="7" t="s">
        <v>38</v>
      </c>
      <c r="J44" s="7" t="s">
        <v>24</v>
      </c>
      <c r="K44" s="7" t="s">
        <v>49</v>
      </c>
      <c r="L44" s="7" t="s">
        <v>40</v>
      </c>
      <c r="M44" s="7" t="s">
        <v>41</v>
      </c>
      <c r="N44" s="7" t="s">
        <v>61</v>
      </c>
      <c r="O44" s="7" t="s">
        <v>29</v>
      </c>
      <c r="P44" s="7" t="s">
        <v>30</v>
      </c>
      <c r="Q44" s="7" t="s">
        <v>63</v>
      </c>
      <c r="R44" s="7" t="s">
        <v>32</v>
      </c>
      <c r="S44" s="7" t="s">
        <v>75</v>
      </c>
      <c r="T44" s="7" t="s">
        <v>70</v>
      </c>
      <c r="U44" s="4">
        <f>SUM(VLOOKUP(Table1[[#This Row],[Which word do you like the most?]],COLORLOOKUP,2),VLOOKUP(Table1[[#This Row],[Which word do you like the most?2]],COLORLOOKUP,2),VLOOKUP(H44,COLORLOOKUP,2),VLOOKUP(I44,COLORLOOKUP,2),VLOOKUP(J44,COLORLOOKUP,2),VLOOKUP(K44,COLORLOOKUP,2),VLOOKUP(L44,COLORLOOKUP,2),VLOOKUP(M44,COLORLOOKUP,2),VLOOKUP(N44,COLORLOOKUP,2),VLOOKUP(O44,COLORLOOKUP,2),VLOOKUP(P44,COLORLOOKUP,2),VLOOKUP(Q44,COLORLOOKUP,2),VLOOKUP(R44,COLORLOOKUP,2),VLOOKUP(S44,COLORLOOKUP,2),VLOOKUP(T44,COLORLOOKUP,2))</f>
        <v>3030603</v>
      </c>
      <c r="V44" s="4">
        <f>INT(Table1[[#This Row],[Total Score]]/ORANGEVALUE)</f>
        <v>3</v>
      </c>
      <c r="W44" s="4">
        <f>INT((Table1[[#This Row],[Total Score]]-Table1[[#This Row],[Orange]]*ORANGEVALUE)/GOLDVALUE)</f>
        <v>3</v>
      </c>
      <c r="X44" s="4">
        <f>INT((Table1[[#This Row],[Total Score]]-Table1[[#This Row],[Orange]]*ORANGEVALUE-Table1[[#This Row],[Gold]]*GOLDVALUE)/BLUEVALUE)</f>
        <v>6</v>
      </c>
      <c r="Y44" s="4">
        <f>MOD(Table1[[#This Row],[Total Score]],BLUEVALUE)</f>
        <v>3</v>
      </c>
    </row>
    <row r="45" spans="1:25" x14ac:dyDescent="0.25">
      <c r="A45" s="5">
        <v>123</v>
      </c>
      <c r="B45" s="6">
        <v>44531.567199074103</v>
      </c>
      <c r="C45" s="6">
        <v>44531.569166666697</v>
      </c>
      <c r="D45" s="7" t="s">
        <v>194</v>
      </c>
      <c r="E45" s="7" t="s">
        <v>195</v>
      </c>
      <c r="F45" s="7" t="s">
        <v>47</v>
      </c>
      <c r="G45" s="7" t="s">
        <v>21</v>
      </c>
      <c r="H45" s="7" t="s">
        <v>68</v>
      </c>
      <c r="I45" s="7" t="s">
        <v>38</v>
      </c>
      <c r="J45" s="7" t="s">
        <v>66</v>
      </c>
      <c r="K45" s="7" t="s">
        <v>25</v>
      </c>
      <c r="L45" s="7" t="s">
        <v>60</v>
      </c>
      <c r="M45" s="7" t="s">
        <v>41</v>
      </c>
      <c r="N45" s="7" t="s">
        <v>67</v>
      </c>
      <c r="O45" s="7" t="s">
        <v>43</v>
      </c>
      <c r="P45" s="7" t="s">
        <v>50</v>
      </c>
      <c r="Q45" s="7" t="s">
        <v>44</v>
      </c>
      <c r="R45" s="7" t="s">
        <v>58</v>
      </c>
      <c r="S45" s="7" t="s">
        <v>75</v>
      </c>
      <c r="T45" s="7" t="s">
        <v>46</v>
      </c>
      <c r="U45" s="4">
        <f>SUM(VLOOKUP(Table1[[#This Row],[Which word do you like the most?]],COLORLOOKUP,2),VLOOKUP(Table1[[#This Row],[Which word do you like the most?2]],COLORLOOKUP,2),VLOOKUP(H45,COLORLOOKUP,2),VLOOKUP(I45,COLORLOOKUP,2),VLOOKUP(J45,COLORLOOKUP,2),VLOOKUP(K45,COLORLOOKUP,2),VLOOKUP(L45,COLORLOOKUP,2),VLOOKUP(M45,COLORLOOKUP,2),VLOOKUP(N45,COLORLOOKUP,2),VLOOKUP(O45,COLORLOOKUP,2),VLOOKUP(P45,COLORLOOKUP,2),VLOOKUP(Q45,COLORLOOKUP,2),VLOOKUP(R45,COLORLOOKUP,2),VLOOKUP(S45,COLORLOOKUP,2),VLOOKUP(T45,COLORLOOKUP,2))</f>
        <v>4040205</v>
      </c>
      <c r="V45" s="4">
        <f>INT(Table1[[#This Row],[Total Score]]/ORANGEVALUE)</f>
        <v>4</v>
      </c>
      <c r="W45" s="4">
        <f>INT((Table1[[#This Row],[Total Score]]-Table1[[#This Row],[Orange]]*ORANGEVALUE)/GOLDVALUE)</f>
        <v>4</v>
      </c>
      <c r="X45" s="4">
        <f>INT((Table1[[#This Row],[Total Score]]-Table1[[#This Row],[Orange]]*ORANGEVALUE-Table1[[#This Row],[Gold]]*GOLDVALUE)/BLUEVALUE)</f>
        <v>2</v>
      </c>
      <c r="Y45" s="4">
        <f>MOD(Table1[[#This Row],[Total Score]],BLUEVALUE)</f>
        <v>5</v>
      </c>
    </row>
    <row r="46" spans="1:25" x14ac:dyDescent="0.25">
      <c r="A46" s="5">
        <v>124</v>
      </c>
      <c r="B46" s="6">
        <v>44531.566805555602</v>
      </c>
      <c r="C46" s="6">
        <v>44531.5694097222</v>
      </c>
      <c r="D46" s="7" t="s">
        <v>196</v>
      </c>
      <c r="E46" s="7" t="s">
        <v>197</v>
      </c>
      <c r="F46" s="7" t="s">
        <v>35</v>
      </c>
      <c r="G46" s="7" t="s">
        <v>21</v>
      </c>
      <c r="H46" s="7" t="s">
        <v>68</v>
      </c>
      <c r="I46" s="7" t="s">
        <v>54</v>
      </c>
      <c r="J46" s="7" t="s">
        <v>72</v>
      </c>
      <c r="K46" s="7" t="s">
        <v>55</v>
      </c>
      <c r="L46" s="7" t="s">
        <v>40</v>
      </c>
      <c r="M46" s="7" t="s">
        <v>41</v>
      </c>
      <c r="N46" s="7" t="s">
        <v>42</v>
      </c>
      <c r="O46" s="7" t="s">
        <v>62</v>
      </c>
      <c r="P46" s="7" t="s">
        <v>50</v>
      </c>
      <c r="Q46" s="7" t="s">
        <v>78</v>
      </c>
      <c r="R46" s="7" t="s">
        <v>51</v>
      </c>
      <c r="S46" s="7" t="s">
        <v>45</v>
      </c>
      <c r="T46" s="7" t="s">
        <v>64</v>
      </c>
      <c r="U46" s="4">
        <f>SUM(VLOOKUP(Table1[[#This Row],[Which word do you like the most?]],COLORLOOKUP,2),VLOOKUP(Table1[[#This Row],[Which word do you like the most?2]],COLORLOOKUP,2),VLOOKUP(H46,COLORLOOKUP,2),VLOOKUP(I46,COLORLOOKUP,2),VLOOKUP(J46,COLORLOOKUP,2),VLOOKUP(K46,COLORLOOKUP,2),VLOOKUP(L46,COLORLOOKUP,2),VLOOKUP(M46,COLORLOOKUP,2),VLOOKUP(N46,COLORLOOKUP,2),VLOOKUP(O46,COLORLOOKUP,2),VLOOKUP(P46,COLORLOOKUP,2),VLOOKUP(Q46,COLORLOOKUP,2),VLOOKUP(R46,COLORLOOKUP,2),VLOOKUP(S46,COLORLOOKUP,2),VLOOKUP(T46,COLORLOOKUP,2))</f>
        <v>7040301</v>
      </c>
      <c r="V46" s="4">
        <f>INT(Table1[[#This Row],[Total Score]]/ORANGEVALUE)</f>
        <v>7</v>
      </c>
      <c r="W46" s="4">
        <f>INT((Table1[[#This Row],[Total Score]]-Table1[[#This Row],[Orange]]*ORANGEVALUE)/GOLDVALUE)</f>
        <v>4</v>
      </c>
      <c r="X46" s="4">
        <f>INT((Table1[[#This Row],[Total Score]]-Table1[[#This Row],[Orange]]*ORANGEVALUE-Table1[[#This Row],[Gold]]*GOLDVALUE)/BLUEVALUE)</f>
        <v>3</v>
      </c>
      <c r="Y46" s="4">
        <f>MOD(Table1[[#This Row],[Total Score]],BLUEVALUE)</f>
        <v>1</v>
      </c>
    </row>
    <row r="47" spans="1:25" x14ac:dyDescent="0.25">
      <c r="A47" s="5">
        <v>125</v>
      </c>
      <c r="B47" s="6">
        <v>44531.5684259259</v>
      </c>
      <c r="C47" s="6">
        <v>44531.569629629601</v>
      </c>
      <c r="D47" s="7" t="s">
        <v>198</v>
      </c>
      <c r="E47" s="7" t="s">
        <v>199</v>
      </c>
      <c r="F47" s="7" t="s">
        <v>47</v>
      </c>
      <c r="G47" s="7" t="s">
        <v>36</v>
      </c>
      <c r="H47" s="7" t="s">
        <v>53</v>
      </c>
      <c r="I47" s="7" t="s">
        <v>54</v>
      </c>
      <c r="J47" s="7" t="s">
        <v>24</v>
      </c>
      <c r="K47" s="7" t="s">
        <v>39</v>
      </c>
      <c r="L47" s="7" t="s">
        <v>60</v>
      </c>
      <c r="M47" s="7" t="s">
        <v>41</v>
      </c>
      <c r="N47" s="7" t="s">
        <v>61</v>
      </c>
      <c r="O47" s="7" t="s">
        <v>62</v>
      </c>
      <c r="P47" s="7" t="s">
        <v>73</v>
      </c>
      <c r="Q47" s="7" t="s">
        <v>63</v>
      </c>
      <c r="R47" s="7" t="s">
        <v>58</v>
      </c>
      <c r="S47" s="7" t="s">
        <v>45</v>
      </c>
      <c r="T47" s="7" t="s">
        <v>34</v>
      </c>
      <c r="U47" s="4">
        <f>SUM(VLOOKUP(Table1[[#This Row],[Which word do you like the most?]],COLORLOOKUP,2),VLOOKUP(Table1[[#This Row],[Which word do you like the most?2]],COLORLOOKUP,2),VLOOKUP(H47,COLORLOOKUP,2),VLOOKUP(I47,COLORLOOKUP,2),VLOOKUP(J47,COLORLOOKUP,2),VLOOKUP(K47,COLORLOOKUP,2),VLOOKUP(L47,COLORLOOKUP,2),VLOOKUP(M47,COLORLOOKUP,2),VLOOKUP(N47,COLORLOOKUP,2),VLOOKUP(O47,COLORLOOKUP,2),VLOOKUP(P47,COLORLOOKUP,2),VLOOKUP(Q47,COLORLOOKUP,2),VLOOKUP(R47,COLORLOOKUP,2),VLOOKUP(S47,COLORLOOKUP,2),VLOOKUP(T47,COLORLOOKUP,2))</f>
        <v>12000201</v>
      </c>
      <c r="V47" s="4">
        <f>INT(Table1[[#This Row],[Total Score]]/ORANGEVALUE)</f>
        <v>12</v>
      </c>
      <c r="W47" s="4">
        <f>INT((Table1[[#This Row],[Total Score]]-Table1[[#This Row],[Orange]]*ORANGEVALUE)/GOLDVALUE)</f>
        <v>0</v>
      </c>
      <c r="X47" s="4">
        <f>INT((Table1[[#This Row],[Total Score]]-Table1[[#This Row],[Orange]]*ORANGEVALUE-Table1[[#This Row],[Gold]]*GOLDVALUE)/BLUEVALUE)</f>
        <v>2</v>
      </c>
      <c r="Y47" s="4">
        <f>MOD(Table1[[#This Row],[Total Score]],BLUEVALUE)</f>
        <v>1</v>
      </c>
    </row>
    <row r="48" spans="1:25" x14ac:dyDescent="0.25">
      <c r="A48" s="5">
        <v>126</v>
      </c>
      <c r="B48" s="6">
        <v>44531.566863425898</v>
      </c>
      <c r="C48" s="6">
        <v>44531.569675925901</v>
      </c>
      <c r="D48" s="7" t="s">
        <v>200</v>
      </c>
      <c r="E48" s="7" t="s">
        <v>201</v>
      </c>
      <c r="F48" s="7" t="s">
        <v>35</v>
      </c>
      <c r="G48" s="7" t="s">
        <v>48</v>
      </c>
      <c r="H48" s="7" t="s">
        <v>22</v>
      </c>
      <c r="I48" s="7" t="s">
        <v>38</v>
      </c>
      <c r="J48" s="7" t="s">
        <v>77</v>
      </c>
      <c r="K48" s="7" t="s">
        <v>25</v>
      </c>
      <c r="L48" s="7" t="s">
        <v>26</v>
      </c>
      <c r="M48" s="7" t="s">
        <v>27</v>
      </c>
      <c r="N48" s="7" t="s">
        <v>42</v>
      </c>
      <c r="O48" s="7" t="s">
        <v>62</v>
      </c>
      <c r="P48" s="7" t="s">
        <v>50</v>
      </c>
      <c r="Q48" s="7" t="s">
        <v>44</v>
      </c>
      <c r="R48" s="7" t="s">
        <v>32</v>
      </c>
      <c r="S48" s="7" t="s">
        <v>74</v>
      </c>
      <c r="T48" s="7" t="s">
        <v>34</v>
      </c>
      <c r="U48" s="4">
        <f>SUM(VLOOKUP(Table1[[#This Row],[Which word do you like the most?]],COLORLOOKUP,2),VLOOKUP(Table1[[#This Row],[Which word do you like the most?2]],COLORLOOKUP,2),VLOOKUP(H48,COLORLOOKUP,2),VLOOKUP(I48,COLORLOOKUP,2),VLOOKUP(J48,COLORLOOKUP,2),VLOOKUP(K48,COLORLOOKUP,2),VLOOKUP(L48,COLORLOOKUP,2),VLOOKUP(M48,COLORLOOKUP,2),VLOOKUP(N48,COLORLOOKUP,2),VLOOKUP(O48,COLORLOOKUP,2),VLOOKUP(P48,COLORLOOKUP,2),VLOOKUP(Q48,COLORLOOKUP,2),VLOOKUP(R48,COLORLOOKUP,2),VLOOKUP(S48,COLORLOOKUP,2),VLOOKUP(T48,COLORLOOKUP,2))</f>
        <v>1010409</v>
      </c>
      <c r="V48" s="4">
        <f>INT(Table1[[#This Row],[Total Score]]/ORANGEVALUE)</f>
        <v>1</v>
      </c>
      <c r="W48" s="4">
        <f>INT((Table1[[#This Row],[Total Score]]-Table1[[#This Row],[Orange]]*ORANGEVALUE)/GOLDVALUE)</f>
        <v>1</v>
      </c>
      <c r="X48" s="4">
        <f>INT((Table1[[#This Row],[Total Score]]-Table1[[#This Row],[Orange]]*ORANGEVALUE-Table1[[#This Row],[Gold]]*GOLDVALUE)/BLUEVALUE)</f>
        <v>4</v>
      </c>
      <c r="Y48" s="4">
        <f>MOD(Table1[[#This Row],[Total Score]],BLUEVALUE)</f>
        <v>9</v>
      </c>
    </row>
    <row r="49" spans="1:25" x14ac:dyDescent="0.25">
      <c r="A49" s="5">
        <v>127</v>
      </c>
      <c r="B49" s="6">
        <v>44531.566435185203</v>
      </c>
      <c r="C49" s="6">
        <v>44531.57</v>
      </c>
      <c r="D49" s="7" t="s">
        <v>202</v>
      </c>
      <c r="E49" s="7" t="s">
        <v>203</v>
      </c>
      <c r="F49" s="7" t="s">
        <v>20</v>
      </c>
      <c r="G49" s="7" t="s">
        <v>36</v>
      </c>
      <c r="H49" s="7" t="s">
        <v>53</v>
      </c>
      <c r="I49" s="7" t="s">
        <v>38</v>
      </c>
      <c r="J49" s="7" t="s">
        <v>72</v>
      </c>
      <c r="K49" s="7" t="s">
        <v>49</v>
      </c>
      <c r="L49" s="7" t="s">
        <v>40</v>
      </c>
      <c r="M49" s="7" t="s">
        <v>27</v>
      </c>
      <c r="N49" s="7" t="s">
        <v>28</v>
      </c>
      <c r="O49" s="7" t="s">
        <v>62</v>
      </c>
      <c r="P49" s="7" t="s">
        <v>50</v>
      </c>
      <c r="Q49" s="7" t="s">
        <v>78</v>
      </c>
      <c r="R49" s="7" t="s">
        <v>69</v>
      </c>
      <c r="S49" s="7" t="s">
        <v>45</v>
      </c>
      <c r="T49" s="7" t="s">
        <v>64</v>
      </c>
      <c r="U49" s="4">
        <f>SUM(VLOOKUP(Table1[[#This Row],[Which word do you like the most?]],COLORLOOKUP,2),VLOOKUP(Table1[[#This Row],[Which word do you like the most?2]],COLORLOOKUP,2),VLOOKUP(H49,COLORLOOKUP,2),VLOOKUP(I49,COLORLOOKUP,2),VLOOKUP(J49,COLORLOOKUP,2),VLOOKUP(K49,COLORLOOKUP,2),VLOOKUP(L49,COLORLOOKUP,2),VLOOKUP(M49,COLORLOOKUP,2),VLOOKUP(N49,COLORLOOKUP,2),VLOOKUP(O49,COLORLOOKUP,2),VLOOKUP(P49,COLORLOOKUP,2),VLOOKUP(Q49,COLORLOOKUP,2),VLOOKUP(R49,COLORLOOKUP,2),VLOOKUP(S49,COLORLOOKUP,2),VLOOKUP(T49,COLORLOOKUP,2))</f>
        <v>7020204</v>
      </c>
      <c r="V49" s="4">
        <f>INT(Table1[[#This Row],[Total Score]]/ORANGEVALUE)</f>
        <v>7</v>
      </c>
      <c r="W49" s="4">
        <f>INT((Table1[[#This Row],[Total Score]]-Table1[[#This Row],[Orange]]*ORANGEVALUE)/GOLDVALUE)</f>
        <v>2</v>
      </c>
      <c r="X49" s="4">
        <f>INT((Table1[[#This Row],[Total Score]]-Table1[[#This Row],[Orange]]*ORANGEVALUE-Table1[[#This Row],[Gold]]*GOLDVALUE)/BLUEVALUE)</f>
        <v>2</v>
      </c>
      <c r="Y49" s="4">
        <f>MOD(Table1[[#This Row],[Total Score]],BLUEVALUE)</f>
        <v>4</v>
      </c>
    </row>
    <row r="50" spans="1:25" x14ac:dyDescent="0.25">
      <c r="A50" s="5">
        <v>128</v>
      </c>
      <c r="B50" s="6">
        <v>44531.567499999997</v>
      </c>
      <c r="C50" s="6">
        <v>44531.570474537002</v>
      </c>
      <c r="D50" s="7" t="s">
        <v>204</v>
      </c>
      <c r="E50" s="7" t="s">
        <v>205</v>
      </c>
      <c r="F50" s="7" t="s">
        <v>35</v>
      </c>
      <c r="G50" s="7" t="s">
        <v>21</v>
      </c>
      <c r="H50" s="7" t="s">
        <v>22</v>
      </c>
      <c r="I50" s="7" t="s">
        <v>59</v>
      </c>
      <c r="J50" s="7" t="s">
        <v>66</v>
      </c>
      <c r="K50" s="7" t="s">
        <v>39</v>
      </c>
      <c r="L50" s="7" t="s">
        <v>60</v>
      </c>
      <c r="M50" s="7" t="s">
        <v>41</v>
      </c>
      <c r="N50" s="7" t="s">
        <v>61</v>
      </c>
      <c r="O50" s="7" t="s">
        <v>71</v>
      </c>
      <c r="P50" s="7" t="s">
        <v>57</v>
      </c>
      <c r="Q50" s="7" t="s">
        <v>31</v>
      </c>
      <c r="R50" s="7" t="s">
        <v>32</v>
      </c>
      <c r="S50" s="7" t="s">
        <v>75</v>
      </c>
      <c r="T50" s="7" t="s">
        <v>34</v>
      </c>
      <c r="U50" s="4">
        <f>SUM(VLOOKUP(Table1[[#This Row],[Which word do you like the most?]],COLORLOOKUP,2),VLOOKUP(Table1[[#This Row],[Which word do you like the most?2]],COLORLOOKUP,2),VLOOKUP(H50,COLORLOOKUP,2),VLOOKUP(I50,COLORLOOKUP,2),VLOOKUP(J50,COLORLOOKUP,2),VLOOKUP(K50,COLORLOOKUP,2),VLOOKUP(L50,COLORLOOKUP,2),VLOOKUP(M50,COLORLOOKUP,2),VLOOKUP(N50,COLORLOOKUP,2),VLOOKUP(O50,COLORLOOKUP,2),VLOOKUP(P50,COLORLOOKUP,2),VLOOKUP(Q50,COLORLOOKUP,2),VLOOKUP(R50,COLORLOOKUP,2),VLOOKUP(S50,COLORLOOKUP,2),VLOOKUP(T50,COLORLOOKUP,2))</f>
        <v>4050105</v>
      </c>
      <c r="V50" s="4">
        <f>INT(Table1[[#This Row],[Total Score]]/ORANGEVALUE)</f>
        <v>4</v>
      </c>
      <c r="W50" s="4">
        <f>INT((Table1[[#This Row],[Total Score]]-Table1[[#This Row],[Orange]]*ORANGEVALUE)/GOLDVALUE)</f>
        <v>5</v>
      </c>
      <c r="X50" s="4">
        <f>INT((Table1[[#This Row],[Total Score]]-Table1[[#This Row],[Orange]]*ORANGEVALUE-Table1[[#This Row],[Gold]]*GOLDVALUE)/BLUEVALUE)</f>
        <v>1</v>
      </c>
      <c r="Y50" s="4">
        <f>MOD(Table1[[#This Row],[Total Score]],BLUEVALUE)</f>
        <v>5</v>
      </c>
    </row>
    <row r="51" spans="1:25" x14ac:dyDescent="0.25">
      <c r="A51" s="5">
        <v>129</v>
      </c>
      <c r="B51" s="6">
        <v>44531.568449074097</v>
      </c>
      <c r="C51" s="6">
        <v>44531.570532407401</v>
      </c>
      <c r="D51" s="7" t="s">
        <v>206</v>
      </c>
      <c r="E51" s="7" t="s">
        <v>207</v>
      </c>
      <c r="F51" s="7" t="s">
        <v>47</v>
      </c>
      <c r="G51" s="7" t="s">
        <v>52</v>
      </c>
      <c r="H51" s="7" t="s">
        <v>68</v>
      </c>
      <c r="I51" s="7" t="s">
        <v>59</v>
      </c>
      <c r="J51" s="7" t="s">
        <v>24</v>
      </c>
      <c r="K51" s="7" t="s">
        <v>39</v>
      </c>
      <c r="L51" s="7" t="s">
        <v>40</v>
      </c>
      <c r="M51" s="7" t="s">
        <v>41</v>
      </c>
      <c r="N51" s="7" t="s">
        <v>67</v>
      </c>
      <c r="O51" s="7" t="s">
        <v>29</v>
      </c>
      <c r="P51" s="7" t="s">
        <v>30</v>
      </c>
      <c r="Q51" s="7" t="s">
        <v>78</v>
      </c>
      <c r="R51" s="7" t="s">
        <v>51</v>
      </c>
      <c r="S51" s="7" t="s">
        <v>75</v>
      </c>
      <c r="T51" s="7" t="s">
        <v>64</v>
      </c>
      <c r="U51" s="4">
        <f>SUM(VLOOKUP(Table1[[#This Row],[Which word do you like the most?]],COLORLOOKUP,2),VLOOKUP(Table1[[#This Row],[Which word do you like the most?2]],COLORLOOKUP,2),VLOOKUP(H51,COLORLOOKUP,2),VLOOKUP(I51,COLORLOOKUP,2),VLOOKUP(J51,COLORLOOKUP,2),VLOOKUP(K51,COLORLOOKUP,2),VLOOKUP(L51,COLORLOOKUP,2),VLOOKUP(M51,COLORLOOKUP,2),VLOOKUP(N51,COLORLOOKUP,2),VLOOKUP(O51,COLORLOOKUP,2),VLOOKUP(P51,COLORLOOKUP,2),VLOOKUP(Q51,COLORLOOKUP,2),VLOOKUP(R51,COLORLOOKUP,2),VLOOKUP(S51,COLORLOOKUP,2),VLOOKUP(T51,COLORLOOKUP,2))</f>
        <v>5040303</v>
      </c>
      <c r="V51" s="4">
        <f>INT(Table1[[#This Row],[Total Score]]/ORANGEVALUE)</f>
        <v>5</v>
      </c>
      <c r="W51" s="4">
        <f>INT((Table1[[#This Row],[Total Score]]-Table1[[#This Row],[Orange]]*ORANGEVALUE)/GOLDVALUE)</f>
        <v>4</v>
      </c>
      <c r="X51" s="4">
        <f>INT((Table1[[#This Row],[Total Score]]-Table1[[#This Row],[Orange]]*ORANGEVALUE-Table1[[#This Row],[Gold]]*GOLDVALUE)/BLUEVALUE)</f>
        <v>3</v>
      </c>
      <c r="Y51" s="4">
        <f>MOD(Table1[[#This Row],[Total Score]],BLUEVALUE)</f>
        <v>3</v>
      </c>
    </row>
    <row r="52" spans="1:25" x14ac:dyDescent="0.25">
      <c r="A52" s="5">
        <v>130</v>
      </c>
      <c r="B52" s="6">
        <v>44531.569618055597</v>
      </c>
      <c r="C52" s="6">
        <v>44531.570567129602</v>
      </c>
      <c r="D52" s="7" t="s">
        <v>208</v>
      </c>
      <c r="E52" s="7" t="s">
        <v>209</v>
      </c>
      <c r="F52" s="7" t="s">
        <v>35</v>
      </c>
      <c r="G52" s="7" t="s">
        <v>21</v>
      </c>
      <c r="H52" s="7" t="s">
        <v>68</v>
      </c>
      <c r="I52" s="7" t="s">
        <v>38</v>
      </c>
      <c r="J52" s="7" t="s">
        <v>24</v>
      </c>
      <c r="K52" s="7" t="s">
        <v>39</v>
      </c>
      <c r="L52" s="7" t="s">
        <v>60</v>
      </c>
      <c r="M52" s="7" t="s">
        <v>41</v>
      </c>
      <c r="N52" s="7" t="s">
        <v>67</v>
      </c>
      <c r="O52" s="7" t="s">
        <v>43</v>
      </c>
      <c r="P52" s="7" t="s">
        <v>30</v>
      </c>
      <c r="Q52" s="7" t="s">
        <v>63</v>
      </c>
      <c r="R52" s="7" t="s">
        <v>58</v>
      </c>
      <c r="S52" s="7" t="s">
        <v>45</v>
      </c>
      <c r="T52" s="7" t="s">
        <v>70</v>
      </c>
      <c r="U52" s="4">
        <f>SUM(VLOOKUP(Table1[[#This Row],[Which word do you like the most?]],COLORLOOKUP,2),VLOOKUP(Table1[[#This Row],[Which word do you like the most?2]],COLORLOOKUP,2),VLOOKUP(H52,COLORLOOKUP,2),VLOOKUP(I52,COLORLOOKUP,2),VLOOKUP(J52,COLORLOOKUP,2),VLOOKUP(K52,COLORLOOKUP,2),VLOOKUP(L52,COLORLOOKUP,2),VLOOKUP(M52,COLORLOOKUP,2),VLOOKUP(N52,COLORLOOKUP,2),VLOOKUP(O52,COLORLOOKUP,2),VLOOKUP(P52,COLORLOOKUP,2),VLOOKUP(Q52,COLORLOOKUP,2),VLOOKUP(R52,COLORLOOKUP,2),VLOOKUP(S52,COLORLOOKUP,2),VLOOKUP(T52,COLORLOOKUP,2))</f>
        <v>5040501</v>
      </c>
      <c r="V52" s="4">
        <f>INT(Table1[[#This Row],[Total Score]]/ORANGEVALUE)</f>
        <v>5</v>
      </c>
      <c r="W52" s="4">
        <f>INT((Table1[[#This Row],[Total Score]]-Table1[[#This Row],[Orange]]*ORANGEVALUE)/GOLDVALUE)</f>
        <v>4</v>
      </c>
      <c r="X52" s="4">
        <f>INT((Table1[[#This Row],[Total Score]]-Table1[[#This Row],[Orange]]*ORANGEVALUE-Table1[[#This Row],[Gold]]*GOLDVALUE)/BLUEVALUE)</f>
        <v>5</v>
      </c>
      <c r="Y52" s="4">
        <f>MOD(Table1[[#This Row],[Total Score]],BLUEVALUE)</f>
        <v>1</v>
      </c>
    </row>
    <row r="53" spans="1:25" x14ac:dyDescent="0.25">
      <c r="A53" s="5">
        <v>131</v>
      </c>
      <c r="B53" s="6">
        <v>44531.5692361111</v>
      </c>
      <c r="C53" s="6">
        <v>44531.5713888889</v>
      </c>
      <c r="D53" s="7" t="s">
        <v>210</v>
      </c>
      <c r="E53" s="7" t="s">
        <v>211</v>
      </c>
      <c r="F53" s="7" t="s">
        <v>47</v>
      </c>
      <c r="G53" s="7" t="s">
        <v>36</v>
      </c>
      <c r="H53" s="7" t="s">
        <v>68</v>
      </c>
      <c r="I53" s="7" t="s">
        <v>54</v>
      </c>
      <c r="J53" s="7" t="s">
        <v>24</v>
      </c>
      <c r="K53" s="7" t="s">
        <v>25</v>
      </c>
      <c r="L53" s="7" t="s">
        <v>40</v>
      </c>
      <c r="M53" s="7" t="s">
        <v>27</v>
      </c>
      <c r="N53" s="7" t="s">
        <v>61</v>
      </c>
      <c r="O53" s="7" t="s">
        <v>71</v>
      </c>
      <c r="P53" s="7" t="s">
        <v>57</v>
      </c>
      <c r="Q53" s="7" t="s">
        <v>78</v>
      </c>
      <c r="R53" s="7" t="s">
        <v>32</v>
      </c>
      <c r="S53" s="7" t="s">
        <v>45</v>
      </c>
      <c r="T53" s="7" t="s">
        <v>46</v>
      </c>
      <c r="U53" s="4">
        <f>SUM(VLOOKUP(Table1[[#This Row],[Which word do you like the most?]],COLORLOOKUP,2),VLOOKUP(Table1[[#This Row],[Which word do you like the most?2]],COLORLOOKUP,2),VLOOKUP(H53,COLORLOOKUP,2),VLOOKUP(I53,COLORLOOKUP,2),VLOOKUP(J53,COLORLOOKUP,2),VLOOKUP(K53,COLORLOOKUP,2),VLOOKUP(L53,COLORLOOKUP,2),VLOOKUP(M53,COLORLOOKUP,2),VLOOKUP(N53,COLORLOOKUP,2),VLOOKUP(O53,COLORLOOKUP,2),VLOOKUP(P53,COLORLOOKUP,2),VLOOKUP(Q53,COLORLOOKUP,2),VLOOKUP(R53,COLORLOOKUP,2),VLOOKUP(S53,COLORLOOKUP,2),VLOOKUP(T53,COLORLOOKUP,2))</f>
        <v>6040203</v>
      </c>
      <c r="V53" s="4">
        <f>INT(Table1[[#This Row],[Total Score]]/ORANGEVALUE)</f>
        <v>6</v>
      </c>
      <c r="W53" s="4">
        <f>INT((Table1[[#This Row],[Total Score]]-Table1[[#This Row],[Orange]]*ORANGEVALUE)/GOLDVALUE)</f>
        <v>4</v>
      </c>
      <c r="X53" s="4">
        <f>INT((Table1[[#This Row],[Total Score]]-Table1[[#This Row],[Orange]]*ORANGEVALUE-Table1[[#This Row],[Gold]]*GOLDVALUE)/BLUEVALUE)</f>
        <v>2</v>
      </c>
      <c r="Y53" s="4">
        <f>MOD(Table1[[#This Row],[Total Score]],BLUEVALUE)</f>
        <v>3</v>
      </c>
    </row>
    <row r="54" spans="1:25" x14ac:dyDescent="0.25">
      <c r="A54" s="5">
        <v>132</v>
      </c>
      <c r="B54" s="6">
        <v>44531.569224537001</v>
      </c>
      <c r="C54" s="6">
        <v>44531.571516203701</v>
      </c>
      <c r="D54" s="7" t="s">
        <v>212</v>
      </c>
      <c r="E54" s="7" t="s">
        <v>213</v>
      </c>
      <c r="F54" s="7" t="s">
        <v>47</v>
      </c>
      <c r="G54" s="7" t="s">
        <v>21</v>
      </c>
      <c r="H54" s="7" t="s">
        <v>22</v>
      </c>
      <c r="I54" s="7" t="s">
        <v>59</v>
      </c>
      <c r="J54" s="7" t="s">
        <v>24</v>
      </c>
      <c r="K54" s="7" t="s">
        <v>39</v>
      </c>
      <c r="L54" s="7" t="s">
        <v>40</v>
      </c>
      <c r="M54" s="7" t="s">
        <v>27</v>
      </c>
      <c r="N54" s="7" t="s">
        <v>67</v>
      </c>
      <c r="O54" s="7" t="s">
        <v>71</v>
      </c>
      <c r="P54" s="7" t="s">
        <v>73</v>
      </c>
      <c r="Q54" s="7" t="s">
        <v>78</v>
      </c>
      <c r="R54" s="7" t="s">
        <v>58</v>
      </c>
      <c r="S54" s="7" t="s">
        <v>45</v>
      </c>
      <c r="T54" s="7" t="s">
        <v>70</v>
      </c>
      <c r="U54" s="4">
        <f>SUM(VLOOKUP(Table1[[#This Row],[Which word do you like the most?]],COLORLOOKUP,2),VLOOKUP(Table1[[#This Row],[Which word do you like the most?2]],COLORLOOKUP,2),VLOOKUP(H54,COLORLOOKUP,2),VLOOKUP(I54,COLORLOOKUP,2),VLOOKUP(J54,COLORLOOKUP,2),VLOOKUP(K54,COLORLOOKUP,2),VLOOKUP(L54,COLORLOOKUP,2),VLOOKUP(M54,COLORLOOKUP,2),VLOOKUP(N54,COLORLOOKUP,2),VLOOKUP(O54,COLORLOOKUP,2),VLOOKUP(P54,COLORLOOKUP,2),VLOOKUP(Q54,COLORLOOKUP,2),VLOOKUP(R54,COLORLOOKUP,2),VLOOKUP(S54,COLORLOOKUP,2),VLOOKUP(T54,COLORLOOKUP,2))</f>
        <v>6050103</v>
      </c>
      <c r="V54" s="4">
        <f>INT(Table1[[#This Row],[Total Score]]/ORANGEVALUE)</f>
        <v>6</v>
      </c>
      <c r="W54" s="4">
        <f>INT((Table1[[#This Row],[Total Score]]-Table1[[#This Row],[Orange]]*ORANGEVALUE)/GOLDVALUE)</f>
        <v>5</v>
      </c>
      <c r="X54" s="4">
        <f>INT((Table1[[#This Row],[Total Score]]-Table1[[#This Row],[Orange]]*ORANGEVALUE-Table1[[#This Row],[Gold]]*GOLDVALUE)/BLUEVALUE)</f>
        <v>1</v>
      </c>
      <c r="Y54" s="4">
        <f>MOD(Table1[[#This Row],[Total Score]],BLUEVALUE)</f>
        <v>3</v>
      </c>
    </row>
    <row r="55" spans="1:25" x14ac:dyDescent="0.25">
      <c r="A55" s="5">
        <v>133</v>
      </c>
      <c r="B55" s="6">
        <v>44531.566284722197</v>
      </c>
      <c r="C55" s="6">
        <v>44531.572986111103</v>
      </c>
      <c r="D55" s="7" t="s">
        <v>214</v>
      </c>
      <c r="E55" s="7" t="s">
        <v>215</v>
      </c>
      <c r="F55" s="7" t="s">
        <v>35</v>
      </c>
      <c r="G55" s="7" t="s">
        <v>21</v>
      </c>
      <c r="H55" s="7" t="s">
        <v>53</v>
      </c>
      <c r="I55" s="7" t="s">
        <v>38</v>
      </c>
      <c r="J55" s="7" t="s">
        <v>24</v>
      </c>
      <c r="K55" s="7" t="s">
        <v>39</v>
      </c>
      <c r="L55" s="7" t="s">
        <v>40</v>
      </c>
      <c r="M55" s="7" t="s">
        <v>56</v>
      </c>
      <c r="N55" s="7" t="s">
        <v>42</v>
      </c>
      <c r="O55" s="7" t="s">
        <v>43</v>
      </c>
      <c r="P55" s="7" t="s">
        <v>50</v>
      </c>
      <c r="Q55" s="7" t="s">
        <v>78</v>
      </c>
      <c r="R55" s="7" t="s">
        <v>58</v>
      </c>
      <c r="S55" s="7" t="s">
        <v>33</v>
      </c>
      <c r="T55" s="7" t="s">
        <v>46</v>
      </c>
      <c r="U55" s="4">
        <f>SUM(VLOOKUP(Table1[[#This Row],[Which word do you like the most?]],COLORLOOKUP,2),VLOOKUP(Table1[[#This Row],[Which word do you like the most?2]],COLORLOOKUP,2),VLOOKUP(H55,COLORLOOKUP,2),VLOOKUP(I55,COLORLOOKUP,2),VLOOKUP(J55,COLORLOOKUP,2),VLOOKUP(K55,COLORLOOKUP,2),VLOOKUP(L55,COLORLOOKUP,2),VLOOKUP(M55,COLORLOOKUP,2),VLOOKUP(N55,COLORLOOKUP,2),VLOOKUP(O55,COLORLOOKUP,2),VLOOKUP(P55,COLORLOOKUP,2),VLOOKUP(Q55,COLORLOOKUP,2),VLOOKUP(R55,COLORLOOKUP,2),VLOOKUP(S55,COLORLOOKUP,2),VLOOKUP(T55,COLORLOOKUP,2))</f>
        <v>4020702</v>
      </c>
      <c r="V55" s="4">
        <f>INT(Table1[[#This Row],[Total Score]]/ORANGEVALUE)</f>
        <v>4</v>
      </c>
      <c r="W55" s="4">
        <f>INT((Table1[[#This Row],[Total Score]]-Table1[[#This Row],[Orange]]*ORANGEVALUE)/GOLDVALUE)</f>
        <v>2</v>
      </c>
      <c r="X55" s="4">
        <f>INT((Table1[[#This Row],[Total Score]]-Table1[[#This Row],[Orange]]*ORANGEVALUE-Table1[[#This Row],[Gold]]*GOLDVALUE)/BLUEVALUE)</f>
        <v>7</v>
      </c>
      <c r="Y55" s="4">
        <f>MOD(Table1[[#This Row],[Total Score]],BLUEVALUE)</f>
        <v>2</v>
      </c>
    </row>
    <row r="56" spans="1:25" x14ac:dyDescent="0.25">
      <c r="A56" s="5">
        <v>134</v>
      </c>
      <c r="B56" s="6">
        <v>44531.572395833296</v>
      </c>
      <c r="C56" s="6">
        <v>44531.573449074102</v>
      </c>
      <c r="D56" s="7" t="s">
        <v>216</v>
      </c>
      <c r="E56" s="7" t="s">
        <v>217</v>
      </c>
      <c r="F56" s="7" t="s">
        <v>35</v>
      </c>
      <c r="G56" s="7" t="s">
        <v>52</v>
      </c>
      <c r="H56" s="7" t="s">
        <v>68</v>
      </c>
      <c r="I56" s="7" t="s">
        <v>59</v>
      </c>
      <c r="J56" s="7" t="s">
        <v>72</v>
      </c>
      <c r="K56" s="7" t="s">
        <v>49</v>
      </c>
      <c r="L56" s="7" t="s">
        <v>26</v>
      </c>
      <c r="M56" s="7" t="s">
        <v>56</v>
      </c>
      <c r="N56" s="7" t="s">
        <v>42</v>
      </c>
      <c r="O56" s="7" t="s">
        <v>43</v>
      </c>
      <c r="P56" s="7" t="s">
        <v>50</v>
      </c>
      <c r="Q56" s="7" t="s">
        <v>44</v>
      </c>
      <c r="R56" s="7" t="s">
        <v>32</v>
      </c>
      <c r="S56" s="7" t="s">
        <v>75</v>
      </c>
      <c r="T56" s="7" t="s">
        <v>34</v>
      </c>
      <c r="U56" s="4">
        <f>SUM(VLOOKUP(Table1[[#This Row],[Which word do you like the most?]],COLORLOOKUP,2),VLOOKUP(Table1[[#This Row],[Which word do you like the most?2]],COLORLOOKUP,2),VLOOKUP(H56,COLORLOOKUP,2),VLOOKUP(I56,COLORLOOKUP,2),VLOOKUP(J56,COLORLOOKUP,2),VLOOKUP(K56,COLORLOOKUP,2),VLOOKUP(L56,COLORLOOKUP,2),VLOOKUP(M56,COLORLOOKUP,2),VLOOKUP(N56,COLORLOOKUP,2),VLOOKUP(O56,COLORLOOKUP,2),VLOOKUP(P56,COLORLOOKUP,2),VLOOKUP(Q56,COLORLOOKUP,2),VLOOKUP(R56,COLORLOOKUP,2),VLOOKUP(S56,COLORLOOKUP,2),VLOOKUP(T56,COLORLOOKUP,2))</f>
        <v>1020309</v>
      </c>
      <c r="V56" s="4">
        <f>INT(Table1[[#This Row],[Total Score]]/ORANGEVALUE)</f>
        <v>1</v>
      </c>
      <c r="W56" s="4">
        <f>INT((Table1[[#This Row],[Total Score]]-Table1[[#This Row],[Orange]]*ORANGEVALUE)/GOLDVALUE)</f>
        <v>2</v>
      </c>
      <c r="X56" s="4">
        <f>INT((Table1[[#This Row],[Total Score]]-Table1[[#This Row],[Orange]]*ORANGEVALUE-Table1[[#This Row],[Gold]]*GOLDVALUE)/BLUEVALUE)</f>
        <v>3</v>
      </c>
      <c r="Y56" s="4">
        <f>MOD(Table1[[#This Row],[Total Score]],BLUEVALUE)</f>
        <v>9</v>
      </c>
    </row>
    <row r="57" spans="1:25" x14ac:dyDescent="0.25">
      <c r="A57" s="5">
        <v>135</v>
      </c>
      <c r="B57" s="6">
        <v>44531.572060185201</v>
      </c>
      <c r="C57" s="6">
        <v>44531.574236111097</v>
      </c>
      <c r="D57" s="7" t="s">
        <v>218</v>
      </c>
      <c r="E57" s="7" t="s">
        <v>219</v>
      </c>
      <c r="F57" s="7" t="s">
        <v>35</v>
      </c>
      <c r="G57" s="7" t="s">
        <v>52</v>
      </c>
      <c r="H57" s="7" t="s">
        <v>53</v>
      </c>
      <c r="I57" s="7" t="s">
        <v>54</v>
      </c>
      <c r="J57" s="7" t="s">
        <v>24</v>
      </c>
      <c r="K57" s="7" t="s">
        <v>39</v>
      </c>
      <c r="L57" s="7" t="s">
        <v>60</v>
      </c>
      <c r="M57" s="7" t="s">
        <v>41</v>
      </c>
      <c r="N57" s="7" t="s">
        <v>61</v>
      </c>
      <c r="O57" s="7" t="s">
        <v>62</v>
      </c>
      <c r="P57" s="7" t="s">
        <v>73</v>
      </c>
      <c r="Q57" s="7" t="s">
        <v>78</v>
      </c>
      <c r="R57" s="7" t="s">
        <v>58</v>
      </c>
      <c r="S57" s="7" t="s">
        <v>45</v>
      </c>
      <c r="T57" s="7" t="s">
        <v>64</v>
      </c>
      <c r="U57" s="4">
        <f>SUM(VLOOKUP(Table1[[#This Row],[Which word do you like the most?]],COLORLOOKUP,2),VLOOKUP(Table1[[#This Row],[Which word do you like the most?2]],COLORLOOKUP,2),VLOOKUP(H57,COLORLOOKUP,2),VLOOKUP(I57,COLORLOOKUP,2),VLOOKUP(J57,COLORLOOKUP,2),VLOOKUP(K57,COLORLOOKUP,2),VLOOKUP(L57,COLORLOOKUP,2),VLOOKUP(M57,COLORLOOKUP,2),VLOOKUP(N57,COLORLOOKUP,2),VLOOKUP(O57,COLORLOOKUP,2),VLOOKUP(P57,COLORLOOKUP,2),VLOOKUP(Q57,COLORLOOKUP,2),VLOOKUP(R57,COLORLOOKUP,2),VLOOKUP(S57,COLORLOOKUP,2),VLOOKUP(T57,COLORLOOKUP,2))</f>
        <v>12000201</v>
      </c>
      <c r="V57" s="4">
        <f>INT(Table1[[#This Row],[Total Score]]/ORANGEVALUE)</f>
        <v>12</v>
      </c>
      <c r="W57" s="4">
        <f>INT((Table1[[#This Row],[Total Score]]-Table1[[#This Row],[Orange]]*ORANGEVALUE)/GOLDVALUE)</f>
        <v>0</v>
      </c>
      <c r="X57" s="4">
        <f>INT((Table1[[#This Row],[Total Score]]-Table1[[#This Row],[Orange]]*ORANGEVALUE-Table1[[#This Row],[Gold]]*GOLDVALUE)/BLUEVALUE)</f>
        <v>2</v>
      </c>
      <c r="Y57" s="4">
        <f>MOD(Table1[[#This Row],[Total Score]],BLUEVALUE)</f>
        <v>1</v>
      </c>
    </row>
    <row r="58" spans="1:25" x14ac:dyDescent="0.25">
      <c r="A58" s="5">
        <v>136</v>
      </c>
      <c r="B58" s="6">
        <v>44531.572870370401</v>
      </c>
      <c r="C58" s="6">
        <v>44531.575995370396</v>
      </c>
      <c r="D58" s="7" t="s">
        <v>220</v>
      </c>
      <c r="E58" s="7" t="s">
        <v>221</v>
      </c>
      <c r="F58" s="7" t="s">
        <v>35</v>
      </c>
      <c r="G58" s="7" t="s">
        <v>21</v>
      </c>
      <c r="H58" s="7" t="s">
        <v>37</v>
      </c>
      <c r="I58" s="7" t="s">
        <v>59</v>
      </c>
      <c r="J58" s="7" t="s">
        <v>24</v>
      </c>
      <c r="K58" s="7" t="s">
        <v>39</v>
      </c>
      <c r="L58" s="7" t="s">
        <v>40</v>
      </c>
      <c r="M58" s="7" t="s">
        <v>56</v>
      </c>
      <c r="N58" s="7" t="s">
        <v>61</v>
      </c>
      <c r="O58" s="7" t="s">
        <v>62</v>
      </c>
      <c r="P58" s="7" t="s">
        <v>57</v>
      </c>
      <c r="Q58" s="7" t="s">
        <v>78</v>
      </c>
      <c r="R58" s="7" t="s">
        <v>58</v>
      </c>
      <c r="S58" s="7" t="s">
        <v>45</v>
      </c>
      <c r="T58" s="7" t="s">
        <v>46</v>
      </c>
      <c r="U58" s="4">
        <f>SUM(VLOOKUP(Table1[[#This Row],[Which word do you like the most?]],COLORLOOKUP,2),VLOOKUP(Table1[[#This Row],[Which word do you like the most?2]],COLORLOOKUP,2),VLOOKUP(H58,COLORLOOKUP,2),VLOOKUP(I58,COLORLOOKUP,2),VLOOKUP(J58,COLORLOOKUP,2),VLOOKUP(K58,COLORLOOKUP,2),VLOOKUP(L58,COLORLOOKUP,2),VLOOKUP(M58,COLORLOOKUP,2),VLOOKUP(N58,COLORLOOKUP,2),VLOOKUP(O58,COLORLOOKUP,2),VLOOKUP(P58,COLORLOOKUP,2),VLOOKUP(Q58,COLORLOOKUP,2),VLOOKUP(R58,COLORLOOKUP,2),VLOOKUP(S58,COLORLOOKUP,2),VLOOKUP(T58,COLORLOOKUP,2))</f>
        <v>6030501</v>
      </c>
      <c r="V58" s="4">
        <f>INT(Table1[[#This Row],[Total Score]]/ORANGEVALUE)</f>
        <v>6</v>
      </c>
      <c r="W58" s="4">
        <f>INT((Table1[[#This Row],[Total Score]]-Table1[[#This Row],[Orange]]*ORANGEVALUE)/GOLDVALUE)</f>
        <v>3</v>
      </c>
      <c r="X58" s="4">
        <f>INT((Table1[[#This Row],[Total Score]]-Table1[[#This Row],[Orange]]*ORANGEVALUE-Table1[[#This Row],[Gold]]*GOLDVALUE)/BLUEVALUE)</f>
        <v>5</v>
      </c>
      <c r="Y58" s="4">
        <f>MOD(Table1[[#This Row],[Total Score]],BLUEVALUE)</f>
        <v>1</v>
      </c>
    </row>
    <row r="59" spans="1:25" x14ac:dyDescent="0.25">
      <c r="A59" s="5">
        <v>137</v>
      </c>
      <c r="B59" s="6">
        <v>44531.575115740699</v>
      </c>
      <c r="C59" s="6">
        <v>44531.579016203701</v>
      </c>
      <c r="D59" s="7" t="s">
        <v>222</v>
      </c>
      <c r="E59" s="7" t="s">
        <v>223</v>
      </c>
      <c r="F59" s="7" t="s">
        <v>47</v>
      </c>
      <c r="G59" s="7" t="s">
        <v>36</v>
      </c>
      <c r="H59" s="7" t="s">
        <v>68</v>
      </c>
      <c r="I59" s="7" t="s">
        <v>54</v>
      </c>
      <c r="J59" s="7" t="s">
        <v>77</v>
      </c>
      <c r="K59" s="7" t="s">
        <v>39</v>
      </c>
      <c r="L59" s="7" t="s">
        <v>60</v>
      </c>
      <c r="M59" s="7" t="s">
        <v>41</v>
      </c>
      <c r="N59" s="7" t="s">
        <v>61</v>
      </c>
      <c r="O59" s="7" t="s">
        <v>43</v>
      </c>
      <c r="P59" s="7" t="s">
        <v>30</v>
      </c>
      <c r="Q59" s="7" t="s">
        <v>44</v>
      </c>
      <c r="R59" s="7" t="s">
        <v>58</v>
      </c>
      <c r="S59" s="7" t="s">
        <v>45</v>
      </c>
      <c r="T59" s="7" t="s">
        <v>64</v>
      </c>
      <c r="U59" s="4">
        <f>SUM(VLOOKUP(Table1[[#This Row],[Which word do you like the most?]],COLORLOOKUP,2),VLOOKUP(Table1[[#This Row],[Which word do you like the most?2]],COLORLOOKUP,2),VLOOKUP(H59,COLORLOOKUP,2),VLOOKUP(I59,COLORLOOKUP,2),VLOOKUP(J59,COLORLOOKUP,2),VLOOKUP(K59,COLORLOOKUP,2),VLOOKUP(L59,COLORLOOKUP,2),VLOOKUP(M59,COLORLOOKUP,2),VLOOKUP(N59,COLORLOOKUP,2),VLOOKUP(O59,COLORLOOKUP,2),VLOOKUP(P59,COLORLOOKUP,2),VLOOKUP(Q59,COLORLOOKUP,2),VLOOKUP(R59,COLORLOOKUP,2),VLOOKUP(S59,COLORLOOKUP,2),VLOOKUP(T59,COLORLOOKUP,2))</f>
        <v>10010103</v>
      </c>
      <c r="V59" s="4">
        <f>INT(Table1[[#This Row],[Total Score]]/ORANGEVALUE)</f>
        <v>10</v>
      </c>
      <c r="W59" s="4">
        <f>INT((Table1[[#This Row],[Total Score]]-Table1[[#This Row],[Orange]]*ORANGEVALUE)/GOLDVALUE)</f>
        <v>1</v>
      </c>
      <c r="X59" s="4">
        <f>INT((Table1[[#This Row],[Total Score]]-Table1[[#This Row],[Orange]]*ORANGEVALUE-Table1[[#This Row],[Gold]]*GOLDVALUE)/BLUEVALUE)</f>
        <v>1</v>
      </c>
      <c r="Y59" s="4">
        <f>MOD(Table1[[#This Row],[Total Score]],BLUEVALUE)</f>
        <v>3</v>
      </c>
    </row>
    <row r="60" spans="1:25" x14ac:dyDescent="0.25">
      <c r="A60" s="7">
        <v>138</v>
      </c>
      <c r="B60" s="6">
        <v>44532.376388888901</v>
      </c>
      <c r="C60" s="6">
        <v>44532.377870370401</v>
      </c>
      <c r="D60" s="7" t="s">
        <v>224</v>
      </c>
      <c r="E60" s="7" t="s">
        <v>225</v>
      </c>
      <c r="F60" s="7" t="s">
        <v>35</v>
      </c>
      <c r="G60" s="7" t="s">
        <v>21</v>
      </c>
      <c r="H60" s="7" t="s">
        <v>68</v>
      </c>
      <c r="I60" s="7" t="s">
        <v>54</v>
      </c>
      <c r="J60" s="7" t="s">
        <v>24</v>
      </c>
      <c r="K60" s="7" t="s">
        <v>49</v>
      </c>
      <c r="L60" s="7" t="s">
        <v>40</v>
      </c>
      <c r="M60" s="7" t="s">
        <v>41</v>
      </c>
      <c r="N60" s="7" t="s">
        <v>67</v>
      </c>
      <c r="O60" s="7" t="s">
        <v>43</v>
      </c>
      <c r="P60" s="7" t="s">
        <v>30</v>
      </c>
      <c r="Q60" s="7" t="s">
        <v>31</v>
      </c>
      <c r="R60" s="7" t="s">
        <v>58</v>
      </c>
      <c r="S60" s="7" t="s">
        <v>75</v>
      </c>
      <c r="T60" s="7" t="s">
        <v>64</v>
      </c>
      <c r="U60" s="7">
        <f>SUM(VLOOKUP(Table1[[#This Row],[Which word do you like the most?]],COLORLOOKUP,2),VLOOKUP(Table1[[#This Row],[Which word do you like the most?2]],COLORLOOKUP,2),VLOOKUP(H60,COLORLOOKUP,2),VLOOKUP(I60,COLORLOOKUP,2),VLOOKUP(J60,COLORLOOKUP,2),VLOOKUP(K60,COLORLOOKUP,2),VLOOKUP(L60,COLORLOOKUP,2),VLOOKUP(M60,COLORLOOKUP,2),VLOOKUP(N60,COLORLOOKUP,2),VLOOKUP(O60,COLORLOOKUP,2),VLOOKUP(P60,COLORLOOKUP,2),VLOOKUP(Q60,COLORLOOKUP,2),VLOOKUP(R60,COLORLOOKUP,2),VLOOKUP(S60,COLORLOOKUP,2),VLOOKUP(T60,COLORLOOKUP,2))</f>
        <v>4060302</v>
      </c>
      <c r="V60" s="7">
        <f>INT(Table1[[#This Row],[Total Score]]/ORANGEVALUE)</f>
        <v>4</v>
      </c>
      <c r="W60" s="7">
        <f>INT((Table1[[#This Row],[Total Score]]-Table1[[#This Row],[Orange]]*ORANGEVALUE)/GOLDVALUE)</f>
        <v>6</v>
      </c>
      <c r="X60" s="7">
        <f>INT((Table1[[#This Row],[Total Score]]-Table1[[#This Row],[Orange]]*ORANGEVALUE-Table1[[#This Row],[Gold]]*GOLDVALUE)/BLUEVALUE)</f>
        <v>3</v>
      </c>
      <c r="Y60" s="7">
        <f>MOD(Table1[[#This Row],[Total Score]],BLUEVALUE)</f>
        <v>2</v>
      </c>
    </row>
    <row r="61" spans="1:25" x14ac:dyDescent="0.25">
      <c r="A61" s="7">
        <v>139</v>
      </c>
      <c r="B61" s="6">
        <v>44532.376539351797</v>
      </c>
      <c r="C61" s="6">
        <v>44532.381770833301</v>
      </c>
      <c r="D61" s="7" t="s">
        <v>226</v>
      </c>
      <c r="E61" s="7" t="s">
        <v>227</v>
      </c>
      <c r="F61" s="7" t="s">
        <v>20</v>
      </c>
      <c r="G61" s="7" t="s">
        <v>48</v>
      </c>
      <c r="H61" s="7" t="s">
        <v>37</v>
      </c>
      <c r="I61" s="7" t="s">
        <v>38</v>
      </c>
      <c r="J61" s="7" t="s">
        <v>24</v>
      </c>
      <c r="K61" s="7" t="s">
        <v>49</v>
      </c>
      <c r="L61" s="7" t="s">
        <v>60</v>
      </c>
      <c r="M61" s="7" t="s">
        <v>56</v>
      </c>
      <c r="N61" s="7" t="s">
        <v>42</v>
      </c>
      <c r="O61" s="7" t="s">
        <v>43</v>
      </c>
      <c r="P61" s="7" t="s">
        <v>30</v>
      </c>
      <c r="Q61" s="7" t="s">
        <v>63</v>
      </c>
      <c r="R61" s="7" t="s">
        <v>58</v>
      </c>
      <c r="S61" s="7" t="s">
        <v>45</v>
      </c>
      <c r="T61" s="7" t="s">
        <v>46</v>
      </c>
      <c r="U61" s="7">
        <f>SUM(VLOOKUP(Table1[[#This Row],[Which word do you like the most?]],COLORLOOKUP,2),VLOOKUP(Table1[[#This Row],[Which word do you like the most?2]],COLORLOOKUP,2),VLOOKUP(H61,COLORLOOKUP,2),VLOOKUP(I61,COLORLOOKUP,2),VLOOKUP(J61,COLORLOOKUP,2),VLOOKUP(K61,COLORLOOKUP,2),VLOOKUP(L61,COLORLOOKUP,2),VLOOKUP(M61,COLORLOOKUP,2),VLOOKUP(N61,COLORLOOKUP,2),VLOOKUP(O61,COLORLOOKUP,2),VLOOKUP(P61,COLORLOOKUP,2),VLOOKUP(Q61,COLORLOOKUP,2),VLOOKUP(R61,COLORLOOKUP,2),VLOOKUP(S61,COLORLOOKUP,2),VLOOKUP(T61,COLORLOOKUP,2))</f>
        <v>3010902</v>
      </c>
      <c r="V61" s="7">
        <f>INT(Table1[[#This Row],[Total Score]]/ORANGEVALUE)</f>
        <v>3</v>
      </c>
      <c r="W61" s="7">
        <f>INT((Table1[[#This Row],[Total Score]]-Table1[[#This Row],[Orange]]*ORANGEVALUE)/GOLDVALUE)</f>
        <v>1</v>
      </c>
      <c r="X61" s="7">
        <f>INT((Table1[[#This Row],[Total Score]]-Table1[[#This Row],[Orange]]*ORANGEVALUE-Table1[[#This Row],[Gold]]*GOLDVALUE)/BLUEVALUE)</f>
        <v>9</v>
      </c>
      <c r="Y61" s="7">
        <f>MOD(Table1[[#This Row],[Total Score]],BLUEVALUE)</f>
        <v>2</v>
      </c>
    </row>
    <row r="62" spans="1:25" x14ac:dyDescent="0.25">
      <c r="A62" s="7">
        <v>140</v>
      </c>
      <c r="B62" s="6">
        <v>44532.496423611097</v>
      </c>
      <c r="C62" s="6">
        <v>44532.4984722222</v>
      </c>
      <c r="D62" s="7" t="s">
        <v>228</v>
      </c>
      <c r="E62" s="7" t="s">
        <v>229</v>
      </c>
      <c r="F62" s="7" t="s">
        <v>47</v>
      </c>
      <c r="G62" s="7" t="s">
        <v>21</v>
      </c>
      <c r="H62" s="7" t="s">
        <v>68</v>
      </c>
      <c r="I62" s="7" t="s">
        <v>59</v>
      </c>
      <c r="J62" s="7" t="s">
        <v>24</v>
      </c>
      <c r="K62" s="7" t="s">
        <v>39</v>
      </c>
      <c r="L62" s="7" t="s">
        <v>40</v>
      </c>
      <c r="M62" s="7" t="s">
        <v>56</v>
      </c>
      <c r="N62" s="7" t="s">
        <v>67</v>
      </c>
      <c r="O62" s="7" t="s">
        <v>62</v>
      </c>
      <c r="P62" s="7" t="s">
        <v>30</v>
      </c>
      <c r="Q62" s="7" t="s">
        <v>63</v>
      </c>
      <c r="R62" s="7" t="s">
        <v>51</v>
      </c>
      <c r="S62" s="7" t="s">
        <v>33</v>
      </c>
      <c r="T62" s="7" t="s">
        <v>70</v>
      </c>
      <c r="U62" s="7">
        <f>SUM(VLOOKUP(Table1[[#This Row],[Which word do you like the most?]],COLORLOOKUP,2),VLOOKUP(Table1[[#This Row],[Which word do you like the most?2]],COLORLOOKUP,2),VLOOKUP(H62,COLORLOOKUP,2),VLOOKUP(I62,COLORLOOKUP,2),VLOOKUP(J62,COLORLOOKUP,2),VLOOKUP(K62,COLORLOOKUP,2),VLOOKUP(L62,COLORLOOKUP,2),VLOOKUP(M62,COLORLOOKUP,2),VLOOKUP(N62,COLORLOOKUP,2),VLOOKUP(O62,COLORLOOKUP,2),VLOOKUP(P62,COLORLOOKUP,2),VLOOKUP(Q62,COLORLOOKUP,2),VLOOKUP(R62,COLORLOOKUP,2),VLOOKUP(S62,COLORLOOKUP,2),VLOOKUP(T62,COLORLOOKUP,2))</f>
        <v>3060501</v>
      </c>
      <c r="V62" s="7">
        <f>INT(Table1[[#This Row],[Total Score]]/ORANGEVALUE)</f>
        <v>3</v>
      </c>
      <c r="W62" s="7">
        <f>INT((Table1[[#This Row],[Total Score]]-Table1[[#This Row],[Orange]]*ORANGEVALUE)/GOLDVALUE)</f>
        <v>6</v>
      </c>
      <c r="X62" s="7">
        <f>INT((Table1[[#This Row],[Total Score]]-Table1[[#This Row],[Orange]]*ORANGEVALUE-Table1[[#This Row],[Gold]]*GOLDVALUE)/BLUEVALUE)</f>
        <v>5</v>
      </c>
      <c r="Y62" s="7">
        <f>MOD(Table1[[#This Row],[Total Score]],BLUEVALUE)</f>
        <v>1</v>
      </c>
    </row>
    <row r="63" spans="1:25" x14ac:dyDescent="0.25">
      <c r="A63" s="7">
        <v>141</v>
      </c>
      <c r="B63" s="6">
        <v>44532.638113425899</v>
      </c>
      <c r="C63" s="6">
        <v>44532.638969907399</v>
      </c>
      <c r="D63" s="7" t="s">
        <v>230</v>
      </c>
      <c r="E63" s="7" t="s">
        <v>231</v>
      </c>
      <c r="F63" s="7" t="s">
        <v>47</v>
      </c>
      <c r="G63" s="7" t="s">
        <v>48</v>
      </c>
      <c r="H63" s="7" t="s">
        <v>68</v>
      </c>
      <c r="I63" s="7" t="s">
        <v>38</v>
      </c>
      <c r="J63" s="7" t="s">
        <v>66</v>
      </c>
      <c r="K63" s="7" t="s">
        <v>49</v>
      </c>
      <c r="L63" s="7" t="s">
        <v>65</v>
      </c>
      <c r="M63" s="7" t="s">
        <v>41</v>
      </c>
      <c r="N63" s="7" t="s">
        <v>67</v>
      </c>
      <c r="O63" s="7" t="s">
        <v>71</v>
      </c>
      <c r="P63" s="7" t="s">
        <v>50</v>
      </c>
      <c r="Q63" s="7" t="s">
        <v>63</v>
      </c>
      <c r="R63" s="7" t="s">
        <v>58</v>
      </c>
      <c r="S63" s="7" t="s">
        <v>75</v>
      </c>
      <c r="T63" s="7" t="s">
        <v>70</v>
      </c>
      <c r="U63" s="7">
        <f>SUM(VLOOKUP(Table1[[#This Row],[Which word do you like the most?]],COLORLOOKUP,2),VLOOKUP(Table1[[#This Row],[Which word do you like the most?2]],COLORLOOKUP,2),VLOOKUP(H63,COLORLOOKUP,2),VLOOKUP(I63,COLORLOOKUP,2),VLOOKUP(J63,COLORLOOKUP,2),VLOOKUP(K63,COLORLOOKUP,2),VLOOKUP(L63,COLORLOOKUP,2),VLOOKUP(M63,COLORLOOKUP,2),VLOOKUP(N63,COLORLOOKUP,2),VLOOKUP(O63,COLORLOOKUP,2),VLOOKUP(P63,COLORLOOKUP,2),VLOOKUP(Q63,COLORLOOKUP,2),VLOOKUP(R63,COLORLOOKUP,2),VLOOKUP(S63,COLORLOOKUP,2),VLOOKUP(T63,COLORLOOKUP,2))</f>
        <v>3060402</v>
      </c>
      <c r="V63" s="7">
        <f>INT(Table1[[#This Row],[Total Score]]/ORANGEVALUE)</f>
        <v>3</v>
      </c>
      <c r="W63" s="7">
        <f>INT((Table1[[#This Row],[Total Score]]-Table1[[#This Row],[Orange]]*ORANGEVALUE)/GOLDVALUE)</f>
        <v>6</v>
      </c>
      <c r="X63" s="7">
        <f>INT((Table1[[#This Row],[Total Score]]-Table1[[#This Row],[Orange]]*ORANGEVALUE-Table1[[#This Row],[Gold]]*GOLDVALUE)/BLUEVALUE)</f>
        <v>4</v>
      </c>
      <c r="Y63" s="7">
        <f>MOD(Table1[[#This Row],[Total Score]],BLUEVALUE)</f>
        <v>2</v>
      </c>
    </row>
    <row r="64" spans="1:25" x14ac:dyDescent="0.25">
      <c r="A64" s="7">
        <v>142</v>
      </c>
      <c r="B64" s="6">
        <v>44532.797511574099</v>
      </c>
      <c r="C64" s="6">
        <v>44532.798564814802</v>
      </c>
      <c r="D64" s="7" t="s">
        <v>232</v>
      </c>
      <c r="E64" s="7" t="s">
        <v>233</v>
      </c>
      <c r="F64" s="7" t="s">
        <v>47</v>
      </c>
      <c r="G64" s="7" t="s">
        <v>21</v>
      </c>
      <c r="H64" s="7" t="s">
        <v>68</v>
      </c>
      <c r="I64" s="7" t="s">
        <v>59</v>
      </c>
      <c r="J64" s="7" t="s">
        <v>24</v>
      </c>
      <c r="K64" s="7" t="s">
        <v>55</v>
      </c>
      <c r="L64" s="7" t="s">
        <v>26</v>
      </c>
      <c r="M64" s="7" t="s">
        <v>27</v>
      </c>
      <c r="N64" s="7" t="s">
        <v>61</v>
      </c>
      <c r="O64" s="7" t="s">
        <v>71</v>
      </c>
      <c r="P64" s="7" t="s">
        <v>73</v>
      </c>
      <c r="Q64" s="7" t="s">
        <v>63</v>
      </c>
      <c r="R64" s="7" t="s">
        <v>58</v>
      </c>
      <c r="S64" s="7" t="s">
        <v>33</v>
      </c>
      <c r="T64" s="7" t="s">
        <v>64</v>
      </c>
      <c r="U64" s="7">
        <f>SUM(VLOOKUP(Table1[[#This Row],[Which word do you like the most?]],COLORLOOKUP,2),VLOOKUP(Table1[[#This Row],[Which word do you like the most?2]],COLORLOOKUP,2),VLOOKUP(H64,COLORLOOKUP,2),VLOOKUP(I64,COLORLOOKUP,2),VLOOKUP(J64,COLORLOOKUP,2),VLOOKUP(K64,COLORLOOKUP,2),VLOOKUP(L64,COLORLOOKUP,2),VLOOKUP(M64,COLORLOOKUP,2),VLOOKUP(N64,COLORLOOKUP,2),VLOOKUP(O64,COLORLOOKUP,2),VLOOKUP(P64,COLORLOOKUP,2),VLOOKUP(Q64,COLORLOOKUP,2),VLOOKUP(R64,COLORLOOKUP,2),VLOOKUP(S64,COLORLOOKUP,2),VLOOKUP(T64,COLORLOOKUP,2))</f>
        <v>5030403</v>
      </c>
      <c r="V64" s="7">
        <f>INT(Table1[[#This Row],[Total Score]]/ORANGEVALUE)</f>
        <v>5</v>
      </c>
      <c r="W64" s="7">
        <f>INT((Table1[[#This Row],[Total Score]]-Table1[[#This Row],[Orange]]*ORANGEVALUE)/GOLDVALUE)</f>
        <v>3</v>
      </c>
      <c r="X64" s="7">
        <f>INT((Table1[[#This Row],[Total Score]]-Table1[[#This Row],[Orange]]*ORANGEVALUE-Table1[[#This Row],[Gold]]*GOLDVALUE)/BLUEVALUE)</f>
        <v>4</v>
      </c>
      <c r="Y64" s="7">
        <f>MOD(Table1[[#This Row],[Total Score]],BLUEVALUE)</f>
        <v>3</v>
      </c>
    </row>
  </sheetData>
  <conditionalFormatting sqref="V2:Y64">
    <cfRule type="top10" dxfId="0" priority="2" rank="10"/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9BEAC6-DBDB-4244-B44D-2055838F1575}">
  <dimension ref="A1:J60"/>
  <sheetViews>
    <sheetView workbookViewId="0">
      <selection activeCell="G31" sqref="G31"/>
    </sheetView>
  </sheetViews>
  <sheetFormatPr defaultRowHeight="15" x14ac:dyDescent="0.25"/>
  <cols>
    <col min="1" max="1" width="12.5703125" bestFit="1" customWidth="1"/>
    <col min="5" max="5" width="23" bestFit="1" customWidth="1"/>
    <col min="9" max="9" width="13.7109375" bestFit="1" customWidth="1"/>
  </cols>
  <sheetData>
    <row r="1" spans="1:10" x14ac:dyDescent="0.25">
      <c r="A1" t="s">
        <v>47</v>
      </c>
      <c r="B1">
        <f>ORANGEVALUE</f>
        <v>1000000</v>
      </c>
      <c r="E1" t="s">
        <v>85</v>
      </c>
      <c r="F1">
        <f>NUMQUESTIONS*ORANGEVALUE</f>
        <v>15000000</v>
      </c>
      <c r="J1">
        <v>15</v>
      </c>
    </row>
    <row r="2" spans="1:10" x14ac:dyDescent="0.25">
      <c r="A2" t="s">
        <v>61</v>
      </c>
      <c r="B2">
        <f>ORANGEVALUE</f>
        <v>1000000</v>
      </c>
      <c r="E2" t="s">
        <v>86</v>
      </c>
      <c r="F2">
        <f>NUMQUESTIONS*GOLDVALUE</f>
        <v>150000</v>
      </c>
      <c r="I2" t="s">
        <v>87</v>
      </c>
      <c r="J2">
        <v>1000000</v>
      </c>
    </row>
    <row r="3" spans="1:10" x14ac:dyDescent="0.25">
      <c r="A3" t="s">
        <v>33</v>
      </c>
      <c r="B3">
        <f>BLUEVALUE</f>
        <v>100</v>
      </c>
      <c r="E3" t="s">
        <v>88</v>
      </c>
      <c r="F3">
        <f>NUMQUESTIONS*BLUEVALUE</f>
        <v>1500</v>
      </c>
      <c r="I3" t="s">
        <v>89</v>
      </c>
      <c r="J3">
        <v>10000</v>
      </c>
    </row>
    <row r="4" spans="1:10" x14ac:dyDescent="0.25">
      <c r="A4" t="s">
        <v>35</v>
      </c>
      <c r="B4">
        <f>BLUEVALUE</f>
        <v>100</v>
      </c>
      <c r="E4" t="s">
        <v>90</v>
      </c>
      <c r="F4">
        <f>NUMQUESTIONS*GREENVALUE</f>
        <v>15</v>
      </c>
      <c r="I4" t="s">
        <v>91</v>
      </c>
      <c r="J4">
        <v>100</v>
      </c>
    </row>
    <row r="5" spans="1:10" x14ac:dyDescent="0.25">
      <c r="A5" t="s">
        <v>70</v>
      </c>
      <c r="B5">
        <f>GOLDVALUE</f>
        <v>10000</v>
      </c>
      <c r="F5">
        <f>SUM(F1:F4)</f>
        <v>15151515</v>
      </c>
      <c r="I5" t="s">
        <v>92</v>
      </c>
      <c r="J5">
        <v>1</v>
      </c>
    </row>
    <row r="6" spans="1:10" x14ac:dyDescent="0.25">
      <c r="A6" t="s">
        <v>55</v>
      </c>
      <c r="B6">
        <f>BLUEVALUE</f>
        <v>100</v>
      </c>
    </row>
    <row r="7" spans="1:10" x14ac:dyDescent="0.25">
      <c r="A7" t="s">
        <v>37</v>
      </c>
      <c r="B7">
        <f>BLUEVALUE</f>
        <v>100</v>
      </c>
    </row>
    <row r="8" spans="1:10" x14ac:dyDescent="0.25">
      <c r="A8" t="s">
        <v>22</v>
      </c>
      <c r="B8">
        <f>GREENVALUE</f>
        <v>1</v>
      </c>
    </row>
    <row r="9" spans="1:10" x14ac:dyDescent="0.25">
      <c r="A9" t="s">
        <v>54</v>
      </c>
      <c r="B9">
        <f>ORANGEVALUE</f>
        <v>1000000</v>
      </c>
    </row>
    <row r="10" spans="1:10" x14ac:dyDescent="0.25">
      <c r="A10" t="s">
        <v>50</v>
      </c>
      <c r="B10">
        <f>GREENVALUE</f>
        <v>1</v>
      </c>
    </row>
    <row r="11" spans="1:10" x14ac:dyDescent="0.25">
      <c r="A11" t="s">
        <v>44</v>
      </c>
      <c r="B11">
        <f>GREENVALUE</f>
        <v>1</v>
      </c>
    </row>
    <row r="12" spans="1:10" x14ac:dyDescent="0.25">
      <c r="A12" t="s">
        <v>77</v>
      </c>
      <c r="B12">
        <f>GREENVALUE</f>
        <v>1</v>
      </c>
    </row>
    <row r="13" spans="1:10" x14ac:dyDescent="0.25">
      <c r="A13" t="s">
        <v>71</v>
      </c>
      <c r="B13">
        <f>GOLDVALUE</f>
        <v>10000</v>
      </c>
    </row>
    <row r="14" spans="1:10" x14ac:dyDescent="0.25">
      <c r="A14" t="s">
        <v>79</v>
      </c>
      <c r="B14">
        <f>GOLDVALUE</f>
        <v>10000</v>
      </c>
    </row>
    <row r="15" spans="1:10" x14ac:dyDescent="0.25">
      <c r="A15" t="s">
        <v>74</v>
      </c>
      <c r="B15">
        <f>GOLDVALUE</f>
        <v>10000</v>
      </c>
    </row>
    <row r="16" spans="1:10" x14ac:dyDescent="0.25">
      <c r="A16" t="s">
        <v>31</v>
      </c>
      <c r="B16">
        <f>GOLDVALUE</f>
        <v>10000</v>
      </c>
    </row>
    <row r="17" spans="1:2" x14ac:dyDescent="0.25">
      <c r="A17" t="s">
        <v>45</v>
      </c>
      <c r="B17">
        <f>ORANGEVALUE</f>
        <v>1000000</v>
      </c>
    </row>
    <row r="18" spans="1:2" x14ac:dyDescent="0.25">
      <c r="A18" t="s">
        <v>59</v>
      </c>
      <c r="B18">
        <f>GREENVALUE</f>
        <v>1</v>
      </c>
    </row>
    <row r="19" spans="1:2" x14ac:dyDescent="0.25">
      <c r="A19" t="s">
        <v>62</v>
      </c>
      <c r="B19">
        <f>ORANGEVALUE</f>
        <v>1000000</v>
      </c>
    </row>
    <row r="20" spans="1:2" x14ac:dyDescent="0.25">
      <c r="A20" t="s">
        <v>49</v>
      </c>
      <c r="B20">
        <f>GOLDVALUE</f>
        <v>10000</v>
      </c>
    </row>
    <row r="21" spans="1:2" x14ac:dyDescent="0.25">
      <c r="A21" t="s">
        <v>43</v>
      </c>
      <c r="B21">
        <f>GREENVALUE</f>
        <v>1</v>
      </c>
    </row>
    <row r="22" spans="1:2" x14ac:dyDescent="0.25">
      <c r="A22" t="s">
        <v>65</v>
      </c>
      <c r="B22">
        <f>BLUEVALUE</f>
        <v>100</v>
      </c>
    </row>
    <row r="23" spans="1:2" x14ac:dyDescent="0.25">
      <c r="A23" t="s">
        <v>63</v>
      </c>
      <c r="B23">
        <f>BLUEVALUE</f>
        <v>100</v>
      </c>
    </row>
    <row r="24" spans="1:2" x14ac:dyDescent="0.25">
      <c r="A24" t="s">
        <v>24</v>
      </c>
      <c r="B24">
        <f>BLUEVALUE</f>
        <v>100</v>
      </c>
    </row>
    <row r="25" spans="1:2" x14ac:dyDescent="0.25">
      <c r="A25" t="s">
        <v>58</v>
      </c>
      <c r="B25">
        <f>ORANGEVALUE</f>
        <v>1000000</v>
      </c>
    </row>
    <row r="26" spans="1:2" x14ac:dyDescent="0.25">
      <c r="A26" t="s">
        <v>48</v>
      </c>
      <c r="B26">
        <f>BLUEVALUE</f>
        <v>100</v>
      </c>
    </row>
    <row r="27" spans="1:2" x14ac:dyDescent="0.25">
      <c r="A27" t="s">
        <v>39</v>
      </c>
      <c r="B27">
        <f>ORANGEVALUE</f>
        <v>1000000</v>
      </c>
    </row>
    <row r="28" spans="1:2" x14ac:dyDescent="0.25">
      <c r="A28" t="s">
        <v>72</v>
      </c>
      <c r="B28">
        <f>ORANGEVALUE</f>
        <v>1000000</v>
      </c>
    </row>
    <row r="29" spans="1:2" x14ac:dyDescent="0.25">
      <c r="A29" t="s">
        <v>73</v>
      </c>
      <c r="B29">
        <f>ORANGEVALUE</f>
        <v>1000000</v>
      </c>
    </row>
    <row r="30" spans="1:2" x14ac:dyDescent="0.25">
      <c r="A30" t="s">
        <v>28</v>
      </c>
      <c r="B30">
        <f>GREENVALUE</f>
        <v>1</v>
      </c>
    </row>
    <row r="31" spans="1:2" x14ac:dyDescent="0.25">
      <c r="A31" t="s">
        <v>30</v>
      </c>
      <c r="B31">
        <f>BLUEVALUE</f>
        <v>100</v>
      </c>
    </row>
    <row r="32" spans="1:2" x14ac:dyDescent="0.25">
      <c r="A32" t="s">
        <v>52</v>
      </c>
      <c r="B32">
        <f>GREENVALUE</f>
        <v>1</v>
      </c>
    </row>
    <row r="33" spans="1:2" x14ac:dyDescent="0.25">
      <c r="A33" t="s">
        <v>25</v>
      </c>
      <c r="B33">
        <f>GREENVALUE</f>
        <v>1</v>
      </c>
    </row>
    <row r="34" spans="1:2" x14ac:dyDescent="0.25">
      <c r="A34" t="s">
        <v>40</v>
      </c>
      <c r="B34">
        <f>GOLDVALUE</f>
        <v>10000</v>
      </c>
    </row>
    <row r="35" spans="1:2" x14ac:dyDescent="0.25">
      <c r="A35" t="s">
        <v>41</v>
      </c>
      <c r="B35">
        <f>ORANGEVALUE</f>
        <v>1000000</v>
      </c>
    </row>
    <row r="36" spans="1:2" x14ac:dyDescent="0.25">
      <c r="A36" t="s">
        <v>36</v>
      </c>
      <c r="B36">
        <f>ORANGEVALUE</f>
        <v>1000000</v>
      </c>
    </row>
    <row r="37" spans="1:2" x14ac:dyDescent="0.25">
      <c r="A37" t="s">
        <v>51</v>
      </c>
      <c r="B37">
        <f>GOLDVALUE</f>
        <v>10000</v>
      </c>
    </row>
    <row r="38" spans="1:2" x14ac:dyDescent="0.25">
      <c r="A38" t="s">
        <v>67</v>
      </c>
      <c r="B38">
        <f>GOLDVALUE</f>
        <v>10000</v>
      </c>
    </row>
    <row r="39" spans="1:2" x14ac:dyDescent="0.25">
      <c r="A39" t="s">
        <v>76</v>
      </c>
      <c r="B39">
        <f>GOLDVALUE</f>
        <v>10000</v>
      </c>
    </row>
    <row r="40" spans="1:2" x14ac:dyDescent="0.25">
      <c r="A40" t="s">
        <v>32</v>
      </c>
      <c r="B40">
        <f>GREENVALUE</f>
        <v>1</v>
      </c>
    </row>
    <row r="41" spans="1:2" x14ac:dyDescent="0.25">
      <c r="A41" t="s">
        <v>42</v>
      </c>
      <c r="B41">
        <f>BLUEVALUE</f>
        <v>100</v>
      </c>
    </row>
    <row r="42" spans="1:2" x14ac:dyDescent="0.25">
      <c r="A42" t="s">
        <v>23</v>
      </c>
      <c r="B42">
        <f>GOLDVALUE</f>
        <v>10000</v>
      </c>
    </row>
    <row r="43" spans="1:2" x14ac:dyDescent="0.25">
      <c r="A43" t="s">
        <v>75</v>
      </c>
      <c r="B43">
        <f>GREENVALUE</f>
        <v>1</v>
      </c>
    </row>
    <row r="44" spans="1:2" x14ac:dyDescent="0.25">
      <c r="A44" t="s">
        <v>57</v>
      </c>
      <c r="B44">
        <f>GOLDVALUE</f>
        <v>10000</v>
      </c>
    </row>
    <row r="45" spans="1:2" x14ac:dyDescent="0.25">
      <c r="A45" t="s">
        <v>34</v>
      </c>
      <c r="B45">
        <f>GREENVALUE</f>
        <v>1</v>
      </c>
    </row>
    <row r="46" spans="1:2" x14ac:dyDescent="0.25">
      <c r="A46" t="s">
        <v>60</v>
      </c>
      <c r="B46">
        <f>ORANGEVALUE</f>
        <v>1000000</v>
      </c>
    </row>
    <row r="47" spans="1:2" x14ac:dyDescent="0.25">
      <c r="A47" t="s">
        <v>68</v>
      </c>
      <c r="B47">
        <f>GOLDVALUE</f>
        <v>10000</v>
      </c>
    </row>
    <row r="48" spans="1:2" x14ac:dyDescent="0.25">
      <c r="A48" t="s">
        <v>78</v>
      </c>
      <c r="B48">
        <f>ORANGEVALUE</f>
        <v>1000000</v>
      </c>
    </row>
    <row r="49" spans="1:2" x14ac:dyDescent="0.25">
      <c r="A49" t="s">
        <v>27</v>
      </c>
      <c r="B49">
        <f>GREENVALUE</f>
        <v>1</v>
      </c>
    </row>
    <row r="50" spans="1:2" x14ac:dyDescent="0.25">
      <c r="A50" t="s">
        <v>66</v>
      </c>
      <c r="B50">
        <f>GOLDVALUE</f>
        <v>10000</v>
      </c>
    </row>
    <row r="51" spans="1:2" x14ac:dyDescent="0.25">
      <c r="A51" t="s">
        <v>64</v>
      </c>
      <c r="B51">
        <f>ORANGEVALUE</f>
        <v>1000000</v>
      </c>
    </row>
    <row r="52" spans="1:2" x14ac:dyDescent="0.25">
      <c r="A52" t="s">
        <v>53</v>
      </c>
      <c r="B52">
        <f>ORANGEVALUE</f>
        <v>1000000</v>
      </c>
    </row>
    <row r="53" spans="1:2" x14ac:dyDescent="0.25">
      <c r="A53" t="s">
        <v>46</v>
      </c>
      <c r="B53">
        <f>BLUEVALUE</f>
        <v>100</v>
      </c>
    </row>
    <row r="54" spans="1:2" x14ac:dyDescent="0.25">
      <c r="A54" t="s">
        <v>29</v>
      </c>
      <c r="B54">
        <f>BLUEVALUE</f>
        <v>100</v>
      </c>
    </row>
    <row r="55" spans="1:2" x14ac:dyDescent="0.25">
      <c r="A55" t="s">
        <v>26</v>
      </c>
      <c r="B55">
        <f>GREENVALUE</f>
        <v>1</v>
      </c>
    </row>
    <row r="56" spans="1:2" x14ac:dyDescent="0.25">
      <c r="A56" t="s">
        <v>21</v>
      </c>
      <c r="B56">
        <f>GOLDVALUE</f>
        <v>10000</v>
      </c>
    </row>
    <row r="57" spans="1:2" x14ac:dyDescent="0.25">
      <c r="A57" t="s">
        <v>38</v>
      </c>
      <c r="B57">
        <f>BLUEVALUE</f>
        <v>100</v>
      </c>
    </row>
    <row r="58" spans="1:2" x14ac:dyDescent="0.25">
      <c r="A58" t="s">
        <v>20</v>
      </c>
      <c r="B58">
        <f>GREENVALUE</f>
        <v>1</v>
      </c>
    </row>
    <row r="59" spans="1:2" x14ac:dyDescent="0.25">
      <c r="A59" t="s">
        <v>69</v>
      </c>
      <c r="B59">
        <f>BLUEVALUE</f>
        <v>100</v>
      </c>
    </row>
    <row r="60" spans="1:2" x14ac:dyDescent="0.25">
      <c r="A60" t="s">
        <v>56</v>
      </c>
      <c r="B60">
        <f>BLUEVALUE</f>
        <v>100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966EB-F992-4DEE-9C67-2D8603162753}">
  <dimension ref="A1:J84"/>
  <sheetViews>
    <sheetView workbookViewId="0">
      <selection sqref="A1:B1048576"/>
    </sheetView>
  </sheetViews>
  <sheetFormatPr defaultColWidth="38.5703125" defaultRowHeight="15" x14ac:dyDescent="0.25"/>
  <cols>
    <col min="1" max="1" width="32" bestFit="1" customWidth="1"/>
    <col min="2" max="2" width="11.28515625" bestFit="1" customWidth="1"/>
    <col min="4" max="4" width="9.85546875" bestFit="1" customWidth="1"/>
    <col min="5" max="5" width="15.140625" bestFit="1" customWidth="1"/>
    <col min="6" max="6" width="14.42578125" bestFit="1" customWidth="1"/>
    <col min="7" max="7" width="9.7109375" bestFit="1" customWidth="1"/>
    <col min="8" max="8" width="12" bestFit="1" customWidth="1"/>
    <col min="9" max="9" width="7.5703125" bestFit="1" customWidth="1"/>
    <col min="10" max="10" width="8.7109375" bestFit="1" customWidth="1"/>
  </cols>
  <sheetData>
    <row r="1" spans="1:10" x14ac:dyDescent="0.25">
      <c r="A1" s="5" t="s">
        <v>234</v>
      </c>
      <c r="B1" s="5" t="s">
        <v>603</v>
      </c>
      <c r="C1" s="5" t="s">
        <v>4</v>
      </c>
      <c r="D1" s="5" t="s">
        <v>235</v>
      </c>
      <c r="E1" s="5" t="s">
        <v>236</v>
      </c>
      <c r="F1" s="5" t="s">
        <v>237</v>
      </c>
      <c r="G1" s="5" t="s">
        <v>238</v>
      </c>
      <c r="H1" s="5" t="s">
        <v>239</v>
      </c>
      <c r="I1" s="5" t="s">
        <v>240</v>
      </c>
      <c r="J1" s="5" t="s">
        <v>241</v>
      </c>
    </row>
    <row r="2" spans="1:10" x14ac:dyDescent="0.25">
      <c r="A2" s="5" t="s">
        <v>158</v>
      </c>
      <c r="B2" s="8" t="s">
        <v>354</v>
      </c>
      <c r="C2" s="8" t="s">
        <v>351</v>
      </c>
      <c r="D2" s="8">
        <v>62290</v>
      </c>
      <c r="E2" s="8">
        <v>10</v>
      </c>
      <c r="F2" s="8" t="s">
        <v>352</v>
      </c>
      <c r="G2" s="8" t="s">
        <v>353</v>
      </c>
      <c r="H2" s="5" t="s">
        <v>273</v>
      </c>
      <c r="I2" s="5" t="s">
        <v>248</v>
      </c>
      <c r="J2" s="5" t="s">
        <v>355</v>
      </c>
    </row>
    <row r="3" spans="1:10" x14ac:dyDescent="0.25">
      <c r="A3" s="5" t="s">
        <v>132</v>
      </c>
      <c r="B3" s="8" t="s">
        <v>246</v>
      </c>
      <c r="C3" s="8" t="s">
        <v>318</v>
      </c>
      <c r="D3" s="8">
        <v>32126</v>
      </c>
      <c r="E3" s="8">
        <v>10</v>
      </c>
      <c r="F3" s="8" t="s">
        <v>319</v>
      </c>
      <c r="G3" s="8" t="s">
        <v>320</v>
      </c>
      <c r="H3" s="5" t="s">
        <v>273</v>
      </c>
      <c r="I3" s="5" t="s">
        <v>248</v>
      </c>
      <c r="J3" s="5" t="s">
        <v>321</v>
      </c>
    </row>
    <row r="4" spans="1:10" x14ac:dyDescent="0.25">
      <c r="A4" s="5" t="s">
        <v>206</v>
      </c>
      <c r="B4" s="8" t="s">
        <v>468</v>
      </c>
      <c r="C4" s="8" t="s">
        <v>592</v>
      </c>
      <c r="D4" s="8">
        <v>28853</v>
      </c>
      <c r="E4" s="8">
        <v>11</v>
      </c>
      <c r="F4" s="8" t="s">
        <v>593</v>
      </c>
      <c r="G4" s="8" t="s">
        <v>594</v>
      </c>
      <c r="H4" s="5" t="s">
        <v>267</v>
      </c>
      <c r="I4" s="5" t="s">
        <v>274</v>
      </c>
      <c r="J4" s="5" t="s">
        <v>455</v>
      </c>
    </row>
    <row r="5" spans="1:10" x14ac:dyDescent="0.25">
      <c r="A5" s="5" t="s">
        <v>176</v>
      </c>
      <c r="B5" s="8" t="s">
        <v>354</v>
      </c>
      <c r="C5" s="8" t="s">
        <v>409</v>
      </c>
      <c r="D5" s="8">
        <v>35449</v>
      </c>
      <c r="E5" s="8">
        <v>9</v>
      </c>
      <c r="F5" s="8" t="s">
        <v>410</v>
      </c>
      <c r="G5" s="8" t="s">
        <v>411</v>
      </c>
      <c r="H5" s="5" t="s">
        <v>253</v>
      </c>
      <c r="I5" s="5" t="s">
        <v>274</v>
      </c>
      <c r="J5" s="5" t="s">
        <v>412</v>
      </c>
    </row>
    <row r="6" spans="1:10" x14ac:dyDescent="0.25">
      <c r="A6" s="5" t="s">
        <v>152</v>
      </c>
      <c r="B6" s="8" t="s">
        <v>354</v>
      </c>
      <c r="C6" s="8" t="s">
        <v>413</v>
      </c>
      <c r="D6" s="8">
        <v>34518</v>
      </c>
      <c r="E6" s="8">
        <v>9</v>
      </c>
      <c r="F6" s="8" t="s">
        <v>414</v>
      </c>
      <c r="G6" s="8" t="s">
        <v>415</v>
      </c>
      <c r="H6" s="5" t="s">
        <v>253</v>
      </c>
      <c r="I6" s="5" t="s">
        <v>248</v>
      </c>
      <c r="J6" s="5" t="s">
        <v>416</v>
      </c>
    </row>
    <row r="7" spans="1:10" x14ac:dyDescent="0.25">
      <c r="A7" s="5" t="s">
        <v>156</v>
      </c>
      <c r="B7" s="8" t="s">
        <v>354</v>
      </c>
      <c r="C7" s="8" t="s">
        <v>365</v>
      </c>
      <c r="D7" s="8">
        <v>28647</v>
      </c>
      <c r="E7" s="8">
        <v>11</v>
      </c>
      <c r="F7" s="8" t="s">
        <v>366</v>
      </c>
      <c r="G7" s="8" t="s">
        <v>367</v>
      </c>
      <c r="H7" s="5" t="s">
        <v>267</v>
      </c>
      <c r="I7" s="5" t="s">
        <v>274</v>
      </c>
      <c r="J7" s="5" t="s">
        <v>368</v>
      </c>
    </row>
    <row r="8" spans="1:10" x14ac:dyDescent="0.25">
      <c r="A8" s="5" t="s">
        <v>222</v>
      </c>
      <c r="B8" s="8" t="s">
        <v>468</v>
      </c>
      <c r="C8" s="8" t="s">
        <v>595</v>
      </c>
      <c r="D8" s="8">
        <v>26271</v>
      </c>
      <c r="E8" s="8">
        <v>12</v>
      </c>
      <c r="F8" s="8" t="s">
        <v>596</v>
      </c>
      <c r="G8" s="8" t="s">
        <v>597</v>
      </c>
      <c r="H8" s="5" t="s">
        <v>247</v>
      </c>
      <c r="I8" s="5" t="s">
        <v>248</v>
      </c>
      <c r="J8" s="5" t="s">
        <v>598</v>
      </c>
    </row>
    <row r="9" spans="1:10" x14ac:dyDescent="0.25">
      <c r="A9" s="5" t="s">
        <v>507</v>
      </c>
      <c r="B9" s="8" t="s">
        <v>468</v>
      </c>
      <c r="C9" s="8" t="s">
        <v>506</v>
      </c>
      <c r="D9" s="8">
        <v>29495</v>
      </c>
      <c r="E9" s="8">
        <v>12</v>
      </c>
      <c r="F9" s="8" t="s">
        <v>508</v>
      </c>
      <c r="G9" s="8" t="s">
        <v>509</v>
      </c>
      <c r="H9" s="5" t="s">
        <v>247</v>
      </c>
      <c r="I9" s="5" t="s">
        <v>248</v>
      </c>
      <c r="J9" s="5" t="s">
        <v>510</v>
      </c>
    </row>
    <row r="10" spans="1:10" x14ac:dyDescent="0.25">
      <c r="A10" s="5" t="s">
        <v>110</v>
      </c>
      <c r="B10" s="8" t="s">
        <v>246</v>
      </c>
      <c r="C10" s="8" t="s">
        <v>285</v>
      </c>
      <c r="D10" s="8">
        <v>61537</v>
      </c>
      <c r="E10" s="8">
        <v>9</v>
      </c>
      <c r="F10" s="8" t="s">
        <v>286</v>
      </c>
      <c r="G10" s="8" t="s">
        <v>287</v>
      </c>
      <c r="H10" s="5" t="s">
        <v>253</v>
      </c>
      <c r="I10" s="5" t="s">
        <v>274</v>
      </c>
      <c r="J10" s="5" t="s">
        <v>288</v>
      </c>
    </row>
    <row r="11" spans="1:10" x14ac:dyDescent="0.25">
      <c r="A11" s="5" t="s">
        <v>228</v>
      </c>
      <c r="B11" s="8" t="s">
        <v>354</v>
      </c>
      <c r="C11" s="8" t="s">
        <v>373</v>
      </c>
      <c r="D11" s="8">
        <v>29035</v>
      </c>
      <c r="E11" s="8">
        <v>11</v>
      </c>
      <c r="F11" s="8" t="s">
        <v>374</v>
      </c>
      <c r="G11" s="8" t="s">
        <v>375</v>
      </c>
      <c r="H11" s="5" t="s">
        <v>267</v>
      </c>
      <c r="I11" s="5" t="s">
        <v>274</v>
      </c>
      <c r="J11" s="5" t="s">
        <v>376</v>
      </c>
    </row>
    <row r="12" spans="1:10" x14ac:dyDescent="0.25">
      <c r="A12" s="5" t="s">
        <v>168</v>
      </c>
      <c r="B12" s="8" t="s">
        <v>354</v>
      </c>
      <c r="C12" s="8" t="s">
        <v>448</v>
      </c>
      <c r="D12" s="8">
        <v>28871</v>
      </c>
      <c r="E12" s="8">
        <v>11</v>
      </c>
      <c r="F12" s="8" t="s">
        <v>449</v>
      </c>
      <c r="G12" s="8" t="s">
        <v>450</v>
      </c>
      <c r="H12" s="5" t="s">
        <v>267</v>
      </c>
      <c r="I12" s="5" t="s">
        <v>248</v>
      </c>
      <c r="J12" s="5" t="s">
        <v>451</v>
      </c>
    </row>
    <row r="13" spans="1:10" x14ac:dyDescent="0.25">
      <c r="A13" s="5" t="s">
        <v>281</v>
      </c>
      <c r="B13" s="8" t="s">
        <v>246</v>
      </c>
      <c r="C13" s="8" t="s">
        <v>280</v>
      </c>
      <c r="D13" s="8">
        <v>34359</v>
      </c>
      <c r="E13" s="8">
        <v>9</v>
      </c>
      <c r="F13" s="8" t="s">
        <v>282</v>
      </c>
      <c r="G13" s="8" t="s">
        <v>283</v>
      </c>
      <c r="H13" s="5" t="s">
        <v>253</v>
      </c>
      <c r="I13" s="5" t="s">
        <v>274</v>
      </c>
      <c r="J13" s="5" t="s">
        <v>284</v>
      </c>
    </row>
    <row r="14" spans="1:10" x14ac:dyDescent="0.25">
      <c r="A14" s="5" t="s">
        <v>339</v>
      </c>
      <c r="B14" s="8" t="s">
        <v>246</v>
      </c>
      <c r="C14" s="8" t="s">
        <v>338</v>
      </c>
      <c r="D14" s="8">
        <v>34470</v>
      </c>
      <c r="E14" s="8">
        <v>9</v>
      </c>
      <c r="F14" s="8" t="s">
        <v>340</v>
      </c>
      <c r="G14" s="8" t="s">
        <v>341</v>
      </c>
      <c r="H14" s="5" t="s">
        <v>253</v>
      </c>
      <c r="I14" s="5" t="s">
        <v>248</v>
      </c>
      <c r="J14" s="5" t="s">
        <v>342</v>
      </c>
    </row>
    <row r="15" spans="1:10" x14ac:dyDescent="0.25">
      <c r="A15" s="5" t="s">
        <v>188</v>
      </c>
      <c r="B15" s="8" t="s">
        <v>468</v>
      </c>
      <c r="C15" s="8" t="s">
        <v>565</v>
      </c>
      <c r="D15" s="8">
        <v>36300</v>
      </c>
      <c r="E15" s="8">
        <v>12</v>
      </c>
      <c r="F15" s="8" t="s">
        <v>566</v>
      </c>
      <c r="G15" s="8" t="s">
        <v>567</v>
      </c>
      <c r="H15" s="5" t="s">
        <v>247</v>
      </c>
      <c r="I15" s="5" t="s">
        <v>248</v>
      </c>
      <c r="J15" s="5" t="s">
        <v>568</v>
      </c>
    </row>
    <row r="16" spans="1:10" x14ac:dyDescent="0.25">
      <c r="A16" s="5" t="s">
        <v>232</v>
      </c>
      <c r="B16" s="8" t="s">
        <v>246</v>
      </c>
      <c r="C16" s="8" t="s">
        <v>289</v>
      </c>
      <c r="D16" s="8">
        <v>31480</v>
      </c>
      <c r="E16" s="8">
        <v>10</v>
      </c>
      <c r="F16" s="8" t="s">
        <v>290</v>
      </c>
      <c r="G16" s="8" t="s">
        <v>291</v>
      </c>
      <c r="H16" s="5" t="s">
        <v>273</v>
      </c>
      <c r="I16" s="5" t="s">
        <v>274</v>
      </c>
      <c r="J16" s="5" t="s">
        <v>292</v>
      </c>
    </row>
    <row r="17" spans="1:10" x14ac:dyDescent="0.25">
      <c r="A17" s="5" t="s">
        <v>162</v>
      </c>
      <c r="B17" s="8" t="s">
        <v>354</v>
      </c>
      <c r="C17" s="8" t="s">
        <v>369</v>
      </c>
      <c r="D17" s="8">
        <v>27182</v>
      </c>
      <c r="E17" s="8">
        <v>12</v>
      </c>
      <c r="F17" s="8" t="s">
        <v>370</v>
      </c>
      <c r="G17" s="8" t="s">
        <v>371</v>
      </c>
      <c r="H17" s="5" t="s">
        <v>247</v>
      </c>
      <c r="I17" s="5" t="s">
        <v>248</v>
      </c>
      <c r="J17" s="5" t="s">
        <v>372</v>
      </c>
    </row>
    <row r="18" spans="1:10" x14ac:dyDescent="0.25">
      <c r="A18" s="5" t="s">
        <v>192</v>
      </c>
      <c r="B18" s="8" t="s">
        <v>468</v>
      </c>
      <c r="C18" s="8" t="s">
        <v>558</v>
      </c>
      <c r="D18" s="8">
        <v>25772</v>
      </c>
      <c r="E18" s="8">
        <v>12</v>
      </c>
      <c r="F18" s="8" t="s">
        <v>559</v>
      </c>
      <c r="G18" s="8" t="s">
        <v>560</v>
      </c>
      <c r="H18" s="5" t="s">
        <v>247</v>
      </c>
      <c r="I18" s="5" t="s">
        <v>248</v>
      </c>
      <c r="J18" s="5" t="s">
        <v>561</v>
      </c>
    </row>
    <row r="19" spans="1:10" x14ac:dyDescent="0.25">
      <c r="A19" s="5" t="s">
        <v>512</v>
      </c>
      <c r="B19" s="8" t="s">
        <v>468</v>
      </c>
      <c r="C19" s="8" t="s">
        <v>511</v>
      </c>
      <c r="D19" s="8">
        <v>34547</v>
      </c>
      <c r="E19" s="8">
        <v>9</v>
      </c>
      <c r="F19" s="8" t="s">
        <v>513</v>
      </c>
      <c r="G19" s="8" t="s">
        <v>514</v>
      </c>
      <c r="H19" s="5" t="s">
        <v>253</v>
      </c>
      <c r="I19" s="5" t="s">
        <v>248</v>
      </c>
      <c r="J19" s="5" t="s">
        <v>515</v>
      </c>
    </row>
    <row r="20" spans="1:10" x14ac:dyDescent="0.25">
      <c r="A20" s="5" t="s">
        <v>126</v>
      </c>
      <c r="B20" s="8" t="s">
        <v>246</v>
      </c>
      <c r="C20" s="8" t="s">
        <v>347</v>
      </c>
      <c r="D20" s="8">
        <v>34733</v>
      </c>
      <c r="E20" s="8">
        <v>9</v>
      </c>
      <c r="F20" s="8" t="s">
        <v>348</v>
      </c>
      <c r="G20" s="8" t="s">
        <v>349</v>
      </c>
      <c r="H20" s="5" t="s">
        <v>253</v>
      </c>
      <c r="I20" s="5" t="s">
        <v>274</v>
      </c>
      <c r="J20" s="5" t="s">
        <v>350</v>
      </c>
    </row>
    <row r="21" spans="1:10" x14ac:dyDescent="0.25">
      <c r="A21" s="5" t="s">
        <v>136</v>
      </c>
      <c r="B21" s="8" t="s">
        <v>246</v>
      </c>
      <c r="C21" s="8" t="s">
        <v>334</v>
      </c>
      <c r="D21" s="8">
        <v>28771</v>
      </c>
      <c r="E21" s="8">
        <v>11</v>
      </c>
      <c r="F21" s="8" t="s">
        <v>335</v>
      </c>
      <c r="G21" s="8" t="s">
        <v>336</v>
      </c>
      <c r="H21" s="5" t="s">
        <v>267</v>
      </c>
      <c r="I21" s="5" t="s">
        <v>248</v>
      </c>
      <c r="J21" s="5" t="s">
        <v>337</v>
      </c>
    </row>
    <row r="22" spans="1:10" x14ac:dyDescent="0.25">
      <c r="A22" s="5" t="s">
        <v>130</v>
      </c>
      <c r="B22" s="8" t="s">
        <v>246</v>
      </c>
      <c r="C22" s="8" t="s">
        <v>322</v>
      </c>
      <c r="D22" s="8">
        <v>44475</v>
      </c>
      <c r="E22" s="8">
        <v>12</v>
      </c>
      <c r="F22" s="8" t="s">
        <v>323</v>
      </c>
      <c r="G22" s="8" t="s">
        <v>324</v>
      </c>
      <c r="H22" s="5" t="s">
        <v>247</v>
      </c>
      <c r="I22" s="5" t="s">
        <v>248</v>
      </c>
      <c r="J22" s="5" t="s">
        <v>325</v>
      </c>
    </row>
    <row r="23" spans="1:10" x14ac:dyDescent="0.25">
      <c r="A23" s="5" t="s">
        <v>202</v>
      </c>
      <c r="B23" s="8" t="s">
        <v>468</v>
      </c>
      <c r="C23" s="8" t="s">
        <v>562</v>
      </c>
      <c r="D23" s="8">
        <v>59719</v>
      </c>
      <c r="E23" s="8">
        <v>12</v>
      </c>
      <c r="F23" s="8" t="s">
        <v>563</v>
      </c>
      <c r="G23" s="8" t="s">
        <v>564</v>
      </c>
      <c r="H23" s="5" t="s">
        <v>247</v>
      </c>
      <c r="I23" s="5" t="s">
        <v>248</v>
      </c>
      <c r="J23" s="5" t="s">
        <v>317</v>
      </c>
    </row>
    <row r="24" spans="1:10" x14ac:dyDescent="0.25">
      <c r="A24" s="5" t="s">
        <v>112</v>
      </c>
      <c r="B24" s="8" t="s">
        <v>246</v>
      </c>
      <c r="C24" s="8" t="s">
        <v>250</v>
      </c>
      <c r="D24" s="8">
        <v>34439</v>
      </c>
      <c r="E24" s="8">
        <v>9</v>
      </c>
      <c r="F24" s="8" t="s">
        <v>251</v>
      </c>
      <c r="G24" s="8" t="s">
        <v>252</v>
      </c>
      <c r="H24" s="5" t="s">
        <v>253</v>
      </c>
      <c r="I24" s="5" t="s">
        <v>248</v>
      </c>
      <c r="J24" s="5" t="s">
        <v>254</v>
      </c>
    </row>
    <row r="25" spans="1:10" x14ac:dyDescent="0.25">
      <c r="A25" s="5" t="s">
        <v>480</v>
      </c>
      <c r="B25" s="8" t="s">
        <v>468</v>
      </c>
      <c r="C25" s="8" t="s">
        <v>479</v>
      </c>
      <c r="D25" s="8">
        <v>33893</v>
      </c>
      <c r="E25" s="8">
        <v>9</v>
      </c>
      <c r="F25" s="8" t="s">
        <v>481</v>
      </c>
      <c r="G25" s="8" t="s">
        <v>482</v>
      </c>
      <c r="H25" s="5" t="s">
        <v>253</v>
      </c>
      <c r="I25" s="5" t="s">
        <v>248</v>
      </c>
      <c r="J25" s="5" t="s">
        <v>483</v>
      </c>
    </row>
    <row r="26" spans="1:10" x14ac:dyDescent="0.25">
      <c r="A26" s="5" t="s">
        <v>142</v>
      </c>
      <c r="B26" s="8" t="s">
        <v>354</v>
      </c>
      <c r="C26" s="8" t="s">
        <v>417</v>
      </c>
      <c r="D26" s="8">
        <v>28115</v>
      </c>
      <c r="E26" s="8">
        <v>12</v>
      </c>
      <c r="F26" s="8" t="s">
        <v>418</v>
      </c>
      <c r="G26" s="8" t="s">
        <v>419</v>
      </c>
      <c r="H26" s="5" t="s">
        <v>247</v>
      </c>
      <c r="I26" s="5" t="s">
        <v>248</v>
      </c>
      <c r="J26" s="5" t="s">
        <v>420</v>
      </c>
    </row>
    <row r="27" spans="1:10" x14ac:dyDescent="0.25">
      <c r="A27" s="5" t="s">
        <v>124</v>
      </c>
      <c r="B27" s="8" t="s">
        <v>246</v>
      </c>
      <c r="C27" s="8" t="s">
        <v>276</v>
      </c>
      <c r="D27" s="8">
        <v>25820</v>
      </c>
      <c r="E27" s="8">
        <v>12</v>
      </c>
      <c r="F27" s="8" t="s">
        <v>277</v>
      </c>
      <c r="G27" s="8" t="s">
        <v>278</v>
      </c>
      <c r="H27" s="5" t="s">
        <v>247</v>
      </c>
      <c r="I27" s="5" t="s">
        <v>274</v>
      </c>
      <c r="J27" s="5" t="s">
        <v>279</v>
      </c>
    </row>
    <row r="28" spans="1:10" x14ac:dyDescent="0.25">
      <c r="A28" s="5" t="s">
        <v>224</v>
      </c>
      <c r="B28" s="8" t="s">
        <v>246</v>
      </c>
      <c r="C28" s="8" t="s">
        <v>314</v>
      </c>
      <c r="D28" s="8">
        <v>39223</v>
      </c>
      <c r="E28" s="8">
        <v>12</v>
      </c>
      <c r="F28" s="8" t="s">
        <v>315</v>
      </c>
      <c r="G28" s="8" t="s">
        <v>316</v>
      </c>
      <c r="H28" s="5" t="s">
        <v>247</v>
      </c>
      <c r="I28" s="5" t="s">
        <v>248</v>
      </c>
      <c r="J28" s="5" t="s">
        <v>317</v>
      </c>
    </row>
    <row r="29" spans="1:10" x14ac:dyDescent="0.25">
      <c r="A29" s="5" t="s">
        <v>426</v>
      </c>
      <c r="B29" s="8" t="s">
        <v>354</v>
      </c>
      <c r="C29" s="8" t="s">
        <v>425</v>
      </c>
      <c r="D29" s="8">
        <v>28957</v>
      </c>
      <c r="E29" s="8">
        <v>11</v>
      </c>
      <c r="F29" s="8" t="s">
        <v>427</v>
      </c>
      <c r="G29" s="8" t="s">
        <v>428</v>
      </c>
      <c r="H29" s="5" t="s">
        <v>267</v>
      </c>
      <c r="I29" s="5" t="s">
        <v>248</v>
      </c>
      <c r="J29" s="5" t="s">
        <v>429</v>
      </c>
    </row>
    <row r="30" spans="1:10" x14ac:dyDescent="0.25">
      <c r="A30" s="5" t="s">
        <v>160</v>
      </c>
      <c r="B30" s="8" t="s">
        <v>354</v>
      </c>
      <c r="C30" s="8" t="s">
        <v>452</v>
      </c>
      <c r="D30" s="8">
        <v>28867</v>
      </c>
      <c r="E30" s="8">
        <v>11</v>
      </c>
      <c r="F30" s="8" t="s">
        <v>453</v>
      </c>
      <c r="G30" s="8" t="s">
        <v>454</v>
      </c>
      <c r="H30" s="5" t="s">
        <v>267</v>
      </c>
      <c r="I30" s="5" t="s">
        <v>274</v>
      </c>
      <c r="J30" s="5" t="s">
        <v>455</v>
      </c>
    </row>
    <row r="31" spans="1:10" x14ac:dyDescent="0.25">
      <c r="A31" s="5" t="s">
        <v>138</v>
      </c>
      <c r="B31" s="8" t="s">
        <v>246</v>
      </c>
      <c r="C31" s="8" t="s">
        <v>298</v>
      </c>
      <c r="D31" s="8">
        <v>34445</v>
      </c>
      <c r="E31" s="8">
        <v>9</v>
      </c>
      <c r="F31" s="8" t="s">
        <v>299</v>
      </c>
      <c r="G31" s="8" t="s">
        <v>300</v>
      </c>
      <c r="H31" s="5" t="s">
        <v>253</v>
      </c>
      <c r="I31" s="5" t="s">
        <v>274</v>
      </c>
      <c r="J31" s="5" t="s">
        <v>301</v>
      </c>
    </row>
    <row r="32" spans="1:10" x14ac:dyDescent="0.25">
      <c r="A32" s="5" t="s">
        <v>439</v>
      </c>
      <c r="B32" s="8" t="s">
        <v>354</v>
      </c>
      <c r="C32" s="8" t="s">
        <v>438</v>
      </c>
      <c r="D32" s="8">
        <v>28794</v>
      </c>
      <c r="E32" s="8">
        <v>11</v>
      </c>
      <c r="F32" s="8" t="s">
        <v>440</v>
      </c>
      <c r="G32" s="8" t="s">
        <v>441</v>
      </c>
      <c r="H32" s="5" t="s">
        <v>267</v>
      </c>
      <c r="I32" s="5" t="s">
        <v>274</v>
      </c>
      <c r="J32" s="5" t="s">
        <v>442</v>
      </c>
    </row>
    <row r="33" spans="1:10" x14ac:dyDescent="0.25">
      <c r="A33" s="5" t="s">
        <v>294</v>
      </c>
      <c r="B33" s="8" t="s">
        <v>246</v>
      </c>
      <c r="C33" s="8" t="s">
        <v>293</v>
      </c>
      <c r="D33" s="8">
        <v>57159</v>
      </c>
      <c r="E33" s="8">
        <v>9</v>
      </c>
      <c r="F33" s="8" t="s">
        <v>295</v>
      </c>
      <c r="G33" s="8" t="s">
        <v>296</v>
      </c>
      <c r="H33" s="5" t="s">
        <v>253</v>
      </c>
      <c r="I33" s="5" t="s">
        <v>274</v>
      </c>
      <c r="J33" s="5" t="s">
        <v>297</v>
      </c>
    </row>
    <row r="34" spans="1:10" x14ac:dyDescent="0.25">
      <c r="A34" s="5" t="s">
        <v>214</v>
      </c>
      <c r="B34" s="8" t="s">
        <v>468</v>
      </c>
      <c r="C34" s="8" t="s">
        <v>529</v>
      </c>
      <c r="D34" s="8">
        <v>31695</v>
      </c>
      <c r="E34" s="8">
        <v>10</v>
      </c>
      <c r="F34" s="8" t="s">
        <v>530</v>
      </c>
      <c r="G34" s="8" t="s">
        <v>531</v>
      </c>
      <c r="H34" s="5" t="s">
        <v>273</v>
      </c>
      <c r="I34" s="5" t="s">
        <v>248</v>
      </c>
      <c r="J34" s="5" t="s">
        <v>532</v>
      </c>
    </row>
    <row r="35" spans="1:10" x14ac:dyDescent="0.25">
      <c r="A35" s="5" t="s">
        <v>210</v>
      </c>
      <c r="B35" s="8" t="s">
        <v>468</v>
      </c>
      <c r="C35" s="8" t="s">
        <v>521</v>
      </c>
      <c r="D35" s="8">
        <v>33576</v>
      </c>
      <c r="E35" s="8">
        <v>12</v>
      </c>
      <c r="F35" s="8" t="s">
        <v>522</v>
      </c>
      <c r="G35" s="8" t="s">
        <v>523</v>
      </c>
      <c r="H35" s="5" t="s">
        <v>247</v>
      </c>
      <c r="I35" s="5" t="s">
        <v>248</v>
      </c>
      <c r="J35" s="5" t="s">
        <v>524</v>
      </c>
    </row>
    <row r="36" spans="1:10" x14ac:dyDescent="0.25">
      <c r="A36" s="5" t="s">
        <v>196</v>
      </c>
      <c r="B36" s="8" t="s">
        <v>468</v>
      </c>
      <c r="C36" s="8" t="s">
        <v>546</v>
      </c>
      <c r="D36" s="8">
        <v>41059</v>
      </c>
      <c r="E36" s="8">
        <v>10</v>
      </c>
      <c r="F36" s="8" t="s">
        <v>547</v>
      </c>
      <c r="G36" s="8" t="s">
        <v>548</v>
      </c>
      <c r="H36" s="5" t="s">
        <v>273</v>
      </c>
      <c r="I36" s="5" t="s">
        <v>248</v>
      </c>
      <c r="J36" s="5" t="s">
        <v>549</v>
      </c>
    </row>
    <row r="37" spans="1:10" x14ac:dyDescent="0.25">
      <c r="A37" s="5" t="s">
        <v>182</v>
      </c>
      <c r="B37" s="8" t="s">
        <v>468</v>
      </c>
      <c r="C37" s="8" t="s">
        <v>538</v>
      </c>
      <c r="D37" s="8">
        <v>28485</v>
      </c>
      <c r="E37" s="8">
        <v>10</v>
      </c>
      <c r="F37" s="8" t="s">
        <v>539</v>
      </c>
      <c r="G37" s="8" t="s">
        <v>540</v>
      </c>
      <c r="H37" s="5" t="s">
        <v>273</v>
      </c>
      <c r="I37" s="5" t="s">
        <v>248</v>
      </c>
      <c r="J37" s="5" t="s">
        <v>541</v>
      </c>
    </row>
    <row r="38" spans="1:10" x14ac:dyDescent="0.25">
      <c r="A38" s="5" t="s">
        <v>230</v>
      </c>
      <c r="B38" s="8" t="s">
        <v>354</v>
      </c>
      <c r="C38" s="8" t="s">
        <v>385</v>
      </c>
      <c r="D38" s="8">
        <v>30727</v>
      </c>
      <c r="E38" s="8">
        <v>11</v>
      </c>
      <c r="F38" s="8" t="s">
        <v>386</v>
      </c>
      <c r="G38" s="8" t="s">
        <v>387</v>
      </c>
      <c r="H38" s="5" t="s">
        <v>267</v>
      </c>
      <c r="I38" s="5" t="s">
        <v>274</v>
      </c>
      <c r="J38" s="5" t="s">
        <v>388</v>
      </c>
    </row>
    <row r="39" spans="1:10" x14ac:dyDescent="0.25">
      <c r="A39" s="5" t="s">
        <v>128</v>
      </c>
      <c r="B39" s="8" t="s">
        <v>246</v>
      </c>
      <c r="C39" s="8" t="s">
        <v>302</v>
      </c>
      <c r="D39" s="8">
        <v>20889</v>
      </c>
      <c r="E39" s="8">
        <v>9</v>
      </c>
      <c r="F39" s="8" t="s">
        <v>303</v>
      </c>
      <c r="G39" s="8" t="s">
        <v>304</v>
      </c>
      <c r="H39" s="5" t="s">
        <v>253</v>
      </c>
      <c r="I39" s="5" t="s">
        <v>248</v>
      </c>
      <c r="J39" s="5" t="s">
        <v>305</v>
      </c>
    </row>
    <row r="40" spans="1:10" x14ac:dyDescent="0.25">
      <c r="A40" s="5" t="s">
        <v>170</v>
      </c>
      <c r="B40" s="8" t="s">
        <v>354</v>
      </c>
      <c r="C40" s="8" t="s">
        <v>421</v>
      </c>
      <c r="D40" s="8">
        <v>34574</v>
      </c>
      <c r="E40" s="8">
        <v>9</v>
      </c>
      <c r="F40" s="8" t="s">
        <v>422</v>
      </c>
      <c r="G40" s="8" t="s">
        <v>423</v>
      </c>
      <c r="H40" s="5" t="s">
        <v>253</v>
      </c>
      <c r="I40" s="5" t="s">
        <v>248</v>
      </c>
      <c r="J40" s="5" t="s">
        <v>424</v>
      </c>
    </row>
    <row r="41" spans="1:10" x14ac:dyDescent="0.25">
      <c r="A41" s="5" t="s">
        <v>212</v>
      </c>
      <c r="B41" s="8" t="s">
        <v>468</v>
      </c>
      <c r="C41" s="8" t="s">
        <v>588</v>
      </c>
      <c r="D41" s="8">
        <v>25923</v>
      </c>
      <c r="E41" s="8">
        <v>12</v>
      </c>
      <c r="F41" s="8" t="s">
        <v>589</v>
      </c>
      <c r="G41" s="8" t="s">
        <v>590</v>
      </c>
      <c r="H41" s="5" t="s">
        <v>247</v>
      </c>
      <c r="I41" s="5" t="s">
        <v>274</v>
      </c>
      <c r="J41" s="5" t="s">
        <v>591</v>
      </c>
    </row>
    <row r="42" spans="1:10" x14ac:dyDescent="0.25">
      <c r="A42" s="5" t="s">
        <v>172</v>
      </c>
      <c r="B42" s="8" t="s">
        <v>354</v>
      </c>
      <c r="C42" s="8" t="s">
        <v>381</v>
      </c>
      <c r="D42" s="8">
        <v>30164</v>
      </c>
      <c r="E42" s="8">
        <v>11</v>
      </c>
      <c r="F42" s="8" t="s">
        <v>382</v>
      </c>
      <c r="G42" s="8" t="s">
        <v>383</v>
      </c>
      <c r="H42" s="5" t="s">
        <v>267</v>
      </c>
      <c r="I42" s="5" t="s">
        <v>248</v>
      </c>
      <c r="J42" s="5" t="s">
        <v>384</v>
      </c>
    </row>
    <row r="43" spans="1:10" x14ac:dyDescent="0.25">
      <c r="A43" s="5" t="s">
        <v>122</v>
      </c>
      <c r="B43" s="8" t="s">
        <v>246</v>
      </c>
      <c r="C43" s="8" t="s">
        <v>306</v>
      </c>
      <c r="D43" s="8">
        <v>56605</v>
      </c>
      <c r="E43" s="8">
        <v>12</v>
      </c>
      <c r="F43" s="8" t="s">
        <v>307</v>
      </c>
      <c r="G43" s="8" t="s">
        <v>308</v>
      </c>
      <c r="H43" s="5" t="s">
        <v>247</v>
      </c>
      <c r="I43" s="5" t="s">
        <v>248</v>
      </c>
      <c r="J43" s="5" t="s">
        <v>309</v>
      </c>
    </row>
    <row r="44" spans="1:10" x14ac:dyDescent="0.25">
      <c r="A44" s="5" t="s">
        <v>357</v>
      </c>
      <c r="B44" s="8" t="s">
        <v>354</v>
      </c>
      <c r="C44" s="8" t="s">
        <v>356</v>
      </c>
      <c r="D44" s="8">
        <v>44326</v>
      </c>
      <c r="E44" s="8">
        <v>12</v>
      </c>
      <c r="F44" s="8" t="s">
        <v>358</v>
      </c>
      <c r="G44" s="8" t="s">
        <v>359</v>
      </c>
      <c r="H44" s="5" t="s">
        <v>247</v>
      </c>
      <c r="I44" s="5" t="s">
        <v>248</v>
      </c>
      <c r="J44" s="5" t="s">
        <v>360</v>
      </c>
    </row>
    <row r="45" spans="1:10" x14ac:dyDescent="0.25">
      <c r="A45" s="5" t="s">
        <v>120</v>
      </c>
      <c r="B45" s="8" t="s">
        <v>246</v>
      </c>
      <c r="C45" s="8" t="s">
        <v>310</v>
      </c>
      <c r="D45" s="8">
        <v>34412</v>
      </c>
      <c r="E45" s="8">
        <v>9</v>
      </c>
      <c r="F45" s="8" t="s">
        <v>311</v>
      </c>
      <c r="G45" s="8" t="s">
        <v>312</v>
      </c>
      <c r="H45" s="5" t="s">
        <v>253</v>
      </c>
      <c r="I45" s="5" t="s">
        <v>274</v>
      </c>
      <c r="J45" s="5" t="s">
        <v>313</v>
      </c>
    </row>
    <row r="46" spans="1:10" x14ac:dyDescent="0.25">
      <c r="A46" s="5" t="s">
        <v>114</v>
      </c>
      <c r="B46" s="8" t="s">
        <v>246</v>
      </c>
      <c r="C46" s="8" t="s">
        <v>255</v>
      </c>
      <c r="D46" s="8">
        <v>27064</v>
      </c>
      <c r="E46" s="8">
        <v>12</v>
      </c>
      <c r="F46" s="8" t="s">
        <v>256</v>
      </c>
      <c r="G46" s="8" t="s">
        <v>257</v>
      </c>
      <c r="H46" s="5" t="s">
        <v>247</v>
      </c>
      <c r="I46" s="5" t="s">
        <v>248</v>
      </c>
      <c r="J46" s="5" t="s">
        <v>258</v>
      </c>
    </row>
    <row r="47" spans="1:10" x14ac:dyDescent="0.25">
      <c r="A47" s="5" t="s">
        <v>198</v>
      </c>
      <c r="B47" s="8" t="s">
        <v>468</v>
      </c>
      <c r="C47" s="8" t="s">
        <v>484</v>
      </c>
      <c r="D47" s="8">
        <v>40986</v>
      </c>
      <c r="E47" s="8">
        <v>10</v>
      </c>
      <c r="F47" s="8" t="s">
        <v>485</v>
      </c>
      <c r="G47" s="8" t="s">
        <v>486</v>
      </c>
      <c r="H47" s="5" t="s">
        <v>273</v>
      </c>
      <c r="I47" s="5" t="s">
        <v>248</v>
      </c>
      <c r="J47" s="5" t="s">
        <v>487</v>
      </c>
    </row>
    <row r="48" spans="1:10" x14ac:dyDescent="0.25">
      <c r="A48" s="5" t="s">
        <v>218</v>
      </c>
      <c r="B48" s="8" t="s">
        <v>468</v>
      </c>
      <c r="C48" s="8" t="s">
        <v>498</v>
      </c>
      <c r="D48" s="8">
        <v>31720</v>
      </c>
      <c r="E48" s="8">
        <v>10</v>
      </c>
      <c r="F48" s="8" t="s">
        <v>499</v>
      </c>
      <c r="G48" s="8" t="s">
        <v>500</v>
      </c>
      <c r="H48" s="5" t="s">
        <v>273</v>
      </c>
      <c r="I48" s="5" t="s">
        <v>248</v>
      </c>
      <c r="J48" s="5" t="s">
        <v>501</v>
      </c>
    </row>
    <row r="49" spans="1:10" x14ac:dyDescent="0.25">
      <c r="A49" s="5" t="s">
        <v>174</v>
      </c>
      <c r="B49" s="8" t="s">
        <v>354</v>
      </c>
      <c r="C49" s="8" t="s">
        <v>434</v>
      </c>
      <c r="D49" s="8">
        <v>26353</v>
      </c>
      <c r="E49" s="8">
        <v>12</v>
      </c>
      <c r="F49" s="8" t="s">
        <v>435</v>
      </c>
      <c r="G49" s="8" t="s">
        <v>436</v>
      </c>
      <c r="H49" s="5" t="s">
        <v>247</v>
      </c>
      <c r="I49" s="5" t="s">
        <v>248</v>
      </c>
      <c r="J49" s="5" t="s">
        <v>437</v>
      </c>
    </row>
    <row r="50" spans="1:10" x14ac:dyDescent="0.25">
      <c r="A50" s="5" t="s">
        <v>216</v>
      </c>
      <c r="B50" s="8" t="s">
        <v>468</v>
      </c>
      <c r="C50" s="8" t="s">
        <v>502</v>
      </c>
      <c r="D50" s="8">
        <v>38721</v>
      </c>
      <c r="E50" s="8">
        <v>12</v>
      </c>
      <c r="F50" s="8" t="s">
        <v>503</v>
      </c>
      <c r="G50" s="8" t="s">
        <v>504</v>
      </c>
      <c r="H50" s="5" t="s">
        <v>247</v>
      </c>
      <c r="I50" s="5" t="s">
        <v>248</v>
      </c>
      <c r="J50" s="5" t="s">
        <v>505</v>
      </c>
    </row>
    <row r="51" spans="1:10" x14ac:dyDescent="0.25">
      <c r="A51" s="5" t="s">
        <v>243</v>
      </c>
      <c r="B51" s="8" t="s">
        <v>246</v>
      </c>
      <c r="C51" s="8" t="s">
        <v>242</v>
      </c>
      <c r="D51" s="8">
        <v>26966</v>
      </c>
      <c r="E51" s="8">
        <v>12</v>
      </c>
      <c r="F51" s="8" t="s">
        <v>244</v>
      </c>
      <c r="G51" s="8" t="s">
        <v>245</v>
      </c>
      <c r="H51" s="5" t="s">
        <v>247</v>
      </c>
      <c r="I51" s="5" t="s">
        <v>248</v>
      </c>
      <c r="J51" s="5" t="s">
        <v>249</v>
      </c>
    </row>
    <row r="52" spans="1:10" x14ac:dyDescent="0.25">
      <c r="A52" s="5" t="s">
        <v>134</v>
      </c>
      <c r="B52" s="8" t="s">
        <v>246</v>
      </c>
      <c r="C52" s="8" t="s">
        <v>259</v>
      </c>
      <c r="D52" s="8">
        <v>44070</v>
      </c>
      <c r="E52" s="8">
        <v>9</v>
      </c>
      <c r="F52" s="8" t="s">
        <v>260</v>
      </c>
      <c r="G52" s="8" t="s">
        <v>261</v>
      </c>
      <c r="H52" s="5" t="s">
        <v>253</v>
      </c>
      <c r="I52" s="5" t="s">
        <v>248</v>
      </c>
      <c r="J52" s="5" t="s">
        <v>262</v>
      </c>
    </row>
    <row r="53" spans="1:10" x14ac:dyDescent="0.25">
      <c r="A53" s="5" t="s">
        <v>264</v>
      </c>
      <c r="B53" s="8" t="s">
        <v>246</v>
      </c>
      <c r="C53" s="8" t="s">
        <v>263</v>
      </c>
      <c r="D53" s="8">
        <v>28933</v>
      </c>
      <c r="E53" s="8">
        <v>11</v>
      </c>
      <c r="F53" s="8" t="s">
        <v>265</v>
      </c>
      <c r="G53" s="8" t="s">
        <v>266</v>
      </c>
      <c r="H53" s="5" t="s">
        <v>267</v>
      </c>
      <c r="I53" s="5" t="s">
        <v>248</v>
      </c>
      <c r="J53" s="5" t="s">
        <v>268</v>
      </c>
    </row>
    <row r="54" spans="1:10" x14ac:dyDescent="0.25">
      <c r="A54" s="5" t="s">
        <v>489</v>
      </c>
      <c r="B54" s="8" t="s">
        <v>468</v>
      </c>
      <c r="C54" s="8" t="s">
        <v>488</v>
      </c>
      <c r="D54" s="8">
        <v>32040</v>
      </c>
      <c r="E54" s="8">
        <v>10</v>
      </c>
      <c r="F54" s="8" t="s">
        <v>490</v>
      </c>
      <c r="G54" s="8" t="s">
        <v>491</v>
      </c>
      <c r="H54" s="5" t="s">
        <v>273</v>
      </c>
      <c r="I54" s="5" t="s">
        <v>248</v>
      </c>
      <c r="J54" s="5" t="s">
        <v>492</v>
      </c>
    </row>
    <row r="55" spans="1:10" x14ac:dyDescent="0.25">
      <c r="A55" s="5" t="s">
        <v>186</v>
      </c>
      <c r="B55" s="8" t="s">
        <v>468</v>
      </c>
      <c r="C55" s="8" t="s">
        <v>554</v>
      </c>
      <c r="D55" s="8">
        <v>28712</v>
      </c>
      <c r="E55" s="8">
        <v>11</v>
      </c>
      <c r="F55" s="8" t="s">
        <v>555</v>
      </c>
      <c r="G55" s="8" t="s">
        <v>556</v>
      </c>
      <c r="H55" s="5" t="s">
        <v>267</v>
      </c>
      <c r="I55" s="5" t="s">
        <v>248</v>
      </c>
      <c r="J55" s="5" t="s">
        <v>557</v>
      </c>
    </row>
    <row r="56" spans="1:10" x14ac:dyDescent="0.25">
      <c r="A56" s="5" t="s">
        <v>461</v>
      </c>
      <c r="B56" s="8" t="s">
        <v>354</v>
      </c>
      <c r="C56" s="8" t="s">
        <v>460</v>
      </c>
      <c r="D56" s="8">
        <v>29853</v>
      </c>
      <c r="E56" s="8">
        <v>12</v>
      </c>
      <c r="F56" s="8" t="s">
        <v>462</v>
      </c>
      <c r="G56" s="8" t="s">
        <v>463</v>
      </c>
      <c r="H56" s="5" t="s">
        <v>247</v>
      </c>
      <c r="I56" s="5" t="s">
        <v>274</v>
      </c>
      <c r="J56" s="5" t="s">
        <v>464</v>
      </c>
    </row>
    <row r="57" spans="1:10" x14ac:dyDescent="0.25">
      <c r="A57" s="5" t="s">
        <v>204</v>
      </c>
      <c r="B57" s="8" t="s">
        <v>468</v>
      </c>
      <c r="C57" s="8" t="s">
        <v>542</v>
      </c>
      <c r="D57" s="8">
        <v>26062</v>
      </c>
      <c r="E57" s="8">
        <v>11</v>
      </c>
      <c r="F57" s="8" t="s">
        <v>543</v>
      </c>
      <c r="G57" s="8" t="s">
        <v>544</v>
      </c>
      <c r="H57" s="5" t="s">
        <v>267</v>
      </c>
      <c r="I57" s="5" t="s">
        <v>248</v>
      </c>
      <c r="J57" s="5" t="s">
        <v>545</v>
      </c>
    </row>
    <row r="58" spans="1:10" x14ac:dyDescent="0.25">
      <c r="A58" s="5" t="s">
        <v>144</v>
      </c>
      <c r="B58" s="8" t="s">
        <v>354</v>
      </c>
      <c r="C58" s="8" t="s">
        <v>389</v>
      </c>
      <c r="D58" s="8">
        <v>28803</v>
      </c>
      <c r="E58" s="8">
        <v>11</v>
      </c>
      <c r="F58" s="8" t="s">
        <v>390</v>
      </c>
      <c r="G58" s="8" t="s">
        <v>391</v>
      </c>
      <c r="H58" s="5" t="s">
        <v>267</v>
      </c>
      <c r="I58" s="5" t="s">
        <v>274</v>
      </c>
      <c r="J58" s="5" t="s">
        <v>392</v>
      </c>
    </row>
    <row r="59" spans="1:10" x14ac:dyDescent="0.25">
      <c r="A59" s="5" t="s">
        <v>471</v>
      </c>
      <c r="B59" s="8" t="s">
        <v>468</v>
      </c>
      <c r="C59" s="8" t="s">
        <v>470</v>
      </c>
      <c r="D59" s="8">
        <v>31304</v>
      </c>
      <c r="E59" s="8">
        <v>10</v>
      </c>
      <c r="F59" s="8" t="s">
        <v>472</v>
      </c>
      <c r="G59" s="8" t="s">
        <v>473</v>
      </c>
      <c r="H59" s="5" t="s">
        <v>273</v>
      </c>
      <c r="I59" s="5" t="s">
        <v>274</v>
      </c>
      <c r="J59" s="5" t="s">
        <v>474</v>
      </c>
    </row>
    <row r="60" spans="1:10" x14ac:dyDescent="0.25">
      <c r="A60" s="5" t="s">
        <v>184</v>
      </c>
      <c r="B60" s="8" t="s">
        <v>468</v>
      </c>
      <c r="C60" s="8" t="s">
        <v>574</v>
      </c>
      <c r="D60" s="8">
        <v>42054</v>
      </c>
      <c r="E60" s="8">
        <v>11</v>
      </c>
      <c r="F60" s="8" t="s">
        <v>575</v>
      </c>
      <c r="G60" s="8" t="s">
        <v>576</v>
      </c>
      <c r="H60" s="5" t="s">
        <v>267</v>
      </c>
      <c r="I60" s="5" t="s">
        <v>248</v>
      </c>
      <c r="J60" s="5" t="s">
        <v>577</v>
      </c>
    </row>
    <row r="61" spans="1:10" x14ac:dyDescent="0.25">
      <c r="A61" s="5" t="s">
        <v>146</v>
      </c>
      <c r="B61" s="8" t="s">
        <v>354</v>
      </c>
      <c r="C61" s="8" t="s">
        <v>405</v>
      </c>
      <c r="D61" s="8">
        <v>34134</v>
      </c>
      <c r="E61" s="8">
        <v>9</v>
      </c>
      <c r="F61" s="8" t="s">
        <v>406</v>
      </c>
      <c r="G61" s="8" t="s">
        <v>407</v>
      </c>
      <c r="H61" s="5" t="s">
        <v>253</v>
      </c>
      <c r="I61" s="5" t="s">
        <v>274</v>
      </c>
      <c r="J61" s="5" t="s">
        <v>408</v>
      </c>
    </row>
    <row r="62" spans="1:10" x14ac:dyDescent="0.25">
      <c r="A62" s="5" t="s">
        <v>166</v>
      </c>
      <c r="B62" s="8" t="s">
        <v>354</v>
      </c>
      <c r="C62" s="8" t="s">
        <v>361</v>
      </c>
      <c r="D62" s="8">
        <v>31766</v>
      </c>
      <c r="E62" s="8">
        <v>10</v>
      </c>
      <c r="F62" s="8" t="s">
        <v>362</v>
      </c>
      <c r="G62" s="8" t="s">
        <v>363</v>
      </c>
      <c r="H62" s="5" t="s">
        <v>273</v>
      </c>
      <c r="I62" s="5" t="s">
        <v>248</v>
      </c>
      <c r="J62" s="5" t="s">
        <v>364</v>
      </c>
    </row>
    <row r="63" spans="1:10" x14ac:dyDescent="0.25">
      <c r="A63" s="5" t="s">
        <v>570</v>
      </c>
      <c r="B63" s="8" t="s">
        <v>468</v>
      </c>
      <c r="C63" s="8" t="s">
        <v>569</v>
      </c>
      <c r="D63" s="8">
        <v>16460</v>
      </c>
      <c r="E63" s="8">
        <v>11</v>
      </c>
      <c r="F63" s="8" t="s">
        <v>571</v>
      </c>
      <c r="G63" s="8" t="s">
        <v>572</v>
      </c>
      <c r="H63" s="5" t="s">
        <v>267</v>
      </c>
      <c r="I63" s="5" t="s">
        <v>274</v>
      </c>
      <c r="J63" s="5" t="s">
        <v>573</v>
      </c>
    </row>
    <row r="64" spans="1:10" x14ac:dyDescent="0.25">
      <c r="A64" s="5" t="s">
        <v>208</v>
      </c>
      <c r="B64" s="8" t="s">
        <v>468</v>
      </c>
      <c r="C64" s="8" t="s">
        <v>475</v>
      </c>
      <c r="D64" s="8">
        <v>29765</v>
      </c>
      <c r="E64" s="8">
        <v>11</v>
      </c>
      <c r="F64" s="8" t="s">
        <v>476</v>
      </c>
      <c r="G64" s="8" t="s">
        <v>477</v>
      </c>
      <c r="H64" s="5" t="s">
        <v>267</v>
      </c>
      <c r="I64" s="5" t="s">
        <v>274</v>
      </c>
      <c r="J64" s="5" t="s">
        <v>478</v>
      </c>
    </row>
    <row r="65" spans="1:10" x14ac:dyDescent="0.25">
      <c r="A65" s="5" t="s">
        <v>226</v>
      </c>
      <c r="B65" s="8" t="s">
        <v>246</v>
      </c>
      <c r="C65" s="8" t="s">
        <v>326</v>
      </c>
      <c r="D65" s="8">
        <v>43653</v>
      </c>
      <c r="E65" s="8">
        <v>11</v>
      </c>
      <c r="F65" s="8" t="s">
        <v>327</v>
      </c>
      <c r="G65" s="8" t="s">
        <v>328</v>
      </c>
      <c r="H65" s="5" t="s">
        <v>267</v>
      </c>
      <c r="I65" s="5" t="s">
        <v>274</v>
      </c>
      <c r="J65" s="5" t="s">
        <v>329</v>
      </c>
    </row>
    <row r="66" spans="1:10" x14ac:dyDescent="0.25">
      <c r="A66" s="5" t="s">
        <v>494</v>
      </c>
      <c r="B66" s="8" t="s">
        <v>468</v>
      </c>
      <c r="C66" s="8" t="s">
        <v>493</v>
      </c>
      <c r="D66" s="8">
        <v>34964</v>
      </c>
      <c r="E66" s="8">
        <v>9</v>
      </c>
      <c r="F66" s="8" t="s">
        <v>495</v>
      </c>
      <c r="G66" s="8" t="s">
        <v>496</v>
      </c>
      <c r="H66" s="5" t="s">
        <v>253</v>
      </c>
      <c r="I66" s="5" t="s">
        <v>248</v>
      </c>
      <c r="J66" s="5" t="s">
        <v>497</v>
      </c>
    </row>
    <row r="67" spans="1:10" x14ac:dyDescent="0.25">
      <c r="A67" s="5" t="s">
        <v>154</v>
      </c>
      <c r="B67" s="8" t="s">
        <v>354</v>
      </c>
      <c r="C67" s="8" t="s">
        <v>456</v>
      </c>
      <c r="D67" s="8">
        <v>33637</v>
      </c>
      <c r="E67" s="8">
        <v>10</v>
      </c>
      <c r="F67" s="8" t="s">
        <v>457</v>
      </c>
      <c r="G67" s="8" t="s">
        <v>458</v>
      </c>
      <c r="H67" s="5" t="s">
        <v>273</v>
      </c>
      <c r="I67" s="5" t="s">
        <v>248</v>
      </c>
      <c r="J67" s="5" t="s">
        <v>459</v>
      </c>
    </row>
    <row r="68" spans="1:10" x14ac:dyDescent="0.25">
      <c r="A68" s="5" t="s">
        <v>220</v>
      </c>
      <c r="B68" s="8" t="s">
        <v>468</v>
      </c>
      <c r="C68" s="8" t="s">
        <v>525</v>
      </c>
      <c r="D68" s="8">
        <v>31615</v>
      </c>
      <c r="E68" s="8">
        <v>10</v>
      </c>
      <c r="F68" s="8" t="s">
        <v>526</v>
      </c>
      <c r="G68" s="8" t="s">
        <v>527</v>
      </c>
      <c r="H68" s="5" t="s">
        <v>273</v>
      </c>
      <c r="I68" s="5" t="s">
        <v>248</v>
      </c>
      <c r="J68" s="5" t="s">
        <v>528</v>
      </c>
    </row>
    <row r="69" spans="1:10" x14ac:dyDescent="0.25">
      <c r="A69" s="5" t="s">
        <v>150</v>
      </c>
      <c r="B69" s="8" t="s">
        <v>354</v>
      </c>
      <c r="C69" s="8" t="s">
        <v>430</v>
      </c>
      <c r="D69" s="8">
        <v>44760</v>
      </c>
      <c r="E69" s="8">
        <v>9</v>
      </c>
      <c r="F69" s="8" t="s">
        <v>431</v>
      </c>
      <c r="G69" s="8" t="s">
        <v>432</v>
      </c>
      <c r="H69" s="5" t="s">
        <v>253</v>
      </c>
      <c r="I69" s="5" t="s">
        <v>248</v>
      </c>
      <c r="J69" s="5" t="s">
        <v>433</v>
      </c>
    </row>
    <row r="70" spans="1:10" x14ac:dyDescent="0.25">
      <c r="A70" s="5" t="s">
        <v>579</v>
      </c>
      <c r="B70" s="8" t="s">
        <v>468</v>
      </c>
      <c r="C70" s="8" t="s">
        <v>578</v>
      </c>
      <c r="D70" s="8">
        <v>32410</v>
      </c>
      <c r="E70" s="8">
        <v>11</v>
      </c>
      <c r="F70" s="8" t="s">
        <v>580</v>
      </c>
      <c r="G70" s="8" t="s">
        <v>581</v>
      </c>
      <c r="H70" s="5" t="s">
        <v>267</v>
      </c>
      <c r="I70" s="5" t="s">
        <v>248</v>
      </c>
      <c r="J70" s="5" t="s">
        <v>582</v>
      </c>
    </row>
    <row r="71" spans="1:10" x14ac:dyDescent="0.25">
      <c r="A71" s="5" t="s">
        <v>180</v>
      </c>
      <c r="B71" s="8" t="s">
        <v>354</v>
      </c>
      <c r="C71" s="8" t="s">
        <v>401</v>
      </c>
      <c r="D71" s="8">
        <v>31515</v>
      </c>
      <c r="E71" s="8">
        <v>10</v>
      </c>
      <c r="F71" s="8" t="s">
        <v>402</v>
      </c>
      <c r="G71" s="8" t="s">
        <v>403</v>
      </c>
      <c r="H71" s="5" t="s">
        <v>273</v>
      </c>
      <c r="I71" s="5" t="s">
        <v>248</v>
      </c>
      <c r="J71" s="5" t="s">
        <v>404</v>
      </c>
    </row>
    <row r="72" spans="1:10" x14ac:dyDescent="0.25">
      <c r="A72" s="5" t="s">
        <v>534</v>
      </c>
      <c r="B72" s="8" t="s">
        <v>468</v>
      </c>
      <c r="C72" s="8" t="s">
        <v>533</v>
      </c>
      <c r="D72" s="8">
        <v>31790</v>
      </c>
      <c r="E72" s="8">
        <v>10</v>
      </c>
      <c r="F72" s="8" t="s">
        <v>535</v>
      </c>
      <c r="G72" s="8" t="s">
        <v>536</v>
      </c>
      <c r="H72" s="5" t="s">
        <v>273</v>
      </c>
      <c r="I72" s="5" t="s">
        <v>248</v>
      </c>
      <c r="J72" s="5" t="s">
        <v>537</v>
      </c>
    </row>
    <row r="73" spans="1:10" x14ac:dyDescent="0.25">
      <c r="A73" s="5" t="s">
        <v>194</v>
      </c>
      <c r="B73" s="8" t="s">
        <v>468</v>
      </c>
      <c r="C73" s="8" t="s">
        <v>465</v>
      </c>
      <c r="D73" s="8">
        <v>29030</v>
      </c>
      <c r="E73" s="8">
        <v>11</v>
      </c>
      <c r="F73" s="8" t="s">
        <v>466</v>
      </c>
      <c r="G73" s="8" t="s">
        <v>467</v>
      </c>
      <c r="H73" s="5" t="s">
        <v>267</v>
      </c>
      <c r="I73" s="5" t="s">
        <v>274</v>
      </c>
      <c r="J73" s="5" t="s">
        <v>469</v>
      </c>
    </row>
    <row r="74" spans="1:10" x14ac:dyDescent="0.25">
      <c r="A74" s="5" t="s">
        <v>444</v>
      </c>
      <c r="B74" s="8" t="s">
        <v>354</v>
      </c>
      <c r="C74" s="8" t="s">
        <v>443</v>
      </c>
      <c r="D74" s="8">
        <v>50295</v>
      </c>
      <c r="E74" s="8">
        <v>12</v>
      </c>
      <c r="F74" s="8" t="s">
        <v>445</v>
      </c>
      <c r="G74" s="8" t="s">
        <v>446</v>
      </c>
      <c r="H74" s="5" t="s">
        <v>247</v>
      </c>
      <c r="I74" s="5" t="s">
        <v>274</v>
      </c>
      <c r="J74" s="5" t="s">
        <v>447</v>
      </c>
    </row>
    <row r="75" spans="1:10" x14ac:dyDescent="0.25">
      <c r="A75" s="5" t="s">
        <v>178</v>
      </c>
      <c r="B75" s="8" t="s">
        <v>354</v>
      </c>
      <c r="C75" s="8" t="s">
        <v>377</v>
      </c>
      <c r="D75" s="8">
        <v>34720</v>
      </c>
      <c r="E75" s="8">
        <v>9</v>
      </c>
      <c r="F75" s="8" t="s">
        <v>378</v>
      </c>
      <c r="G75" s="8" t="s">
        <v>379</v>
      </c>
      <c r="H75" s="5" t="s">
        <v>253</v>
      </c>
      <c r="I75" s="5" t="s">
        <v>274</v>
      </c>
      <c r="J75" s="5" t="s">
        <v>380</v>
      </c>
    </row>
    <row r="76" spans="1:10" x14ac:dyDescent="0.25">
      <c r="A76" s="5" t="s">
        <v>164</v>
      </c>
      <c r="B76" s="8" t="s">
        <v>354</v>
      </c>
      <c r="C76" s="8" t="s">
        <v>397</v>
      </c>
      <c r="D76" s="8">
        <v>24789</v>
      </c>
      <c r="E76" s="8">
        <v>10</v>
      </c>
      <c r="F76" s="8" t="s">
        <v>398</v>
      </c>
      <c r="G76" s="8" t="s">
        <v>399</v>
      </c>
      <c r="H76" s="5" t="s">
        <v>273</v>
      </c>
      <c r="I76" s="5" t="s">
        <v>248</v>
      </c>
      <c r="J76" s="5" t="s">
        <v>400</v>
      </c>
    </row>
    <row r="77" spans="1:10" x14ac:dyDescent="0.25">
      <c r="A77" s="5" t="s">
        <v>517</v>
      </c>
      <c r="B77" s="8" t="s">
        <v>468</v>
      </c>
      <c r="C77" s="8" t="s">
        <v>516</v>
      </c>
      <c r="D77" s="8">
        <v>34477</v>
      </c>
      <c r="E77" s="8">
        <v>9</v>
      </c>
      <c r="F77" s="8" t="s">
        <v>518</v>
      </c>
      <c r="G77" s="8" t="s">
        <v>519</v>
      </c>
      <c r="H77" s="5" t="s">
        <v>253</v>
      </c>
      <c r="I77" s="5" t="s">
        <v>274</v>
      </c>
      <c r="J77" s="5" t="s">
        <v>520</v>
      </c>
    </row>
    <row r="78" spans="1:10" x14ac:dyDescent="0.25">
      <c r="A78" s="5" t="s">
        <v>270</v>
      </c>
      <c r="B78" s="8" t="s">
        <v>246</v>
      </c>
      <c r="C78" s="8" t="s">
        <v>269</v>
      </c>
      <c r="D78" s="8">
        <v>32777</v>
      </c>
      <c r="E78" s="8">
        <v>10</v>
      </c>
      <c r="F78" s="8" t="s">
        <v>271</v>
      </c>
      <c r="G78" s="8" t="s">
        <v>272</v>
      </c>
      <c r="H78" s="5" t="s">
        <v>273</v>
      </c>
      <c r="I78" s="5" t="s">
        <v>274</v>
      </c>
      <c r="J78" s="5" t="s">
        <v>275</v>
      </c>
    </row>
    <row r="79" spans="1:10" x14ac:dyDescent="0.25">
      <c r="A79" s="5" t="s">
        <v>584</v>
      </c>
      <c r="B79" s="8" t="s">
        <v>468</v>
      </c>
      <c r="C79" s="8" t="s">
        <v>583</v>
      </c>
      <c r="D79" s="8">
        <v>24736</v>
      </c>
      <c r="E79" s="8">
        <v>10</v>
      </c>
      <c r="F79" s="8" t="s">
        <v>585</v>
      </c>
      <c r="G79" s="8" t="s">
        <v>586</v>
      </c>
      <c r="H79" s="5" t="s">
        <v>273</v>
      </c>
      <c r="I79" s="5" t="s">
        <v>248</v>
      </c>
      <c r="J79" s="5" t="s">
        <v>587</v>
      </c>
    </row>
    <row r="80" spans="1:10" x14ac:dyDescent="0.25">
      <c r="A80" s="5" t="s">
        <v>140</v>
      </c>
      <c r="B80" s="8" t="s">
        <v>246</v>
      </c>
      <c r="C80" s="8" t="s">
        <v>343</v>
      </c>
      <c r="D80" s="8">
        <v>27068</v>
      </c>
      <c r="E80" s="8">
        <v>12</v>
      </c>
      <c r="F80" s="8" t="s">
        <v>344</v>
      </c>
      <c r="G80" s="8" t="s">
        <v>345</v>
      </c>
      <c r="H80" s="5" t="s">
        <v>247</v>
      </c>
      <c r="I80" s="5" t="s">
        <v>274</v>
      </c>
      <c r="J80" s="5" t="s">
        <v>346</v>
      </c>
    </row>
    <row r="81" spans="1:10" x14ac:dyDescent="0.25">
      <c r="A81" s="5" t="s">
        <v>118</v>
      </c>
      <c r="B81" s="8" t="s">
        <v>246</v>
      </c>
      <c r="C81" s="8" t="s">
        <v>330</v>
      </c>
      <c r="D81" s="8">
        <v>28755</v>
      </c>
      <c r="E81" s="8">
        <v>11</v>
      </c>
      <c r="F81" s="8" t="s">
        <v>331</v>
      </c>
      <c r="G81" s="8" t="s">
        <v>332</v>
      </c>
      <c r="H81" s="5" t="s">
        <v>267</v>
      </c>
      <c r="I81" s="5" t="s">
        <v>248</v>
      </c>
      <c r="J81" s="5" t="s">
        <v>333</v>
      </c>
    </row>
    <row r="82" spans="1:10" x14ac:dyDescent="0.25">
      <c r="A82" s="5" t="s">
        <v>200</v>
      </c>
      <c r="B82" s="8" t="s">
        <v>468</v>
      </c>
      <c r="C82" s="8" t="s">
        <v>599</v>
      </c>
      <c r="D82" s="8">
        <v>31307</v>
      </c>
      <c r="E82" s="8">
        <v>10</v>
      </c>
      <c r="F82" s="8" t="s">
        <v>600</v>
      </c>
      <c r="G82" s="8" t="s">
        <v>601</v>
      </c>
      <c r="H82" s="5" t="s">
        <v>273</v>
      </c>
      <c r="I82" s="5" t="s">
        <v>274</v>
      </c>
      <c r="J82" s="5" t="s">
        <v>602</v>
      </c>
    </row>
    <row r="83" spans="1:10" x14ac:dyDescent="0.25">
      <c r="A83" s="5" t="s">
        <v>190</v>
      </c>
      <c r="B83" s="8" t="s">
        <v>468</v>
      </c>
      <c r="C83" s="8" t="s">
        <v>550</v>
      </c>
      <c r="D83" s="8">
        <v>41105</v>
      </c>
      <c r="E83" s="8">
        <v>11</v>
      </c>
      <c r="F83" s="8" t="s">
        <v>551</v>
      </c>
      <c r="G83" s="8" t="s">
        <v>552</v>
      </c>
      <c r="H83" s="5" t="s">
        <v>267</v>
      </c>
      <c r="I83" s="5" t="s">
        <v>274</v>
      </c>
      <c r="J83" s="5" t="s">
        <v>553</v>
      </c>
    </row>
    <row r="84" spans="1:10" x14ac:dyDescent="0.25">
      <c r="A84" s="5" t="s">
        <v>148</v>
      </c>
      <c r="B84" s="8" t="s">
        <v>354</v>
      </c>
      <c r="C84" s="8" t="s">
        <v>393</v>
      </c>
      <c r="D84" s="8">
        <v>38178</v>
      </c>
      <c r="E84" s="8">
        <v>10</v>
      </c>
      <c r="F84" s="8" t="s">
        <v>394</v>
      </c>
      <c r="G84" s="8" t="s">
        <v>395</v>
      </c>
      <c r="H84" s="5" t="s">
        <v>273</v>
      </c>
      <c r="I84" s="5" t="s">
        <v>274</v>
      </c>
      <c r="J84" s="5" t="s">
        <v>396</v>
      </c>
    </row>
  </sheetData>
  <sortState xmlns:xlrd2="http://schemas.microsoft.com/office/spreadsheetml/2017/richdata2" ref="A2:J84">
    <sortCondition ref="A2:A84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2D9E3-C5AE-4718-BF06-D8F0D34729A1}">
  <sheetPr filterMode="1"/>
  <dimension ref="A1:G66"/>
  <sheetViews>
    <sheetView tabSelected="1" workbookViewId="0">
      <selection activeCell="A28" sqref="A28"/>
    </sheetView>
  </sheetViews>
  <sheetFormatPr defaultRowHeight="15" x14ac:dyDescent="0.25"/>
  <cols>
    <col min="1" max="1" width="33.42578125" bestFit="1" customWidth="1"/>
    <col min="2" max="2" width="10.7109375" style="5" customWidth="1"/>
  </cols>
  <sheetData>
    <row r="1" spans="1:7" x14ac:dyDescent="0.25">
      <c r="A1" t="s">
        <v>3</v>
      </c>
      <c r="B1" s="5" t="s">
        <v>603</v>
      </c>
      <c r="C1" t="s">
        <v>81</v>
      </c>
      <c r="D1" t="s">
        <v>82</v>
      </c>
      <c r="E1" t="s">
        <v>83</v>
      </c>
      <c r="F1" t="s">
        <v>84</v>
      </c>
      <c r="G1" t="s">
        <v>604</v>
      </c>
    </row>
    <row r="2" spans="1:7" hidden="1" x14ac:dyDescent="0.25">
      <c r="A2" t="s">
        <v>132</v>
      </c>
      <c r="B2" s="5" t="str">
        <f>VLOOKUP(A2,LOOKUPPERIOD,2)</f>
        <v>21-22-T2-2</v>
      </c>
      <c r="C2">
        <v>2</v>
      </c>
      <c r="D2">
        <v>6</v>
      </c>
      <c r="E2">
        <v>1</v>
      </c>
      <c r="F2">
        <v>6</v>
      </c>
      <c r="G2" t="s">
        <v>607</v>
      </c>
    </row>
    <row r="3" spans="1:7" hidden="1" x14ac:dyDescent="0.25">
      <c r="A3" t="s">
        <v>110</v>
      </c>
      <c r="B3" s="5" t="str">
        <f>VLOOKUP(A3,LOOKUPPERIOD,2)</f>
        <v>21-22-T2-2</v>
      </c>
      <c r="C3">
        <v>5</v>
      </c>
      <c r="D3">
        <v>2</v>
      </c>
      <c r="E3">
        <v>6</v>
      </c>
      <c r="F3">
        <v>2</v>
      </c>
      <c r="G3" t="s">
        <v>608</v>
      </c>
    </row>
    <row r="4" spans="1:7" hidden="1" x14ac:dyDescent="0.25">
      <c r="A4" t="s">
        <v>232</v>
      </c>
      <c r="B4" s="5" t="str">
        <f>VLOOKUP(A4,LOOKUPPERIOD,2)</f>
        <v>21-22-T2-2</v>
      </c>
      <c r="C4">
        <v>5</v>
      </c>
      <c r="D4">
        <v>3</v>
      </c>
      <c r="E4">
        <v>4</v>
      </c>
      <c r="F4">
        <v>3</v>
      </c>
      <c r="G4" t="s">
        <v>274</v>
      </c>
    </row>
    <row r="5" spans="1:7" hidden="1" x14ac:dyDescent="0.25">
      <c r="A5" t="s">
        <v>126</v>
      </c>
      <c r="B5" s="5" t="str">
        <f>VLOOKUP(A5,LOOKUPPERIOD,2)</f>
        <v>21-22-T2-2</v>
      </c>
      <c r="C5">
        <v>3</v>
      </c>
      <c r="D5">
        <v>4</v>
      </c>
      <c r="E5">
        <v>4</v>
      </c>
      <c r="F5">
        <v>4</v>
      </c>
      <c r="G5" t="s">
        <v>606</v>
      </c>
    </row>
    <row r="6" spans="1:7" hidden="1" x14ac:dyDescent="0.25">
      <c r="A6" t="s">
        <v>136</v>
      </c>
      <c r="B6" s="5" t="str">
        <f>VLOOKUP(A6,LOOKUPPERIOD,2)</f>
        <v>21-22-T2-2</v>
      </c>
      <c r="C6">
        <v>3</v>
      </c>
      <c r="D6">
        <v>4</v>
      </c>
      <c r="E6">
        <v>4</v>
      </c>
      <c r="F6">
        <v>4</v>
      </c>
      <c r="G6" t="s">
        <v>274</v>
      </c>
    </row>
    <row r="7" spans="1:7" hidden="1" x14ac:dyDescent="0.25">
      <c r="A7" t="s">
        <v>130</v>
      </c>
      <c r="B7" s="5" t="str">
        <f>VLOOKUP(A7,LOOKUPPERIOD,2)</f>
        <v>21-22-T2-2</v>
      </c>
      <c r="C7">
        <v>6</v>
      </c>
      <c r="D7">
        <v>2</v>
      </c>
      <c r="E7">
        <v>3</v>
      </c>
      <c r="F7">
        <v>4</v>
      </c>
      <c r="G7" t="s">
        <v>606</v>
      </c>
    </row>
    <row r="8" spans="1:7" hidden="1" x14ac:dyDescent="0.25">
      <c r="A8" t="s">
        <v>112</v>
      </c>
      <c r="B8" s="5" t="str">
        <f>VLOOKUP(A8,LOOKUPPERIOD,2)</f>
        <v>21-22-T2-2</v>
      </c>
      <c r="C8">
        <v>5</v>
      </c>
      <c r="D8">
        <v>5</v>
      </c>
      <c r="E8">
        <v>2</v>
      </c>
      <c r="F8">
        <v>3</v>
      </c>
      <c r="G8" t="s">
        <v>274</v>
      </c>
    </row>
    <row r="9" spans="1:7" hidden="1" x14ac:dyDescent="0.25">
      <c r="A9" t="s">
        <v>124</v>
      </c>
      <c r="B9" s="5" t="str">
        <f>VLOOKUP(A9,LOOKUPPERIOD,2)</f>
        <v>21-22-T2-2</v>
      </c>
      <c r="C9">
        <v>3</v>
      </c>
      <c r="D9">
        <v>4</v>
      </c>
      <c r="E9">
        <v>2</v>
      </c>
      <c r="F9">
        <v>6</v>
      </c>
      <c r="G9" t="s">
        <v>609</v>
      </c>
    </row>
    <row r="10" spans="1:7" hidden="1" x14ac:dyDescent="0.25">
      <c r="A10" t="s">
        <v>224</v>
      </c>
      <c r="B10" s="5" t="str">
        <f>VLOOKUP(A10,LOOKUPPERIOD,2)</f>
        <v>21-22-T2-2</v>
      </c>
      <c r="C10">
        <v>4</v>
      </c>
      <c r="D10">
        <v>6</v>
      </c>
      <c r="E10">
        <v>3</v>
      </c>
      <c r="F10">
        <v>2</v>
      </c>
      <c r="G10" t="s">
        <v>605</v>
      </c>
    </row>
    <row r="11" spans="1:7" hidden="1" x14ac:dyDescent="0.25">
      <c r="A11" t="s">
        <v>138</v>
      </c>
      <c r="B11" s="5" t="str">
        <f>VLOOKUP(A11,LOOKUPPERIOD,2)</f>
        <v>21-22-T2-2</v>
      </c>
      <c r="C11">
        <v>1</v>
      </c>
      <c r="D11">
        <v>4</v>
      </c>
      <c r="E11">
        <v>6</v>
      </c>
      <c r="F11">
        <v>4</v>
      </c>
      <c r="G11" t="s">
        <v>607</v>
      </c>
    </row>
    <row r="12" spans="1:7" hidden="1" x14ac:dyDescent="0.25">
      <c r="A12" t="s">
        <v>128</v>
      </c>
      <c r="B12" s="5" t="str">
        <f>VLOOKUP(A12,LOOKUPPERIOD,2)</f>
        <v>21-22-T2-2</v>
      </c>
      <c r="C12">
        <v>6</v>
      </c>
      <c r="D12">
        <v>4</v>
      </c>
      <c r="E12">
        <v>2</v>
      </c>
      <c r="F12">
        <v>3</v>
      </c>
      <c r="G12" t="s">
        <v>607</v>
      </c>
    </row>
    <row r="13" spans="1:7" hidden="1" x14ac:dyDescent="0.25">
      <c r="A13" t="s">
        <v>122</v>
      </c>
      <c r="B13" s="5" t="str">
        <f>VLOOKUP(A13,LOOKUPPERIOD,2)</f>
        <v>21-22-T2-2</v>
      </c>
      <c r="C13">
        <v>4</v>
      </c>
      <c r="D13">
        <v>1</v>
      </c>
      <c r="E13">
        <v>5</v>
      </c>
      <c r="F13">
        <v>5</v>
      </c>
      <c r="G13" t="s">
        <v>606</v>
      </c>
    </row>
    <row r="14" spans="1:7" hidden="1" x14ac:dyDescent="0.25">
      <c r="A14" t="s">
        <v>120</v>
      </c>
      <c r="B14" s="5" t="str">
        <f>VLOOKUP(A14,LOOKUPPERIOD,2)</f>
        <v>21-22-T2-2</v>
      </c>
      <c r="C14">
        <v>6</v>
      </c>
      <c r="D14">
        <v>2</v>
      </c>
      <c r="E14">
        <v>5</v>
      </c>
      <c r="F14">
        <v>2</v>
      </c>
      <c r="G14" t="s">
        <v>609</v>
      </c>
    </row>
    <row r="15" spans="1:7" hidden="1" x14ac:dyDescent="0.25">
      <c r="A15" t="s">
        <v>114</v>
      </c>
      <c r="B15" s="5" t="str">
        <f>VLOOKUP(A15,LOOKUPPERIOD,2)</f>
        <v>21-22-T2-2</v>
      </c>
      <c r="C15">
        <v>6</v>
      </c>
      <c r="D15">
        <v>3</v>
      </c>
      <c r="E15">
        <v>2</v>
      </c>
      <c r="F15">
        <v>4</v>
      </c>
      <c r="G15" t="s">
        <v>608</v>
      </c>
    </row>
    <row r="16" spans="1:7" hidden="1" x14ac:dyDescent="0.25">
      <c r="A16" t="s">
        <v>134</v>
      </c>
      <c r="B16" s="5" t="str">
        <f>VLOOKUP(A16,LOOKUPPERIOD,2)</f>
        <v>21-22-T2-2</v>
      </c>
      <c r="C16">
        <v>7</v>
      </c>
      <c r="D16">
        <v>6</v>
      </c>
      <c r="E16">
        <v>2</v>
      </c>
      <c r="F16">
        <v>0</v>
      </c>
      <c r="G16" t="s">
        <v>605</v>
      </c>
    </row>
    <row r="17" spans="1:7" hidden="1" x14ac:dyDescent="0.25">
      <c r="A17" t="s">
        <v>226</v>
      </c>
      <c r="B17" s="5" t="str">
        <f>VLOOKUP(A17,LOOKUPPERIOD,2)</f>
        <v>21-22-T2-2</v>
      </c>
      <c r="C17">
        <v>3</v>
      </c>
      <c r="D17">
        <v>1</v>
      </c>
      <c r="E17">
        <v>9</v>
      </c>
      <c r="F17">
        <v>2</v>
      </c>
      <c r="G17" t="s">
        <v>605</v>
      </c>
    </row>
    <row r="18" spans="1:7" hidden="1" x14ac:dyDescent="0.25">
      <c r="A18" t="s">
        <v>140</v>
      </c>
      <c r="B18" s="5" t="str">
        <f>VLOOKUP(A18,LOOKUPPERIOD,2)</f>
        <v>21-22-T2-2</v>
      </c>
      <c r="C18">
        <v>4</v>
      </c>
      <c r="D18">
        <v>5</v>
      </c>
      <c r="E18">
        <v>3</v>
      </c>
      <c r="F18">
        <v>3</v>
      </c>
      <c r="G18" t="s">
        <v>608</v>
      </c>
    </row>
    <row r="19" spans="1:7" hidden="1" x14ac:dyDescent="0.25">
      <c r="A19" t="s">
        <v>118</v>
      </c>
      <c r="B19" s="5" t="str">
        <f>VLOOKUP(A19,LOOKUPPERIOD,2)</f>
        <v>21-22-T2-2</v>
      </c>
      <c r="C19">
        <v>4</v>
      </c>
      <c r="D19">
        <v>3</v>
      </c>
      <c r="E19">
        <v>0</v>
      </c>
      <c r="F19">
        <v>8</v>
      </c>
      <c r="G19" t="s">
        <v>609</v>
      </c>
    </row>
    <row r="20" spans="1:7" x14ac:dyDescent="0.25">
      <c r="A20" t="s">
        <v>158</v>
      </c>
      <c r="B20" s="5" t="str">
        <f>VLOOKUP(A20,LOOKUPPERIOD,2)</f>
        <v>21-22-T2-5</v>
      </c>
      <c r="C20">
        <v>4</v>
      </c>
      <c r="D20">
        <v>0</v>
      </c>
      <c r="E20">
        <v>6</v>
      </c>
      <c r="F20">
        <v>5</v>
      </c>
      <c r="G20" t="s">
        <v>609</v>
      </c>
    </row>
    <row r="21" spans="1:7" x14ac:dyDescent="0.25">
      <c r="A21" t="s">
        <v>176</v>
      </c>
      <c r="B21" s="5" t="str">
        <f>VLOOKUP(A21,LOOKUPPERIOD,2)</f>
        <v>21-22-T2-5</v>
      </c>
      <c r="C21">
        <v>4</v>
      </c>
      <c r="D21">
        <v>7</v>
      </c>
      <c r="E21">
        <v>2</v>
      </c>
      <c r="F21">
        <v>2</v>
      </c>
      <c r="G21" t="s">
        <v>607</v>
      </c>
    </row>
    <row r="22" spans="1:7" x14ac:dyDescent="0.25">
      <c r="A22" t="s">
        <v>152</v>
      </c>
      <c r="B22" s="5" t="str">
        <f>VLOOKUP(A22,LOOKUPPERIOD,2)</f>
        <v>21-22-T2-5</v>
      </c>
      <c r="C22">
        <v>5</v>
      </c>
      <c r="D22">
        <v>5</v>
      </c>
      <c r="E22">
        <v>2</v>
      </c>
      <c r="F22">
        <v>3</v>
      </c>
      <c r="G22" t="s">
        <v>608</v>
      </c>
    </row>
    <row r="23" spans="1:7" x14ac:dyDescent="0.25">
      <c r="A23" t="s">
        <v>156</v>
      </c>
      <c r="B23" s="5" t="str">
        <f>VLOOKUP(A23,LOOKUPPERIOD,2)</f>
        <v>21-22-T2-5</v>
      </c>
      <c r="C23">
        <v>3</v>
      </c>
      <c r="D23">
        <v>4</v>
      </c>
      <c r="E23">
        <v>5</v>
      </c>
      <c r="F23">
        <v>3</v>
      </c>
      <c r="G23" t="s">
        <v>606</v>
      </c>
    </row>
    <row r="24" spans="1:7" x14ac:dyDescent="0.25">
      <c r="A24" t="s">
        <v>228</v>
      </c>
      <c r="B24" s="5" t="str">
        <f>VLOOKUP(A24,LOOKUPPERIOD,2)</f>
        <v>21-22-T2-5</v>
      </c>
      <c r="C24">
        <v>3</v>
      </c>
      <c r="D24">
        <v>6</v>
      </c>
      <c r="E24">
        <v>5</v>
      </c>
      <c r="F24">
        <v>1</v>
      </c>
      <c r="G24" t="s">
        <v>609</v>
      </c>
    </row>
    <row r="25" spans="1:7" x14ac:dyDescent="0.25">
      <c r="A25" t="s">
        <v>168</v>
      </c>
      <c r="B25" s="5" t="str">
        <f>VLOOKUP(A25,LOOKUPPERIOD,2)</f>
        <v>21-22-T2-5</v>
      </c>
      <c r="C25">
        <v>6</v>
      </c>
      <c r="D25">
        <v>2</v>
      </c>
      <c r="E25">
        <v>2</v>
      </c>
      <c r="F25">
        <v>5</v>
      </c>
      <c r="G25" t="s">
        <v>610</v>
      </c>
    </row>
    <row r="26" spans="1:7" x14ac:dyDescent="0.25">
      <c r="A26" t="s">
        <v>162</v>
      </c>
      <c r="B26" s="5" t="str">
        <f>VLOOKUP(A26,LOOKUPPERIOD,2)</f>
        <v>21-22-T2-5</v>
      </c>
      <c r="C26">
        <v>7</v>
      </c>
      <c r="D26">
        <v>3</v>
      </c>
      <c r="E26">
        <v>2</v>
      </c>
      <c r="F26">
        <v>3</v>
      </c>
      <c r="G26" t="s">
        <v>609</v>
      </c>
    </row>
    <row r="27" spans="1:7" x14ac:dyDescent="0.25">
      <c r="A27" t="s">
        <v>142</v>
      </c>
      <c r="B27" s="5" t="str">
        <f>VLOOKUP(A27,LOOKUPPERIOD,2)</f>
        <v>21-22-T2-5</v>
      </c>
      <c r="C27">
        <v>2</v>
      </c>
      <c r="D27">
        <v>6</v>
      </c>
      <c r="E27">
        <v>4</v>
      </c>
      <c r="F27">
        <v>3</v>
      </c>
      <c r="G27" t="s">
        <v>610</v>
      </c>
    </row>
    <row r="28" spans="1:7" x14ac:dyDescent="0.25">
      <c r="A28" t="s">
        <v>160</v>
      </c>
      <c r="B28" s="5" t="str">
        <f>VLOOKUP(A28,LOOKUPPERIOD,2)</f>
        <v>21-22-T2-5</v>
      </c>
      <c r="C28">
        <v>4</v>
      </c>
      <c r="D28">
        <v>4</v>
      </c>
      <c r="E28">
        <v>3</v>
      </c>
      <c r="F28">
        <v>4</v>
      </c>
      <c r="G28" t="s">
        <v>610</v>
      </c>
    </row>
    <row r="29" spans="1:7" x14ac:dyDescent="0.25">
      <c r="A29" t="s">
        <v>230</v>
      </c>
      <c r="B29" s="5" t="str">
        <f>VLOOKUP(A29,LOOKUPPERIOD,2)</f>
        <v>21-22-T2-5</v>
      </c>
      <c r="C29">
        <v>3</v>
      </c>
      <c r="D29">
        <v>6</v>
      </c>
      <c r="E29">
        <v>4</v>
      </c>
      <c r="F29">
        <v>2</v>
      </c>
      <c r="G29" t="s">
        <v>606</v>
      </c>
    </row>
    <row r="30" spans="1:7" x14ac:dyDescent="0.25">
      <c r="A30" t="s">
        <v>170</v>
      </c>
      <c r="B30" s="5" t="str">
        <f>VLOOKUP(A30,LOOKUPPERIOD,2)</f>
        <v>21-22-T2-5</v>
      </c>
      <c r="C30">
        <v>5</v>
      </c>
      <c r="D30">
        <v>6</v>
      </c>
      <c r="E30">
        <v>1</v>
      </c>
      <c r="F30">
        <v>3</v>
      </c>
      <c r="G30" t="s">
        <v>608</v>
      </c>
    </row>
    <row r="31" spans="1:7" x14ac:dyDescent="0.25">
      <c r="A31" t="s">
        <v>172</v>
      </c>
      <c r="B31" s="5" t="str">
        <f>VLOOKUP(A31,LOOKUPPERIOD,2)</f>
        <v>21-22-T2-5</v>
      </c>
      <c r="C31">
        <v>6</v>
      </c>
      <c r="D31">
        <v>3</v>
      </c>
      <c r="E31">
        <v>3</v>
      </c>
      <c r="F31">
        <v>3</v>
      </c>
      <c r="G31" t="s">
        <v>607</v>
      </c>
    </row>
    <row r="32" spans="1:7" x14ac:dyDescent="0.25">
      <c r="A32" t="s">
        <v>116</v>
      </c>
      <c r="B32" s="5" t="str">
        <f>VLOOKUP(A32,LOOKUPPERIOD,2)</f>
        <v>21-22-T2-5</v>
      </c>
      <c r="C32">
        <v>2</v>
      </c>
      <c r="D32">
        <v>6</v>
      </c>
      <c r="E32">
        <v>6</v>
      </c>
      <c r="F32">
        <v>1</v>
      </c>
      <c r="G32" t="s">
        <v>274</v>
      </c>
    </row>
    <row r="33" spans="1:7" x14ac:dyDescent="0.25">
      <c r="A33" t="s">
        <v>174</v>
      </c>
      <c r="B33" s="5" t="str">
        <f>VLOOKUP(A33,LOOKUPPERIOD,2)</f>
        <v>21-22-T2-5</v>
      </c>
      <c r="C33">
        <v>5</v>
      </c>
      <c r="D33">
        <v>5</v>
      </c>
      <c r="E33">
        <v>3</v>
      </c>
      <c r="F33">
        <v>2</v>
      </c>
      <c r="G33" t="s">
        <v>274</v>
      </c>
    </row>
    <row r="34" spans="1:7" x14ac:dyDescent="0.25">
      <c r="A34" t="s">
        <v>108</v>
      </c>
      <c r="B34" s="5" t="str">
        <f>VLOOKUP(A34,LOOKUPPERIOD,2)</f>
        <v>21-22-T2-5</v>
      </c>
      <c r="C34">
        <v>6</v>
      </c>
      <c r="D34">
        <v>0</v>
      </c>
      <c r="E34">
        <v>9</v>
      </c>
      <c r="F34">
        <v>0</v>
      </c>
      <c r="G34" t="s">
        <v>606</v>
      </c>
    </row>
    <row r="35" spans="1:7" x14ac:dyDescent="0.25">
      <c r="A35" t="s">
        <v>144</v>
      </c>
      <c r="B35" s="5" t="str">
        <f>VLOOKUP(A35,LOOKUPPERIOD,2)</f>
        <v>21-22-T2-5</v>
      </c>
      <c r="C35">
        <v>2</v>
      </c>
      <c r="D35">
        <v>5</v>
      </c>
      <c r="E35">
        <v>6</v>
      </c>
      <c r="F35">
        <v>2</v>
      </c>
      <c r="G35" t="s">
        <v>608</v>
      </c>
    </row>
    <row r="36" spans="1:7" x14ac:dyDescent="0.25">
      <c r="A36" t="s">
        <v>146</v>
      </c>
      <c r="B36" s="5" t="str">
        <f>VLOOKUP(A36,LOOKUPPERIOD,2)</f>
        <v>21-22-T2-5</v>
      </c>
      <c r="C36">
        <v>4</v>
      </c>
      <c r="D36">
        <v>7</v>
      </c>
      <c r="E36">
        <v>3</v>
      </c>
      <c r="F36">
        <v>1</v>
      </c>
      <c r="G36" t="s">
        <v>605</v>
      </c>
    </row>
    <row r="37" spans="1:7" x14ac:dyDescent="0.25">
      <c r="A37" t="s">
        <v>166</v>
      </c>
      <c r="B37" s="5" t="str">
        <f>VLOOKUP(A37,LOOKUPPERIOD,2)</f>
        <v>21-22-T2-5</v>
      </c>
      <c r="C37">
        <v>9</v>
      </c>
      <c r="D37">
        <v>4</v>
      </c>
      <c r="E37">
        <v>1</v>
      </c>
      <c r="F37">
        <v>1</v>
      </c>
      <c r="G37" t="s">
        <v>607</v>
      </c>
    </row>
    <row r="38" spans="1:7" x14ac:dyDescent="0.25">
      <c r="A38" t="s">
        <v>154</v>
      </c>
      <c r="B38" s="5" t="str">
        <f>VLOOKUP(A38,LOOKUPPERIOD,2)</f>
        <v>21-22-T2-5</v>
      </c>
      <c r="C38">
        <v>4</v>
      </c>
      <c r="D38">
        <v>0</v>
      </c>
      <c r="E38">
        <v>8</v>
      </c>
      <c r="F38">
        <v>3</v>
      </c>
      <c r="G38" t="s">
        <v>605</v>
      </c>
    </row>
    <row r="39" spans="1:7" x14ac:dyDescent="0.25">
      <c r="A39" t="s">
        <v>150</v>
      </c>
      <c r="B39" s="5" t="str">
        <f>VLOOKUP(A39,LOOKUPPERIOD,2)</f>
        <v>21-22-T2-5</v>
      </c>
      <c r="C39">
        <v>3</v>
      </c>
      <c r="D39">
        <v>2</v>
      </c>
      <c r="E39">
        <v>0</v>
      </c>
      <c r="F39">
        <v>10</v>
      </c>
      <c r="G39" t="s">
        <v>605</v>
      </c>
    </row>
    <row r="40" spans="1:7" x14ac:dyDescent="0.25">
      <c r="A40" t="s">
        <v>180</v>
      </c>
      <c r="B40" s="5" t="str">
        <f>VLOOKUP(A40,LOOKUPPERIOD,2)</f>
        <v>21-22-T2-5</v>
      </c>
      <c r="C40">
        <v>10</v>
      </c>
      <c r="D40">
        <v>3</v>
      </c>
      <c r="E40">
        <v>0</v>
      </c>
      <c r="F40">
        <v>2</v>
      </c>
      <c r="G40" t="s">
        <v>605</v>
      </c>
    </row>
    <row r="41" spans="1:7" x14ac:dyDescent="0.25">
      <c r="A41" t="s">
        <v>178</v>
      </c>
      <c r="B41" s="5" t="str">
        <f>VLOOKUP(A41,LOOKUPPERIOD,2)</f>
        <v>21-22-T2-5</v>
      </c>
      <c r="C41">
        <v>1</v>
      </c>
      <c r="D41">
        <v>6</v>
      </c>
      <c r="E41">
        <v>6</v>
      </c>
      <c r="F41">
        <v>2</v>
      </c>
      <c r="G41" t="s">
        <v>607</v>
      </c>
    </row>
    <row r="42" spans="1:7" x14ac:dyDescent="0.25">
      <c r="A42" t="s">
        <v>164</v>
      </c>
      <c r="B42" s="5" t="str">
        <f>VLOOKUP(A42,LOOKUPPERIOD,2)</f>
        <v>21-22-T2-5</v>
      </c>
      <c r="C42">
        <v>8</v>
      </c>
      <c r="D42">
        <v>2</v>
      </c>
      <c r="E42">
        <v>2</v>
      </c>
      <c r="F42">
        <v>3</v>
      </c>
      <c r="G42" t="s">
        <v>608</v>
      </c>
    </row>
    <row r="43" spans="1:7" x14ac:dyDescent="0.25">
      <c r="A43" t="s">
        <v>148</v>
      </c>
      <c r="B43" s="5" t="str">
        <f>VLOOKUP(A43,LOOKUPPERIOD,2)</f>
        <v>21-22-T2-5</v>
      </c>
      <c r="C43">
        <v>6</v>
      </c>
      <c r="D43">
        <v>5</v>
      </c>
      <c r="E43">
        <v>3</v>
      </c>
      <c r="F43">
        <v>1</v>
      </c>
      <c r="G43" t="s">
        <v>274</v>
      </c>
    </row>
    <row r="44" spans="1:7" hidden="1" x14ac:dyDescent="0.25">
      <c r="A44" t="s">
        <v>182</v>
      </c>
      <c r="B44" s="5" t="str">
        <f>VLOOKUP(A44,LOOKUPPERIOD,2)</f>
        <v>21-22-T2-6</v>
      </c>
      <c r="C44">
        <v>8</v>
      </c>
      <c r="D44">
        <v>2</v>
      </c>
      <c r="E44">
        <v>1</v>
      </c>
      <c r="F44">
        <v>4</v>
      </c>
    </row>
    <row r="45" spans="1:7" hidden="1" x14ac:dyDescent="0.25">
      <c r="A45" t="s">
        <v>184</v>
      </c>
      <c r="B45" s="5" t="str">
        <f>VLOOKUP(A45,LOOKUPPERIOD,2)</f>
        <v>21-22-T2-6</v>
      </c>
      <c r="C45">
        <v>3</v>
      </c>
      <c r="D45">
        <v>4</v>
      </c>
      <c r="E45">
        <v>7</v>
      </c>
      <c r="F45">
        <v>1</v>
      </c>
    </row>
    <row r="46" spans="1:7" hidden="1" x14ac:dyDescent="0.25">
      <c r="A46" t="s">
        <v>186</v>
      </c>
      <c r="B46" s="5" t="str">
        <f>VLOOKUP(A46,LOOKUPPERIOD,2)</f>
        <v>21-22-T2-6</v>
      </c>
      <c r="C46">
        <v>3</v>
      </c>
      <c r="D46">
        <v>3</v>
      </c>
      <c r="E46">
        <v>5</v>
      </c>
      <c r="F46">
        <v>4</v>
      </c>
    </row>
    <row r="47" spans="1:7" hidden="1" x14ac:dyDescent="0.25">
      <c r="A47" t="s">
        <v>188</v>
      </c>
      <c r="B47" s="5" t="str">
        <f>VLOOKUP(A47,LOOKUPPERIOD,2)</f>
        <v>21-22-T2-6</v>
      </c>
      <c r="C47">
        <v>7</v>
      </c>
      <c r="D47">
        <v>0</v>
      </c>
      <c r="E47">
        <v>5</v>
      </c>
      <c r="F47">
        <v>3</v>
      </c>
    </row>
    <row r="48" spans="1:7" hidden="1" x14ac:dyDescent="0.25">
      <c r="A48" t="s">
        <v>190</v>
      </c>
      <c r="B48" s="5" t="str">
        <f>VLOOKUP(A48,LOOKUPPERIOD,2)</f>
        <v>21-22-T2-6</v>
      </c>
      <c r="C48">
        <v>5</v>
      </c>
      <c r="D48">
        <v>6</v>
      </c>
      <c r="E48">
        <v>2</v>
      </c>
      <c r="F48">
        <v>2</v>
      </c>
    </row>
    <row r="49" spans="1:6" hidden="1" x14ac:dyDescent="0.25">
      <c r="A49" t="s">
        <v>192</v>
      </c>
      <c r="B49" s="5" t="str">
        <f>VLOOKUP(A49,LOOKUPPERIOD,2)</f>
        <v>21-22-T2-6</v>
      </c>
      <c r="C49">
        <v>3</v>
      </c>
      <c r="D49">
        <v>3</v>
      </c>
      <c r="E49">
        <v>6</v>
      </c>
      <c r="F49">
        <v>3</v>
      </c>
    </row>
    <row r="50" spans="1:6" hidden="1" x14ac:dyDescent="0.25">
      <c r="A50" t="s">
        <v>194</v>
      </c>
      <c r="B50" s="5" t="str">
        <f>VLOOKUP(A50,LOOKUPPERIOD,2)</f>
        <v>21-22-T2-6</v>
      </c>
      <c r="C50">
        <v>4</v>
      </c>
      <c r="D50">
        <v>4</v>
      </c>
      <c r="E50">
        <v>2</v>
      </c>
      <c r="F50">
        <v>5</v>
      </c>
    </row>
    <row r="51" spans="1:6" hidden="1" x14ac:dyDescent="0.25">
      <c r="A51" t="s">
        <v>196</v>
      </c>
      <c r="B51" s="5" t="str">
        <f>VLOOKUP(A51,LOOKUPPERIOD,2)</f>
        <v>21-22-T2-6</v>
      </c>
      <c r="C51">
        <v>7</v>
      </c>
      <c r="D51">
        <v>4</v>
      </c>
      <c r="E51">
        <v>3</v>
      </c>
      <c r="F51">
        <v>1</v>
      </c>
    </row>
    <row r="52" spans="1:6" hidden="1" x14ac:dyDescent="0.25">
      <c r="A52" t="s">
        <v>198</v>
      </c>
      <c r="B52" s="5" t="str">
        <f>VLOOKUP(A52,LOOKUPPERIOD,2)</f>
        <v>21-22-T2-6</v>
      </c>
      <c r="C52">
        <v>12</v>
      </c>
      <c r="D52">
        <v>0</v>
      </c>
      <c r="E52">
        <v>2</v>
      </c>
      <c r="F52">
        <v>1</v>
      </c>
    </row>
    <row r="53" spans="1:6" hidden="1" x14ac:dyDescent="0.25">
      <c r="A53" t="s">
        <v>200</v>
      </c>
      <c r="B53" s="5" t="str">
        <f>VLOOKUP(A53,LOOKUPPERIOD,2)</f>
        <v>21-22-T2-6</v>
      </c>
      <c r="C53">
        <v>1</v>
      </c>
      <c r="D53">
        <v>1</v>
      </c>
      <c r="E53">
        <v>4</v>
      </c>
      <c r="F53">
        <v>9</v>
      </c>
    </row>
    <row r="54" spans="1:6" hidden="1" x14ac:dyDescent="0.25">
      <c r="A54" t="s">
        <v>202</v>
      </c>
      <c r="B54" s="5" t="str">
        <f>VLOOKUP(A54,LOOKUPPERIOD,2)</f>
        <v>21-22-T2-6</v>
      </c>
      <c r="C54">
        <v>7</v>
      </c>
      <c r="D54">
        <v>2</v>
      </c>
      <c r="E54">
        <v>2</v>
      </c>
      <c r="F54">
        <v>4</v>
      </c>
    </row>
    <row r="55" spans="1:6" hidden="1" x14ac:dyDescent="0.25">
      <c r="A55" t="s">
        <v>204</v>
      </c>
      <c r="B55" s="5" t="str">
        <f>VLOOKUP(A55,LOOKUPPERIOD,2)</f>
        <v>21-22-T2-6</v>
      </c>
      <c r="C55">
        <v>4</v>
      </c>
      <c r="D55">
        <v>5</v>
      </c>
      <c r="E55">
        <v>1</v>
      </c>
      <c r="F55">
        <v>5</v>
      </c>
    </row>
    <row r="56" spans="1:6" hidden="1" x14ac:dyDescent="0.25">
      <c r="A56" t="s">
        <v>206</v>
      </c>
      <c r="B56" s="5" t="str">
        <f>VLOOKUP(A56,LOOKUPPERIOD,2)</f>
        <v>21-22-T2-6</v>
      </c>
      <c r="C56">
        <v>5</v>
      </c>
      <c r="D56">
        <v>4</v>
      </c>
      <c r="E56">
        <v>3</v>
      </c>
      <c r="F56">
        <v>3</v>
      </c>
    </row>
    <row r="57" spans="1:6" hidden="1" x14ac:dyDescent="0.25">
      <c r="A57" t="s">
        <v>208</v>
      </c>
      <c r="B57" s="5" t="str">
        <f>VLOOKUP(A57,LOOKUPPERIOD,2)</f>
        <v>21-22-T2-6</v>
      </c>
      <c r="C57">
        <v>5</v>
      </c>
      <c r="D57">
        <v>4</v>
      </c>
      <c r="E57">
        <v>5</v>
      </c>
      <c r="F57">
        <v>1</v>
      </c>
    </row>
    <row r="58" spans="1:6" hidden="1" x14ac:dyDescent="0.25">
      <c r="A58" t="s">
        <v>210</v>
      </c>
      <c r="B58" s="5" t="str">
        <f>VLOOKUP(A58,LOOKUPPERIOD,2)</f>
        <v>21-22-T2-6</v>
      </c>
      <c r="C58">
        <v>6</v>
      </c>
      <c r="D58">
        <v>4</v>
      </c>
      <c r="E58">
        <v>2</v>
      </c>
      <c r="F58">
        <v>3</v>
      </c>
    </row>
    <row r="59" spans="1:6" hidden="1" x14ac:dyDescent="0.25">
      <c r="A59" t="s">
        <v>212</v>
      </c>
      <c r="B59" s="5" t="str">
        <f>VLOOKUP(A59,LOOKUPPERIOD,2)</f>
        <v>21-22-T2-6</v>
      </c>
      <c r="C59">
        <v>6</v>
      </c>
      <c r="D59">
        <v>5</v>
      </c>
      <c r="E59">
        <v>1</v>
      </c>
      <c r="F59">
        <v>3</v>
      </c>
    </row>
    <row r="60" spans="1:6" hidden="1" x14ac:dyDescent="0.25">
      <c r="A60" t="s">
        <v>214</v>
      </c>
      <c r="B60" s="5" t="str">
        <f>VLOOKUP(A60,LOOKUPPERIOD,2)</f>
        <v>21-22-T2-6</v>
      </c>
      <c r="C60">
        <v>4</v>
      </c>
      <c r="D60">
        <v>2</v>
      </c>
      <c r="E60">
        <v>7</v>
      </c>
      <c r="F60">
        <v>2</v>
      </c>
    </row>
    <row r="61" spans="1:6" hidden="1" x14ac:dyDescent="0.25">
      <c r="A61" t="s">
        <v>216</v>
      </c>
      <c r="B61" s="5" t="str">
        <f>VLOOKUP(A61,LOOKUPPERIOD,2)</f>
        <v>21-22-T2-6</v>
      </c>
      <c r="C61">
        <v>1</v>
      </c>
      <c r="D61">
        <v>2</v>
      </c>
      <c r="E61">
        <v>3</v>
      </c>
      <c r="F61">
        <v>9</v>
      </c>
    </row>
    <row r="62" spans="1:6" hidden="1" x14ac:dyDescent="0.25">
      <c r="A62" t="s">
        <v>218</v>
      </c>
      <c r="B62" s="5" t="str">
        <f>VLOOKUP(A62,LOOKUPPERIOD,2)</f>
        <v>21-22-T2-6</v>
      </c>
      <c r="C62">
        <v>12</v>
      </c>
      <c r="D62">
        <v>0</v>
      </c>
      <c r="E62">
        <v>2</v>
      </c>
      <c r="F62">
        <v>1</v>
      </c>
    </row>
    <row r="63" spans="1:6" hidden="1" x14ac:dyDescent="0.25">
      <c r="A63" t="s">
        <v>220</v>
      </c>
      <c r="B63" s="5" t="str">
        <f>VLOOKUP(A63,LOOKUPPERIOD,2)</f>
        <v>21-22-T2-6</v>
      </c>
      <c r="C63">
        <v>6</v>
      </c>
      <c r="D63">
        <v>3</v>
      </c>
      <c r="E63">
        <v>5</v>
      </c>
      <c r="F63">
        <v>1</v>
      </c>
    </row>
    <row r="64" spans="1:6" hidden="1" x14ac:dyDescent="0.25">
      <c r="A64" t="s">
        <v>222</v>
      </c>
      <c r="B64" s="5" t="str">
        <f>VLOOKUP(A64,LOOKUPPERIOD,2)</f>
        <v>21-22-T2-6</v>
      </c>
      <c r="C64">
        <v>10</v>
      </c>
      <c r="D64">
        <v>1</v>
      </c>
      <c r="E64">
        <v>1</v>
      </c>
      <c r="F64">
        <v>3</v>
      </c>
    </row>
    <row r="65" hidden="1" x14ac:dyDescent="0.25"/>
    <row r="66" hidden="1" x14ac:dyDescent="0.25"/>
  </sheetData>
  <autoFilter ref="A1:G66" xr:uid="{8E62D9E3-C5AE-4718-BF06-D8F0D34729A1}">
    <filterColumn colId="1">
      <filters>
        <filter val="21-22-T2-5"/>
      </filters>
    </filterColumn>
    <sortState xmlns:xlrd2="http://schemas.microsoft.com/office/spreadsheetml/2017/richdata2" ref="A20:G43">
      <sortCondition ref="A1:A66"/>
    </sortState>
  </autoFilter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8092BA08DAC5549BEE790AADADC8D2B" ma:contentTypeVersion="36" ma:contentTypeDescription="Create a new document." ma:contentTypeScope="" ma:versionID="3cbafc17fb7897ed017f328dc2756817">
  <xsd:schema xmlns:xsd="http://www.w3.org/2001/XMLSchema" xmlns:xs="http://www.w3.org/2001/XMLSchema" xmlns:p="http://schemas.microsoft.com/office/2006/metadata/properties" xmlns:ns3="aaf555d5-5208-430c-b77f-e194df42251a" xmlns:ns4="fde7ef4d-68fc-48fb-9961-50d9d93c5b39" targetNamespace="http://schemas.microsoft.com/office/2006/metadata/properties" ma:root="true" ma:fieldsID="d82222b54f5f3bf17ce466555ad3588f" ns3:_="" ns4:_="">
    <xsd:import namespace="aaf555d5-5208-430c-b77f-e194df42251a"/>
    <xsd:import namespace="fde7ef4d-68fc-48fb-9961-50d9d93c5b39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NotebookType" minOccurs="0"/>
                <xsd:element ref="ns4:FolderType" minOccurs="0"/>
                <xsd:element ref="ns4:Owner" minOccurs="0"/>
                <xsd:element ref="ns4:DefaultSectionNames" minOccurs="0"/>
                <xsd:element ref="ns4:AppVersion" minOccurs="0"/>
                <xsd:element ref="ns4:Teachers" minOccurs="0"/>
                <xsd:element ref="ns4:Students" minOccurs="0"/>
                <xsd:element ref="ns4:Student_Groups" minOccurs="0"/>
                <xsd:element ref="ns4:Invited_Teachers" minOccurs="0"/>
                <xsd:element ref="ns4:Invited_Students" minOccurs="0"/>
                <xsd:element ref="ns4:Self_Registration_Enabled" minOccurs="0"/>
                <xsd:element ref="ns4:Has_Teacher_Only_SectionGroup" minOccurs="0"/>
                <xsd:element ref="ns4:CultureName" minOccurs="0"/>
                <xsd:element ref="ns4:Is_Collaboration_Space_Locked" minOccurs="0"/>
                <xsd:element ref="ns4:Templates" minOccurs="0"/>
                <xsd:element ref="ns4:Self_Registration_Enabled0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DateTaken" minOccurs="0"/>
                <xsd:element ref="ns4:MediaServiceLocation" minOccurs="0"/>
                <xsd:element ref="ns4:MediaServiceOCR" minOccurs="0"/>
                <xsd:element ref="ns4:TeamsChannelId" minOccurs="0"/>
                <xsd:element ref="ns4:IsNotebookLocked" minOccurs="0"/>
                <xsd:element ref="ns4:Math_Settings" minOccurs="0"/>
                <xsd:element ref="ns4:MediaServiceGenerationTime" minOccurs="0"/>
                <xsd:element ref="ns4:MediaServiceEventHashCode" minOccurs="0"/>
                <xsd:element ref="ns4:Distribution_Groups" minOccurs="0"/>
                <xsd:element ref="ns4:LMS_Mappings" minOccurs="0"/>
                <xsd:element ref="ns4:MediaServiceAutoKeyPoints" minOccurs="0"/>
                <xsd:element ref="ns4:MediaServiceKeyPoints" minOccurs="0"/>
                <xsd:element ref="ns4:Teams_Channel_Section_Location" minOccurs="0"/>
                <xsd:element ref="ns4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af555d5-5208-430c-b77f-e194df42251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de7ef4d-68fc-48fb-9961-50d9d93c5b39" elementFormDefault="qualified">
    <xsd:import namespace="http://schemas.microsoft.com/office/2006/documentManagement/types"/>
    <xsd:import namespace="http://schemas.microsoft.com/office/infopath/2007/PartnerControls"/>
    <xsd:element name="NotebookType" ma:index="11" nillable="true" ma:displayName="Notebook Type" ma:indexed="true" ma:internalName="NotebookType">
      <xsd:simpleType>
        <xsd:restriction base="dms:Text"/>
      </xsd:simpleType>
    </xsd:element>
    <xsd:element name="FolderType" ma:index="12" nillable="true" ma:displayName="Folder Type" ma:internalName="FolderType">
      <xsd:simpleType>
        <xsd:restriction base="dms:Text"/>
      </xsd:simpleType>
    </xsd:element>
    <xsd:element name="Owner" ma:index="13" nillable="true" ma:displayName="Owner" ma:internalName="Owne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DefaultSectionNames" ma:index="14" nillable="true" ma:displayName="Default Section Names" ma:internalName="DefaultSectionNames">
      <xsd:simpleType>
        <xsd:restriction base="dms:Note">
          <xsd:maxLength value="255"/>
        </xsd:restriction>
      </xsd:simpleType>
    </xsd:element>
    <xsd:element name="AppVersion" ma:index="15" nillable="true" ma:displayName="App Version" ma:internalName="AppVersion">
      <xsd:simpleType>
        <xsd:restriction base="dms:Text"/>
      </xsd:simpleType>
    </xsd:element>
    <xsd:element name="Teachers" ma:index="16" nillable="true" ma:displayName="Teachers" ma:internalName="Teach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s" ma:index="17" nillable="true" ma:displayName="Students" ma:internalName="Student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_Groups" ma:index="18" nillable="true" ma:displayName="Student Groups" ma:internalName="Student_Group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Invited_Teachers" ma:index="19" nillable="true" ma:displayName="Invited Teachers" ma:internalName="Invited_Teachers">
      <xsd:simpleType>
        <xsd:restriction base="dms:Note">
          <xsd:maxLength value="255"/>
        </xsd:restriction>
      </xsd:simpleType>
    </xsd:element>
    <xsd:element name="Invited_Students" ma:index="20" nillable="true" ma:displayName="Invited Students" ma:internalName="Invited_Students">
      <xsd:simpleType>
        <xsd:restriction base="dms:Note">
          <xsd:maxLength value="255"/>
        </xsd:restriction>
      </xsd:simpleType>
    </xsd:element>
    <xsd:element name="Self_Registration_Enabled" ma:index="21" nillable="true" ma:displayName="Self_Registration_Enabled" ma:internalName="Self_Registration_Enabled">
      <xsd:simpleType>
        <xsd:restriction base="dms:Boolean"/>
      </xsd:simpleType>
    </xsd:element>
    <xsd:element name="Has_Teacher_Only_SectionGroup" ma:index="22" nillable="true" ma:displayName="Has Teacher Only SectionGroup" ma:internalName="Has_Teacher_Only_SectionGroup">
      <xsd:simpleType>
        <xsd:restriction base="dms:Boolean"/>
      </xsd:simpleType>
    </xsd:element>
    <xsd:element name="CultureName" ma:index="23" nillable="true" ma:displayName="Culture Name" ma:internalName="CultureName">
      <xsd:simpleType>
        <xsd:restriction base="dms:Text"/>
      </xsd:simpleType>
    </xsd:element>
    <xsd:element name="Is_Collaboration_Space_Locked" ma:index="24" nillable="true" ma:displayName="Is Collaboration Space Locked" ma:internalName="Is_Collaboration_Space_Locked">
      <xsd:simpleType>
        <xsd:restriction base="dms:Boolean"/>
      </xsd:simpleType>
    </xsd:element>
    <xsd:element name="Templates" ma:index="25" nillable="true" ma:displayName="Templates" ma:internalName="Templates">
      <xsd:simpleType>
        <xsd:restriction base="dms:Note">
          <xsd:maxLength value="255"/>
        </xsd:restriction>
      </xsd:simpleType>
    </xsd:element>
    <xsd:element name="Self_Registration_Enabled0" ma:index="26" nillable="true" ma:displayName="Self Registration Enabled" ma:internalName="Self_Registration_Enabled0">
      <xsd:simpleType>
        <xsd:restriction base="dms:Boolean"/>
      </xsd:simpleType>
    </xsd:element>
    <xsd:element name="MediaServiceMetadata" ma:index="27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28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29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30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Location" ma:index="31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3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TeamsChannelId" ma:index="33" nillable="true" ma:displayName="Teams Channel Id" ma:internalName="TeamsChannelId">
      <xsd:simpleType>
        <xsd:restriction base="dms:Text"/>
      </xsd:simpleType>
    </xsd:element>
    <xsd:element name="IsNotebookLocked" ma:index="34" nillable="true" ma:displayName="Is Notebook Locked" ma:internalName="IsNotebookLocked">
      <xsd:simpleType>
        <xsd:restriction base="dms:Boolean"/>
      </xsd:simpleType>
    </xsd:element>
    <xsd:element name="Math_Settings" ma:index="35" nillable="true" ma:displayName="Math Settings" ma:internalName="Math_Settings">
      <xsd:simpleType>
        <xsd:restriction base="dms:Text"/>
      </xsd:simpleType>
    </xsd:element>
    <xsd:element name="MediaServiceGenerationTime" ma:index="3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37" nillable="true" ma:displayName="MediaServiceEventHashCode" ma:hidden="true" ma:internalName="MediaServiceEventHashCode" ma:readOnly="true">
      <xsd:simpleType>
        <xsd:restriction base="dms:Text"/>
      </xsd:simpleType>
    </xsd:element>
    <xsd:element name="Distribution_Groups" ma:index="38" nillable="true" ma:displayName="Distribution Groups" ma:internalName="Distribution_Groups">
      <xsd:simpleType>
        <xsd:restriction base="dms:Note">
          <xsd:maxLength value="255"/>
        </xsd:restriction>
      </xsd:simpleType>
    </xsd:element>
    <xsd:element name="LMS_Mappings" ma:index="39" nillable="true" ma:displayName="LMS Mappings" ma:internalName="LMS_Mappings">
      <xsd:simpleType>
        <xsd:restriction base="dms:Note">
          <xsd:maxLength value="255"/>
        </xsd:restriction>
      </xsd:simpleType>
    </xsd:element>
    <xsd:element name="MediaServiceAutoKeyPoints" ma:index="4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4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Teams_Channel_Section_Location" ma:index="42" nillable="true" ma:displayName="Teams Channel Section Location" ma:internalName="Teams_Channel_Section_Location">
      <xsd:simpleType>
        <xsd:restriction base="dms:Text"/>
      </xsd:simpleType>
    </xsd:element>
    <xsd:element name="MediaLengthInSeconds" ma:index="43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Invited_Teachers xmlns="fde7ef4d-68fc-48fb-9961-50d9d93c5b39" xsi:nil="true"/>
    <TeamsChannelId xmlns="fde7ef4d-68fc-48fb-9961-50d9d93c5b39" xsi:nil="true"/>
    <IsNotebookLocked xmlns="fde7ef4d-68fc-48fb-9961-50d9d93c5b39" xsi:nil="true"/>
    <DefaultSectionNames xmlns="fde7ef4d-68fc-48fb-9961-50d9d93c5b39" xsi:nil="true"/>
    <Math_Settings xmlns="fde7ef4d-68fc-48fb-9961-50d9d93c5b39" xsi:nil="true"/>
    <Owner xmlns="fde7ef4d-68fc-48fb-9961-50d9d93c5b39">
      <UserInfo>
        <DisplayName/>
        <AccountId xsi:nil="true"/>
        <AccountType/>
      </UserInfo>
    </Owner>
    <Self_Registration_Enabled0 xmlns="fde7ef4d-68fc-48fb-9961-50d9d93c5b39" xsi:nil="true"/>
    <NotebookType xmlns="fde7ef4d-68fc-48fb-9961-50d9d93c5b39" xsi:nil="true"/>
    <FolderType xmlns="fde7ef4d-68fc-48fb-9961-50d9d93c5b39" xsi:nil="true"/>
    <Students xmlns="fde7ef4d-68fc-48fb-9961-50d9d93c5b39">
      <UserInfo>
        <DisplayName/>
        <AccountId xsi:nil="true"/>
        <AccountType/>
      </UserInfo>
    </Students>
    <AppVersion xmlns="fde7ef4d-68fc-48fb-9961-50d9d93c5b39" xsi:nil="true"/>
    <Teams_Channel_Section_Location xmlns="fde7ef4d-68fc-48fb-9961-50d9d93c5b39" xsi:nil="true"/>
    <Teachers xmlns="fde7ef4d-68fc-48fb-9961-50d9d93c5b39">
      <UserInfo>
        <DisplayName/>
        <AccountId xsi:nil="true"/>
        <AccountType/>
      </UserInfo>
    </Teachers>
    <Student_Groups xmlns="fde7ef4d-68fc-48fb-9961-50d9d93c5b39">
      <UserInfo>
        <DisplayName/>
        <AccountId xsi:nil="true"/>
        <AccountType/>
      </UserInfo>
    </Student_Groups>
    <Invited_Students xmlns="fde7ef4d-68fc-48fb-9961-50d9d93c5b39" xsi:nil="true"/>
    <Is_Collaboration_Space_Locked xmlns="fde7ef4d-68fc-48fb-9961-50d9d93c5b39" xsi:nil="true"/>
    <Self_Registration_Enabled xmlns="fde7ef4d-68fc-48fb-9961-50d9d93c5b39" xsi:nil="true"/>
    <Has_Teacher_Only_SectionGroup xmlns="fde7ef4d-68fc-48fb-9961-50d9d93c5b39" xsi:nil="true"/>
    <Templates xmlns="fde7ef4d-68fc-48fb-9961-50d9d93c5b39" xsi:nil="true"/>
    <CultureName xmlns="fde7ef4d-68fc-48fb-9961-50d9d93c5b39" xsi:nil="true"/>
    <Distribution_Groups xmlns="fde7ef4d-68fc-48fb-9961-50d9d93c5b39" xsi:nil="true"/>
    <LMS_Mappings xmlns="fde7ef4d-68fc-48fb-9961-50d9d93c5b39" xsi:nil="true"/>
  </documentManagement>
</p:properties>
</file>

<file path=customXml/itemProps1.xml><?xml version="1.0" encoding="utf-8"?>
<ds:datastoreItem xmlns:ds="http://schemas.openxmlformats.org/officeDocument/2006/customXml" ds:itemID="{CAC5B9A7-6932-417F-ACE8-1F9F2E45EDC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7116951-AA34-4065-83C8-C144FF2ADBC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af555d5-5208-430c-b77f-e194df42251a"/>
    <ds:schemaRef ds:uri="fde7ef4d-68fc-48fb-9961-50d9d93c5b3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81F7ADB-7550-44E5-A7C0-CF197A93DA3C}">
  <ds:schemaRefs>
    <ds:schemaRef ds:uri="http://purl.org/dc/dcmitype/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fde7ef4d-68fc-48fb-9961-50d9d93c5b39"/>
    <ds:schemaRef ds:uri="aaf555d5-5208-430c-b77f-e194df42251a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7</vt:i4>
      </vt:variant>
    </vt:vector>
  </HeadingPairs>
  <TitlesOfParts>
    <vt:vector size="12" baseType="lpstr">
      <vt:lpstr>INSTRUCTIONS</vt:lpstr>
      <vt:lpstr>PASTE HERE</vt:lpstr>
      <vt:lpstr>COLORLOOKUP</vt:lpstr>
      <vt:lpstr>LookupPeriod</vt:lpstr>
      <vt:lpstr>Sheet2</vt:lpstr>
      <vt:lpstr>BLUEVALUE</vt:lpstr>
      <vt:lpstr>COLORLOOKUP</vt:lpstr>
      <vt:lpstr>GOLDVALUE</vt:lpstr>
      <vt:lpstr>GREENVALUE</vt:lpstr>
      <vt:lpstr>LOOKUPPERIOD</vt:lpstr>
      <vt:lpstr>NUMQUESTIONS</vt:lpstr>
      <vt:lpstr>ORANGEVALUE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JohnWeis</dc:creator>
  <cp:lastModifiedBy>John Weisenfeld johnweisatlivedotcom</cp:lastModifiedBy>
  <dcterms:created xsi:type="dcterms:W3CDTF">2021-11-29T04:07:56Z</dcterms:created>
  <dcterms:modified xsi:type="dcterms:W3CDTF">2021-12-08T11:54:19Z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qinzen@microsoft.com</vt:lpwstr>
  </property>
  <property fmtid="{D5CDD505-2E9C-101B-9397-08002B2CF9AE}" pid="5" name="MSIP_Label_f42aa342-8706-4288-bd11-ebb85995028c_SetDate">
    <vt:lpwstr>2018-05-23T11:41:12.6969027Z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  <property fmtid="{D5CDD505-2E9C-101B-9397-08002B2CF9AE}" pid="10" name="ContentTypeId">
    <vt:lpwstr>0x01010048092BA08DAC5549BEE790AADADC8D2B</vt:lpwstr>
  </property>
</Properties>
</file>