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hnWeis\Documents\GitHub\Misc\Colors Email Merge\"/>
    </mc:Choice>
  </mc:AlternateContent>
  <xr:revisionPtr revIDLastSave="0" documentId="8_{E4495FDE-3A43-4922-9E0E-FF76BF864BC1}" xr6:coauthVersionLast="47" xr6:coauthVersionMax="47" xr10:uidLastSave="{00000000-0000-0000-0000-000000000000}"/>
  <bookViews>
    <workbookView xWindow="38370" yWindow="-14520" windowWidth="18240" windowHeight="28440" activeTab="1" xr2:uid="{00000000-000D-0000-FFFF-FFFF00000000}"/>
  </bookViews>
  <sheets>
    <sheet name="INSTRUCTIONS" sheetId="3" r:id="rId1"/>
    <sheet name="PASTE HERE" sheetId="1" r:id="rId2"/>
    <sheet name="COLORLOOKUP" sheetId="2" r:id="rId3"/>
  </sheets>
  <definedNames>
    <definedName name="BLUEVALUE">COLORLOOKUP!$J$4</definedName>
    <definedName name="COLORLOOKUP">COLORLOOKUP!$A:$B</definedName>
    <definedName name="GOLDVALUE">COLORLOOKUP!$J$3</definedName>
    <definedName name="GREENVALUE">COLORLOOKUP!$J$5</definedName>
    <definedName name="NUMQUESTIONS">COLORLOOKUP!$J$1</definedName>
    <definedName name="ORANGEVALUE">COLORLOOKUP!$J$2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V3" i="1"/>
  <c r="V4" i="1"/>
  <c r="V5" i="1"/>
  <c r="V7" i="1"/>
  <c r="V8" i="1"/>
  <c r="X8" i="1" s="1"/>
  <c r="V9" i="1"/>
  <c r="V10" i="1"/>
  <c r="V11" i="1"/>
  <c r="V12" i="1"/>
  <c r="V13" i="1"/>
  <c r="V15" i="1"/>
  <c r="V16" i="1"/>
  <c r="X16" i="1" s="1"/>
  <c r="V17" i="1"/>
  <c r="V18" i="1"/>
  <c r="V19" i="1"/>
  <c r="V20" i="1"/>
  <c r="V21" i="1"/>
  <c r="V23" i="1"/>
  <c r="V24" i="1"/>
  <c r="X24" i="1" s="1"/>
  <c r="V25" i="1"/>
  <c r="V26" i="1"/>
  <c r="V27" i="1"/>
  <c r="V28" i="1"/>
  <c r="V29" i="1"/>
  <c r="V31" i="1"/>
  <c r="V32" i="1"/>
  <c r="X32" i="1" s="1"/>
  <c r="V33" i="1"/>
  <c r="V34" i="1"/>
  <c r="V35" i="1"/>
  <c r="V36" i="1"/>
  <c r="V37" i="1"/>
  <c r="V39" i="1"/>
  <c r="V40" i="1"/>
  <c r="X40" i="1" s="1"/>
  <c r="V41" i="1"/>
  <c r="V42" i="1"/>
  <c r="V43" i="1"/>
  <c r="V44" i="1"/>
  <c r="V45" i="1"/>
  <c r="V47" i="1"/>
  <c r="V48" i="1"/>
  <c r="X48" i="1" s="1"/>
  <c r="V49" i="1"/>
  <c r="V50" i="1"/>
  <c r="V51" i="1"/>
  <c r="V52" i="1"/>
  <c r="V53" i="1"/>
  <c r="W4" i="1"/>
  <c r="W5" i="1"/>
  <c r="W7" i="1"/>
  <c r="X7" i="1" s="1"/>
  <c r="W8" i="1"/>
  <c r="W9" i="1"/>
  <c r="W12" i="1"/>
  <c r="W13" i="1"/>
  <c r="W15" i="1"/>
  <c r="X15" i="1" s="1"/>
  <c r="W16" i="1"/>
  <c r="W17" i="1"/>
  <c r="W20" i="1"/>
  <c r="W21" i="1"/>
  <c r="W23" i="1"/>
  <c r="X23" i="1" s="1"/>
  <c r="W24" i="1"/>
  <c r="W25" i="1"/>
  <c r="W28" i="1"/>
  <c r="W29" i="1"/>
  <c r="W31" i="1"/>
  <c r="X31" i="1" s="1"/>
  <c r="W32" i="1"/>
  <c r="W33" i="1"/>
  <c r="W36" i="1"/>
  <c r="W37" i="1"/>
  <c r="W39" i="1"/>
  <c r="X39" i="1" s="1"/>
  <c r="W40" i="1"/>
  <c r="W41" i="1"/>
  <c r="W44" i="1"/>
  <c r="W45" i="1"/>
  <c r="W47" i="1"/>
  <c r="X47" i="1" s="1"/>
  <c r="W48" i="1"/>
  <c r="W49" i="1"/>
  <c r="W52" i="1"/>
  <c r="W53" i="1"/>
  <c r="X4" i="1"/>
  <c r="X5" i="1"/>
  <c r="X9" i="1"/>
  <c r="X12" i="1"/>
  <c r="X13" i="1"/>
  <c r="X17" i="1"/>
  <c r="X20" i="1"/>
  <c r="X21" i="1"/>
  <c r="X25" i="1"/>
  <c r="X28" i="1"/>
  <c r="X29" i="1"/>
  <c r="X33" i="1"/>
  <c r="X36" i="1"/>
  <c r="X37" i="1"/>
  <c r="X41" i="1"/>
  <c r="X44" i="1"/>
  <c r="X45" i="1"/>
  <c r="X49" i="1"/>
  <c r="X52" i="1"/>
  <c r="X53" i="1"/>
  <c r="Y3" i="1"/>
  <c r="Y4" i="1"/>
  <c r="Y5" i="1"/>
  <c r="Y7" i="1"/>
  <c r="Y8" i="1"/>
  <c r="Y9" i="1"/>
  <c r="Y10" i="1"/>
  <c r="Y11" i="1"/>
  <c r="Y12" i="1"/>
  <c r="Y13" i="1"/>
  <c r="Y15" i="1"/>
  <c r="Y16" i="1"/>
  <c r="Y17" i="1"/>
  <c r="Y18" i="1"/>
  <c r="Y19" i="1"/>
  <c r="Y20" i="1"/>
  <c r="Y21" i="1"/>
  <c r="Y23" i="1"/>
  <c r="Y24" i="1"/>
  <c r="Y25" i="1"/>
  <c r="Y26" i="1"/>
  <c r="Y27" i="1"/>
  <c r="Y28" i="1"/>
  <c r="Y29" i="1"/>
  <c r="Y31" i="1"/>
  <c r="Y32" i="1"/>
  <c r="Y33" i="1"/>
  <c r="Y34" i="1"/>
  <c r="Y35" i="1"/>
  <c r="Y36" i="1"/>
  <c r="Y37" i="1"/>
  <c r="Y39" i="1"/>
  <c r="Y40" i="1"/>
  <c r="Y41" i="1"/>
  <c r="Y42" i="1"/>
  <c r="Y43" i="1"/>
  <c r="Y44" i="1"/>
  <c r="Y45" i="1"/>
  <c r="Y47" i="1"/>
  <c r="Y48" i="1"/>
  <c r="Y49" i="1"/>
  <c r="Y50" i="1"/>
  <c r="Y51" i="1"/>
  <c r="Y52" i="1"/>
  <c r="Y53" i="1"/>
  <c r="U2" i="1"/>
  <c r="Y2" i="1" s="1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F4" i="2"/>
  <c r="F5" i="2" s="1"/>
  <c r="B4" i="2"/>
  <c r="F3" i="2"/>
  <c r="B3" i="2"/>
  <c r="F2" i="2"/>
  <c r="B2" i="2"/>
  <c r="F1" i="2"/>
  <c r="B1" i="2"/>
  <c r="W14" i="1" l="1"/>
  <c r="X11" i="1"/>
  <c r="W22" i="1"/>
  <c r="Y46" i="1"/>
  <c r="Y30" i="1"/>
  <c r="Y22" i="1"/>
  <c r="Y6" i="1"/>
  <c r="W51" i="1"/>
  <c r="X51" i="1" s="1"/>
  <c r="W43" i="1"/>
  <c r="X43" i="1" s="1"/>
  <c r="W35" i="1"/>
  <c r="X35" i="1" s="1"/>
  <c r="W27" i="1"/>
  <c r="X27" i="1" s="1"/>
  <c r="W19" i="1"/>
  <c r="X19" i="1" s="1"/>
  <c r="W11" i="1"/>
  <c r="W3" i="1"/>
  <c r="X3" i="1" s="1"/>
  <c r="V46" i="1"/>
  <c r="W46" i="1" s="1"/>
  <c r="V38" i="1"/>
  <c r="V30" i="1"/>
  <c r="W30" i="1" s="1"/>
  <c r="X30" i="1" s="1"/>
  <c r="V22" i="1"/>
  <c r="V14" i="1"/>
  <c r="X14" i="1" s="1"/>
  <c r="V6" i="1"/>
  <c r="W6" i="1" s="1"/>
  <c r="Y38" i="1"/>
  <c r="Y14" i="1"/>
  <c r="W50" i="1"/>
  <c r="X50" i="1" s="1"/>
  <c r="W42" i="1"/>
  <c r="X42" i="1" s="1"/>
  <c r="W34" i="1"/>
  <c r="X34" i="1" s="1"/>
  <c r="W26" i="1"/>
  <c r="X26" i="1" s="1"/>
  <c r="W18" i="1"/>
  <c r="X18" i="1" s="1"/>
  <c r="W10" i="1"/>
  <c r="X10" i="1" s="1"/>
  <c r="X22" i="1"/>
  <c r="V2" i="1"/>
  <c r="W2" i="1" s="1"/>
  <c r="X2" i="1" s="1"/>
  <c r="X38" i="1" l="1"/>
  <c r="W38" i="1"/>
  <c r="X46" i="1"/>
  <c r="X6" i="1"/>
</calcChain>
</file>

<file path=xl/sharedStrings.xml><?xml version="1.0" encoding="utf-8"?>
<sst xmlns="http://schemas.openxmlformats.org/spreadsheetml/2006/main" count="992" uniqueCount="212">
  <si>
    <t>1.</t>
  </si>
  <si>
    <t>Go to this link and duplicate Weisenfeld's Color Survey</t>
  </si>
  <si>
    <t>http://tiny.cc/colorssurveydupe</t>
  </si>
  <si>
    <t>2.</t>
  </si>
  <si>
    <t>Send your duplicate survey link to your students.</t>
  </si>
  <si>
    <t>3.</t>
  </si>
  <si>
    <t>Open the results of your survey.</t>
  </si>
  <si>
    <t xml:space="preserve">4. </t>
  </si>
  <si>
    <t>Copy the results of your survey, columns A-T (all rows, but NOT all columns)</t>
  </si>
  <si>
    <t>5.</t>
  </si>
  <si>
    <t>Paste your survey results in cell A3 in the "PASTE HERE" tab.</t>
  </si>
  <si>
    <t>6.</t>
  </si>
  <si>
    <t>You should have new columns U, V, W, X, Y that have total scores and now color scores, out of 15.</t>
  </si>
  <si>
    <t xml:space="preserve">7. </t>
  </si>
  <si>
    <t>If you want, you can now use this file to do an email merge and email students their scores.</t>
  </si>
  <si>
    <t>ID</t>
  </si>
  <si>
    <t>Start time</t>
  </si>
  <si>
    <t>Completion time</t>
  </si>
  <si>
    <t>Email</t>
  </si>
  <si>
    <t>Name</t>
  </si>
  <si>
    <t>Which word do you like the most?</t>
  </si>
  <si>
    <t>Which word do you like the most?2</t>
  </si>
  <si>
    <t>Which word do you like the most?3</t>
  </si>
  <si>
    <t>Which word do you like the most?4</t>
  </si>
  <si>
    <t>Which word do you like the most?5</t>
  </si>
  <si>
    <t>Which word do you like the most?6</t>
  </si>
  <si>
    <t>Which word do you like the most?7</t>
  </si>
  <si>
    <t>Which word do you like the most?8</t>
  </si>
  <si>
    <t>Which word do you like the most?9</t>
  </si>
  <si>
    <t>Which word do you like the most?10</t>
  </si>
  <si>
    <t>Which word do you like the most?11</t>
  </si>
  <si>
    <t>Which word do you like the most?12</t>
  </si>
  <si>
    <t>Which word do you like the most?13</t>
  </si>
  <si>
    <t>Which word do you like the most?14</t>
  </si>
  <si>
    <t>Which word do you like the most?15</t>
  </si>
  <si>
    <t>Total Score</t>
  </si>
  <si>
    <t>Orange</t>
  </si>
  <si>
    <t>Gold</t>
  </si>
  <si>
    <t>Blue</t>
  </si>
  <si>
    <t>Green</t>
  </si>
  <si>
    <t>JWeisenfeld@psd1.org</t>
  </si>
  <si>
    <t>John Weisenfeld</t>
  </si>
  <si>
    <t>Authentic</t>
  </si>
  <si>
    <t>Inventive</t>
  </si>
  <si>
    <t>Compassionate</t>
  </si>
  <si>
    <t>Curious</t>
  </si>
  <si>
    <t>Sensible</t>
  </si>
  <si>
    <t>Dependable</t>
  </si>
  <si>
    <t>Loyal</t>
  </si>
  <si>
    <t>Warm</t>
  </si>
  <si>
    <t>Ingenious</t>
  </si>
  <si>
    <t>Determined</t>
  </si>
  <si>
    <t>Inspirational</t>
  </si>
  <si>
    <t>Cooperative</t>
  </si>
  <si>
    <t>Philosophical</t>
  </si>
  <si>
    <t>Courageous</t>
  </si>
  <si>
    <t>Rational</t>
  </si>
  <si>
    <t>Active</t>
  </si>
  <si>
    <t>Solid Orange is 15,000,000</t>
  </si>
  <si>
    <t>Adventuresome</t>
  </si>
  <si>
    <t>Solid Gold is 150,000</t>
  </si>
  <si>
    <t>ORANGEVALUE</t>
  </si>
  <si>
    <t>Affectionate</t>
  </si>
  <si>
    <t>Solid Blue is 1,500</t>
  </si>
  <si>
    <t>GOLDVALUE</t>
  </si>
  <si>
    <t>Solid Green is 15</t>
  </si>
  <si>
    <t>BLUEVALUE</t>
  </si>
  <si>
    <t>Caring</t>
  </si>
  <si>
    <t>GREENVALUE</t>
  </si>
  <si>
    <t>Communicative</t>
  </si>
  <si>
    <t>Competent</t>
  </si>
  <si>
    <t>Competitive</t>
  </si>
  <si>
    <t>Complex</t>
  </si>
  <si>
    <t>Composed</t>
  </si>
  <si>
    <t>Conceptual</t>
  </si>
  <si>
    <t>Concerned</t>
  </si>
  <si>
    <t>Conservative</t>
  </si>
  <si>
    <t>Conventional</t>
  </si>
  <si>
    <t>Daring</t>
  </si>
  <si>
    <t>Devoted</t>
  </si>
  <si>
    <t>Dramatic</t>
  </si>
  <si>
    <t>Empathetic</t>
  </si>
  <si>
    <t>Exciting</t>
  </si>
  <si>
    <t>Harmonious</t>
  </si>
  <si>
    <t>Impactful</t>
  </si>
  <si>
    <t>Impetuous</t>
  </si>
  <si>
    <t>Impulsive</t>
  </si>
  <si>
    <t>Knowledgeable</t>
  </si>
  <si>
    <t>Open-Minded</t>
  </si>
  <si>
    <t>Opportunistic</t>
  </si>
  <si>
    <t>Orderly</t>
  </si>
  <si>
    <t>Organized</t>
  </si>
  <si>
    <t>Parental</t>
  </si>
  <si>
    <t>Poetic</t>
  </si>
  <si>
    <t>Practical</t>
  </si>
  <si>
    <t>Principles</t>
  </si>
  <si>
    <t>Procedural</t>
  </si>
  <si>
    <t>Realistic</t>
  </si>
  <si>
    <t>Responsible</t>
  </si>
  <si>
    <t>Run</t>
  </si>
  <si>
    <t>Seeking</t>
  </si>
  <si>
    <t>Skillful</t>
  </si>
  <si>
    <t>Spontaneous</t>
  </si>
  <si>
    <t>Sympathetic</t>
  </si>
  <si>
    <t>Tender</t>
  </si>
  <si>
    <t>Theoretical</t>
  </si>
  <si>
    <t>Traditional</t>
  </si>
  <si>
    <t>Unique</t>
  </si>
  <si>
    <t>Versatile</t>
  </si>
  <si>
    <t>Vivacious</t>
  </si>
  <si>
    <t>miguel321@students.psd1.org</t>
  </si>
  <si>
    <t>Miguel Ramirez</t>
  </si>
  <si>
    <t>uriel783@students.psd1.org</t>
  </si>
  <si>
    <t>Uriel Sanchez</t>
  </si>
  <si>
    <t>rosario929@students.psd1.org</t>
  </si>
  <si>
    <t>Rosario Rojas Cardona</t>
  </si>
  <si>
    <t>ximena069@students.psd1.org</t>
  </si>
  <si>
    <t>Ximena Rojas Cendon</t>
  </si>
  <si>
    <t>celeste194@students.psd1.org</t>
  </si>
  <si>
    <t>Celeste Navarro</t>
  </si>
  <si>
    <t>atticus004@students.psd1.org</t>
  </si>
  <si>
    <t>Atticus Schleufer</t>
  </si>
  <si>
    <t>lynnelle431@students.psd1.org</t>
  </si>
  <si>
    <t>Lynnelle Flores</t>
  </si>
  <si>
    <t>yulisa495@students.psd1.org</t>
  </si>
  <si>
    <t>Yulisa Navarro</t>
  </si>
  <si>
    <t>stephanie685@students.psd1.org</t>
  </si>
  <si>
    <t>Stephanie Mondragon</t>
  </si>
  <si>
    <t>emmanuel011@students.psd1.org</t>
  </si>
  <si>
    <t>Emmanuel Roberts</t>
  </si>
  <si>
    <t>killian015@students.psd1.org</t>
  </si>
  <si>
    <t>Killian Mitchell</t>
  </si>
  <si>
    <t>cherish037@students.psd1.org</t>
  </si>
  <si>
    <t>Cherish Song</t>
  </si>
  <si>
    <t>daniel368@students.psd1.org</t>
  </si>
  <si>
    <t>Daniel Chavez Cervantes</t>
  </si>
  <si>
    <t>erika910@students.psd1.org</t>
  </si>
  <si>
    <t>Erika Uriostegui Delgado</t>
  </si>
  <si>
    <t>taya312@students.psd1.org</t>
  </si>
  <si>
    <t>Taya Payzant</t>
  </si>
  <si>
    <t>destiny945@students.psd1.org</t>
  </si>
  <si>
    <t>Destiny Alizeth Soto</t>
  </si>
  <si>
    <t>isaac603@students.psd1.org</t>
  </si>
  <si>
    <t>Isaac Czebotar</t>
  </si>
  <si>
    <t>caden835@students.psd1.org</t>
  </si>
  <si>
    <t>Caden DuVall</t>
  </si>
  <si>
    <t>julian941@students.psd1.org</t>
  </si>
  <si>
    <t>Julian Cecena</t>
  </si>
  <si>
    <t>owen590@students.psd1.org</t>
  </si>
  <si>
    <t>Owen Bergstrom</t>
  </si>
  <si>
    <t>kelsie045@students.psd1.org</t>
  </si>
  <si>
    <t>Kelsie Olson</t>
  </si>
  <si>
    <t>jose207@students.psd1.org</t>
  </si>
  <si>
    <t>Jose Zamora Rosas</t>
  </si>
  <si>
    <t>jose215@students.psd1.org</t>
  </si>
  <si>
    <t>Jose Arredondo</t>
  </si>
  <si>
    <t>japheth673@students.psd1.org</t>
  </si>
  <si>
    <t>Japheth Solares</t>
  </si>
  <si>
    <t>anthony277@students.psd1.org</t>
  </si>
  <si>
    <t>Anthony Reed</t>
  </si>
  <si>
    <t>oscar795@students.psd1.org</t>
  </si>
  <si>
    <t>Oscar Rojas</t>
  </si>
  <si>
    <t>donovan238@students.psd1.org</t>
  </si>
  <si>
    <t>Donovan Arellano</t>
  </si>
  <si>
    <t>john917@students.psd1.org</t>
  </si>
  <si>
    <t>John Calixto</t>
  </si>
  <si>
    <t>gauge001@students.psd1.org</t>
  </si>
  <si>
    <t>Gauge Machado</t>
  </si>
  <si>
    <t>ruben982@students.psd1.org</t>
  </si>
  <si>
    <t>Ruben Hernandez</t>
  </si>
  <si>
    <t>logan959@students.psd1.org</t>
  </si>
  <si>
    <t>Logan Crawford</t>
  </si>
  <si>
    <t>christophe080@students.psd1.org</t>
  </si>
  <si>
    <t>Christopher Kerr</t>
  </si>
  <si>
    <t>garrett647@students.psd1.org</t>
  </si>
  <si>
    <t>Garrett Hughes</t>
  </si>
  <si>
    <t>kevin910@students.psd1.org</t>
  </si>
  <si>
    <t>Kevin Do</t>
  </si>
  <si>
    <t>anna007@students.psd1.org</t>
  </si>
  <si>
    <t>Anna Castillo</t>
  </si>
  <si>
    <t>carter525@students.psd1.org</t>
  </si>
  <si>
    <t>Carter Sanchez</t>
  </si>
  <si>
    <t>daniel037@students.psd1.org</t>
  </si>
  <si>
    <t>Daniel Cabrera</t>
  </si>
  <si>
    <t>joaquin458@students.psd1.org</t>
  </si>
  <si>
    <t>Joaquin Sital</t>
  </si>
  <si>
    <t>mara001@students.psd1.org</t>
  </si>
  <si>
    <t>Mara Balonkita</t>
  </si>
  <si>
    <t>montserrath001@students.psd1.org</t>
  </si>
  <si>
    <t>Montserrath Garcilazo</t>
  </si>
  <si>
    <t>alexander027@students.psd1.org</t>
  </si>
  <si>
    <t>Alexander Ramirez</t>
  </si>
  <si>
    <t>christopher024@students.psd1.org</t>
  </si>
  <si>
    <t>Christopher Reyes</t>
  </si>
  <si>
    <t>mckenna003@students.psd1.org</t>
  </si>
  <si>
    <t>McKenna Meier</t>
  </si>
  <si>
    <t>dianela434@students.psd1.org</t>
  </si>
  <si>
    <t>Dianela Michel</t>
  </si>
  <si>
    <t>miguel295@students.psd1.org</t>
  </si>
  <si>
    <t>Miguel Garcia Avalos</t>
  </si>
  <si>
    <t>lizbeth631@students.psd1.org</t>
  </si>
  <si>
    <t>Lizbeth Chavez</t>
  </si>
  <si>
    <t>bryan832@students.psd1.org</t>
  </si>
  <si>
    <t>Bryan Ramirez</t>
  </si>
  <si>
    <t>justice756@students.psd1.org</t>
  </si>
  <si>
    <t>Justice Huels</t>
  </si>
  <si>
    <t>eric260@students.psd1.org</t>
  </si>
  <si>
    <t>Eric Campbell</t>
  </si>
  <si>
    <t>jesus755@students.psd1.org</t>
  </si>
  <si>
    <t>Jesus Larios</t>
  </si>
  <si>
    <t>lupita002@students.psd1.org</t>
  </si>
  <si>
    <t>Lupita 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</si>
</sst>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53" totalsRowShown="0">
  <autoFilter ref="A1:Y53" xr:uid="{00000000-0009-0000-0100-000001000000}"/>
  <tableColumns count="25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Which word do you like the most?" dataDxfId="19"/>
    <tableColumn id="7" xr3:uid="{00000000-0010-0000-0000-000007000000}" name="Which word do you like the most?2" dataDxfId="18"/>
    <tableColumn id="8" xr3:uid="{00000000-0010-0000-0000-000008000000}" name="Which word do you like the most?3" dataDxfId="17"/>
    <tableColumn id="9" xr3:uid="{00000000-0010-0000-0000-000009000000}" name="Which word do you like the most?4" dataDxfId="16"/>
    <tableColumn id="10" xr3:uid="{00000000-0010-0000-0000-00000A000000}" name="Which word do you like the most?5" dataDxfId="15"/>
    <tableColumn id="11" xr3:uid="{00000000-0010-0000-0000-00000B000000}" name="Which word do you like the most?6" dataDxfId="14"/>
    <tableColumn id="12" xr3:uid="{00000000-0010-0000-0000-00000C000000}" name="Which word do you like the most?7" dataDxfId="13"/>
    <tableColumn id="13" xr3:uid="{00000000-0010-0000-0000-00000D000000}" name="Which word do you like the most?8" dataDxfId="12"/>
    <tableColumn id="14" xr3:uid="{00000000-0010-0000-0000-00000E000000}" name="Which word do you like the most?9" dataDxfId="11"/>
    <tableColumn id="15" xr3:uid="{00000000-0010-0000-0000-00000F000000}" name="Which word do you like the most?10" dataDxfId="10"/>
    <tableColumn id="16" xr3:uid="{00000000-0010-0000-0000-000010000000}" name="Which word do you like the most?11" dataDxfId="9"/>
    <tableColumn id="17" xr3:uid="{00000000-0010-0000-0000-000011000000}" name="Which word do you like the most?12" dataDxfId="8"/>
    <tableColumn id="18" xr3:uid="{00000000-0010-0000-0000-000012000000}" name="Which word do you like the most?13" dataDxfId="7"/>
    <tableColumn id="19" xr3:uid="{00000000-0010-0000-0000-000013000000}" name="Which word do you like the most?14" dataDxfId="6"/>
    <tableColumn id="20" xr3:uid="{00000000-0010-0000-0000-000014000000}" name="Which word do you like the most?15" dataDxfId="5"/>
    <tableColumn id="21" xr3:uid="{34439A04-6C51-4C58-A0A2-DEDADF83F3DB}" name="Total Score" dataDxfId="4">
      <calculatedColumnFormula>SUM(VLOOKUP(Table1[[#This Row],[Which word do you like the most?]],COLORLOOKUP,2),VLOOKUP(Table1[[#This Row],[Which word do you like the most?2]],COLORLOOKUP,2),VLOOKUP(H2,COLORLOOKUP,2),VLOOKUP(I2,COLORLOOKUP,2),VLOOKUP(J2,COLORLOOKUP,2),VLOOKUP(K2,COLORLOOKUP,2),VLOOKUP(L2,COLORLOOKUP,2),VLOOKUP(M2,COLORLOOKUP,2),VLOOKUP(N2,COLORLOOKUP,2),VLOOKUP(O2,COLORLOOKUP,2),VLOOKUP(P2,COLORLOOKUP,2),VLOOKUP(Q2,COLORLOOKUP,2),VLOOKUP(R2,COLORLOOKUP,2),VLOOKUP(S2,COLORLOOKUP,2),VLOOKUP(T2,COLORLOOKUP,2))</calculatedColumnFormula>
    </tableColumn>
    <tableColumn id="22" xr3:uid="{ACE32B7C-76D7-402C-ADFF-4090701D0E01}" name="Orange" dataDxfId="3">
      <calculatedColumnFormula>INT(Table1[[#This Row],[Total Score]]/ORANGEVALUE)</calculatedColumnFormula>
    </tableColumn>
    <tableColumn id="23" xr3:uid="{9285C4EC-E0D0-4FB9-8348-6B103EA13246}" name="Gold" dataDxfId="2">
      <calculatedColumnFormula>INT((Table1[[#This Row],[Total Score]]-Table1[[#This Row],[Orange]]*ORANGEVALUE)/GOLDVALUE)</calculatedColumnFormula>
    </tableColumn>
    <tableColumn id="24" xr3:uid="{E3959A2C-00D1-4D77-9ADC-46A9D4049616}" name="Blue" dataDxfId="1">
      <calculatedColumnFormula>INT((Table1[[#This Row],[Total Score]]-Table1[[#This Row],[Orange]]*ORANGEVALUE-Table1[[#This Row],[Gold]]*GOLDVALUE)/BLUEVALUE)</calculatedColumnFormula>
    </tableColumn>
    <tableColumn id="25" xr3:uid="{E0644A9C-B0AF-4A65-AD3B-D29E7A1B837C}" name="Green" dataDxfId="0">
      <calculatedColumnFormula>MOD(Table1[[#This Row],[Total Score]],BLUEVALUE)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iny.cc/colorssurveydu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F226-BA69-4993-861B-EAB0B9A97DC3}">
  <dimension ref="A1:B14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B2" s="3" t="s">
        <v>2</v>
      </c>
    </row>
    <row r="4" spans="1:2" x14ac:dyDescent="0.25">
      <c r="A4" s="2" t="s">
        <v>3</v>
      </c>
      <c r="B4" t="s">
        <v>4</v>
      </c>
    </row>
    <row r="6" spans="1:2" x14ac:dyDescent="0.25">
      <c r="A6" s="2" t="s">
        <v>5</v>
      </c>
      <c r="B6" t="s">
        <v>6</v>
      </c>
    </row>
    <row r="8" spans="1:2" x14ac:dyDescent="0.25">
      <c r="A8" s="2" t="s">
        <v>7</v>
      </c>
      <c r="B8" t="s">
        <v>8</v>
      </c>
    </row>
    <row r="10" spans="1:2" x14ac:dyDescent="0.25">
      <c r="A10" s="2" t="s">
        <v>9</v>
      </c>
      <c r="B10" t="s">
        <v>10</v>
      </c>
    </row>
    <row r="12" spans="1:2" x14ac:dyDescent="0.25">
      <c r="A12" s="2" t="s">
        <v>11</v>
      </c>
      <c r="B12" t="s">
        <v>12</v>
      </c>
    </row>
    <row r="14" spans="1:2" x14ac:dyDescent="0.25">
      <c r="A14" s="2" t="s">
        <v>13</v>
      </c>
      <c r="B14" t="s">
        <v>14</v>
      </c>
    </row>
  </sheetData>
  <hyperlinks>
    <hyperlink ref="B2" r:id="rId1" xr:uid="{D11AC806-D5B1-49F6-BF82-F5EB6DE3B6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topLeftCell="P1" workbookViewId="0">
      <selection activeCell="V12" sqref="V12"/>
    </sheetView>
  </sheetViews>
  <sheetFormatPr defaultRowHeight="15" x14ac:dyDescent="0.25"/>
  <cols>
    <col min="1" max="20" width="20" bestFit="1" customWidth="1"/>
  </cols>
  <sheetData>
    <row r="1" spans="1:2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25">
      <c r="A2">
        <v>79</v>
      </c>
      <c r="B2" s="1">
        <v>44528.837743055599</v>
      </c>
      <c r="C2" s="1">
        <v>44528.838668981502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>
        <f>SUM(VLOOKUP(Table1[[#This Row],[Which word do you like the most?]],COLORLOOKUP,2),VLOOKUP(Table1[[#This Row],[Which word do you like the most?2]],COLORLOOKUP,2),VLOOKUP(H2,COLORLOOKUP,2),VLOOKUP(I2,COLORLOOKUP,2),VLOOKUP(J2,COLORLOOKUP,2),VLOOKUP(K2,COLORLOOKUP,2),VLOOKUP(L2,COLORLOOKUP,2),VLOOKUP(M2,COLORLOOKUP,2),VLOOKUP(N2,COLORLOOKUP,2),VLOOKUP(O2,COLORLOOKUP,2),VLOOKUP(P2,COLORLOOKUP,2),VLOOKUP(Q2,COLORLOOKUP,2),VLOOKUP(R2,COLORLOOKUP,2),VLOOKUP(S2,COLORLOOKUP,2),VLOOKUP(T2,COLORLOOKUP,2))</f>
        <v>1040406</v>
      </c>
      <c r="V2">
        <f>INT(Table1[[#This Row],[Total Score]]/ORANGEVALUE)</f>
        <v>1</v>
      </c>
      <c r="W2">
        <f>INT((Table1[[#This Row],[Total Score]]-Table1[[#This Row],[Orange]]*ORANGEVALUE)/GOLDVALUE)</f>
        <v>4</v>
      </c>
      <c r="X2">
        <f>INT((Table1[[#This Row],[Total Score]]-Table1[[#This Row],[Orange]]*ORANGEVALUE-Table1[[#This Row],[Gold]]*GOLDVALUE)/BLUEVALUE)</f>
        <v>4</v>
      </c>
      <c r="Y2">
        <f>MOD(Table1[[#This Row],[Total Score]],BLUEVALUE)</f>
        <v>6</v>
      </c>
    </row>
    <row r="3" spans="1:25" x14ac:dyDescent="0.25">
      <c r="A3" s="5">
        <v>145</v>
      </c>
      <c r="B3" s="4">
        <v>44636.404282407399</v>
      </c>
      <c r="C3" s="4">
        <v>44636.406851851803</v>
      </c>
      <c r="D3" s="5" t="s">
        <v>110</v>
      </c>
      <c r="E3" s="5" t="s">
        <v>111</v>
      </c>
      <c r="F3" s="5" t="s">
        <v>42</v>
      </c>
      <c r="G3" s="5" t="s">
        <v>43</v>
      </c>
      <c r="H3" s="5" t="s">
        <v>98</v>
      </c>
      <c r="I3" s="5" t="s">
        <v>71</v>
      </c>
      <c r="J3" s="5" t="s">
        <v>74</v>
      </c>
      <c r="K3" s="5" t="s">
        <v>47</v>
      </c>
      <c r="L3" s="5" t="s">
        <v>48</v>
      </c>
      <c r="M3" s="5" t="s">
        <v>49</v>
      </c>
      <c r="N3" s="5" t="s">
        <v>93</v>
      </c>
      <c r="O3" s="5" t="s">
        <v>51</v>
      </c>
      <c r="P3" s="5" t="s">
        <v>52</v>
      </c>
      <c r="Q3" s="5" t="s">
        <v>73</v>
      </c>
      <c r="R3" s="5" t="s">
        <v>109</v>
      </c>
      <c r="S3" s="5" t="s">
        <v>55</v>
      </c>
      <c r="T3" s="5" t="s">
        <v>103</v>
      </c>
      <c r="U3" s="5">
        <f>SUM(VLOOKUP(Table1[[#This Row],[Which word do you like the most?]],COLORLOOKUP,2),VLOOKUP(Table1[[#This Row],[Which word do you like the most?2]],COLORLOOKUP,2),VLOOKUP(H3,COLORLOOKUP,2),VLOOKUP(I3,COLORLOOKUP,2),VLOOKUP(J3,COLORLOOKUP,2),VLOOKUP(K3,COLORLOOKUP,2),VLOOKUP(L3,COLORLOOKUP,2),VLOOKUP(M3,COLORLOOKUP,2),VLOOKUP(N3,COLORLOOKUP,2),VLOOKUP(O3,COLORLOOKUP,2),VLOOKUP(P3,COLORLOOKUP,2),VLOOKUP(Q3,COLORLOOKUP,2),VLOOKUP(R3,COLORLOOKUP,2),VLOOKUP(S3,COLORLOOKUP,2),VLOOKUP(T3,COLORLOOKUP,2))</f>
        <v>2030604</v>
      </c>
      <c r="V3" s="5">
        <f>INT(Table1[[#This Row],[Total Score]]/ORANGEVALUE)</f>
        <v>2</v>
      </c>
      <c r="W3" s="5">
        <f>INT((Table1[[#This Row],[Total Score]]-Table1[[#This Row],[Orange]]*ORANGEVALUE)/GOLDVALUE)</f>
        <v>3</v>
      </c>
      <c r="X3" s="5">
        <f>INT((Table1[[#This Row],[Total Score]]-Table1[[#This Row],[Orange]]*ORANGEVALUE-Table1[[#This Row],[Gold]]*GOLDVALUE)/BLUEVALUE)</f>
        <v>6</v>
      </c>
      <c r="Y3" s="5">
        <f>MOD(Table1[[#This Row],[Total Score]],BLUEVALUE)</f>
        <v>4</v>
      </c>
    </row>
    <row r="4" spans="1:25" x14ac:dyDescent="0.25">
      <c r="A4" s="5">
        <v>146</v>
      </c>
      <c r="B4" s="4">
        <v>44636.405289351896</v>
      </c>
      <c r="C4" s="4">
        <v>44636.408425925903</v>
      </c>
      <c r="D4" s="5" t="s">
        <v>112</v>
      </c>
      <c r="E4" s="5" t="s">
        <v>113</v>
      </c>
      <c r="F4" s="5" t="s">
        <v>108</v>
      </c>
      <c r="G4" s="5" t="s">
        <v>43</v>
      </c>
      <c r="H4" s="5" t="s">
        <v>102</v>
      </c>
      <c r="I4" s="5" t="s">
        <v>107</v>
      </c>
      <c r="J4" s="5" t="s">
        <v>74</v>
      </c>
      <c r="K4" s="5" t="s">
        <v>47</v>
      </c>
      <c r="L4" s="5" t="s">
        <v>48</v>
      </c>
      <c r="M4" s="5" t="s">
        <v>49</v>
      </c>
      <c r="N4" s="5" t="s">
        <v>59</v>
      </c>
      <c r="O4" s="5" t="s">
        <v>51</v>
      </c>
      <c r="P4" s="5" t="s">
        <v>72</v>
      </c>
      <c r="Q4" s="5" t="s">
        <v>73</v>
      </c>
      <c r="R4" s="5" t="s">
        <v>54</v>
      </c>
      <c r="S4" s="5" t="s">
        <v>62</v>
      </c>
      <c r="T4" s="5" t="s">
        <v>101</v>
      </c>
      <c r="U4" s="5">
        <f>SUM(VLOOKUP(Table1[[#This Row],[Which word do you like the most?]],COLORLOOKUP,2),VLOOKUP(Table1[[#This Row],[Which word do you like the most?2]],COLORLOOKUP,2),VLOOKUP(H4,COLORLOOKUP,2),VLOOKUP(I4,COLORLOOKUP,2),VLOOKUP(J4,COLORLOOKUP,2),VLOOKUP(K4,COLORLOOKUP,2),VLOOKUP(L4,COLORLOOKUP,2),VLOOKUP(M4,COLORLOOKUP,2),VLOOKUP(N4,COLORLOOKUP,2),VLOOKUP(O4,COLORLOOKUP,2),VLOOKUP(P4,COLORLOOKUP,2),VLOOKUP(Q4,COLORLOOKUP,2),VLOOKUP(R4,COLORLOOKUP,2),VLOOKUP(S4,COLORLOOKUP,2),VLOOKUP(T4,COLORLOOKUP,2))</f>
        <v>3020307</v>
      </c>
      <c r="V4" s="5">
        <f>INT(Table1[[#This Row],[Total Score]]/ORANGEVALUE)</f>
        <v>3</v>
      </c>
      <c r="W4" s="5">
        <f>INT((Table1[[#This Row],[Total Score]]-Table1[[#This Row],[Orange]]*ORANGEVALUE)/GOLDVALUE)</f>
        <v>2</v>
      </c>
      <c r="X4" s="5">
        <f>INT((Table1[[#This Row],[Total Score]]-Table1[[#This Row],[Orange]]*ORANGEVALUE-Table1[[#This Row],[Gold]]*GOLDVALUE)/BLUEVALUE)</f>
        <v>3</v>
      </c>
      <c r="Y4" s="5">
        <f>MOD(Table1[[#This Row],[Total Score]],BLUEVALUE)</f>
        <v>7</v>
      </c>
    </row>
    <row r="5" spans="1:25" x14ac:dyDescent="0.25">
      <c r="A5" s="5">
        <v>147</v>
      </c>
      <c r="B5" s="4">
        <v>44636.410636574103</v>
      </c>
      <c r="C5" s="4">
        <v>44636.411701388897</v>
      </c>
      <c r="D5" s="5" t="s">
        <v>114</v>
      </c>
      <c r="E5" s="5" t="s">
        <v>115</v>
      </c>
      <c r="F5" s="5" t="s">
        <v>42</v>
      </c>
      <c r="G5" s="5" t="s">
        <v>106</v>
      </c>
      <c r="H5" s="5" t="s">
        <v>44</v>
      </c>
      <c r="I5" s="5" t="s">
        <v>45</v>
      </c>
      <c r="J5" s="5" t="s">
        <v>81</v>
      </c>
      <c r="K5" s="5" t="s">
        <v>47</v>
      </c>
      <c r="L5" s="5" t="s">
        <v>105</v>
      </c>
      <c r="M5" s="5" t="s">
        <v>100</v>
      </c>
      <c r="N5" s="5" t="s">
        <v>50</v>
      </c>
      <c r="O5" s="5" t="s">
        <v>51</v>
      </c>
      <c r="P5" s="5" t="s">
        <v>96</v>
      </c>
      <c r="Q5" s="5" t="s">
        <v>80</v>
      </c>
      <c r="R5" s="5" t="s">
        <v>54</v>
      </c>
      <c r="S5" s="5" t="s">
        <v>62</v>
      </c>
      <c r="T5" s="5" t="s">
        <v>103</v>
      </c>
      <c r="U5" s="5">
        <f>SUM(VLOOKUP(Table1[[#This Row],[Which word do you like the most?]],COLORLOOKUP,2),VLOOKUP(Table1[[#This Row],[Which word do you like the most?2]],COLORLOOKUP,2),VLOOKUP(H5,COLORLOOKUP,2),VLOOKUP(I5,COLORLOOKUP,2),VLOOKUP(J5,COLORLOOKUP,2),VLOOKUP(K5,COLORLOOKUP,2),VLOOKUP(L5,COLORLOOKUP,2),VLOOKUP(M5,COLORLOOKUP,2),VLOOKUP(N5,COLORLOOKUP,2),VLOOKUP(O5,COLORLOOKUP,2),VLOOKUP(P5,COLORLOOKUP,2),VLOOKUP(Q5,COLORLOOKUP,2),VLOOKUP(R5,COLORLOOKUP,2),VLOOKUP(S5,COLORLOOKUP,2),VLOOKUP(T5,COLORLOOKUP,2))</f>
        <v>30606</v>
      </c>
      <c r="V5" s="5">
        <f>INT(Table1[[#This Row],[Total Score]]/ORANGEVALUE)</f>
        <v>0</v>
      </c>
      <c r="W5" s="5">
        <f>INT((Table1[[#This Row],[Total Score]]-Table1[[#This Row],[Orange]]*ORANGEVALUE)/GOLDVALUE)</f>
        <v>3</v>
      </c>
      <c r="X5" s="5">
        <f>INT((Table1[[#This Row],[Total Score]]-Table1[[#This Row],[Orange]]*ORANGEVALUE-Table1[[#This Row],[Gold]]*GOLDVALUE)/BLUEVALUE)</f>
        <v>6</v>
      </c>
      <c r="Y5" s="5">
        <f>MOD(Table1[[#This Row],[Total Score]],BLUEVALUE)</f>
        <v>6</v>
      </c>
    </row>
    <row r="6" spans="1:25" x14ac:dyDescent="0.25">
      <c r="A6" s="5">
        <v>148</v>
      </c>
      <c r="B6" s="4">
        <v>44636.410891203697</v>
      </c>
      <c r="C6" s="4">
        <v>44636.412164351903</v>
      </c>
      <c r="D6" s="5" t="s">
        <v>116</v>
      </c>
      <c r="E6" s="5" t="s">
        <v>117</v>
      </c>
      <c r="F6" s="5" t="s">
        <v>57</v>
      </c>
      <c r="G6" s="5" t="s">
        <v>89</v>
      </c>
      <c r="H6" s="5" t="s">
        <v>44</v>
      </c>
      <c r="I6" s="5" t="s">
        <v>107</v>
      </c>
      <c r="J6" s="5" t="s">
        <v>81</v>
      </c>
      <c r="K6" s="5" t="s">
        <v>87</v>
      </c>
      <c r="L6" s="5" t="s">
        <v>48</v>
      </c>
      <c r="M6" s="5" t="s">
        <v>88</v>
      </c>
      <c r="N6" s="5" t="s">
        <v>91</v>
      </c>
      <c r="O6" s="5" t="s">
        <v>51</v>
      </c>
      <c r="P6" s="5" t="s">
        <v>52</v>
      </c>
      <c r="Q6" s="5" t="s">
        <v>53</v>
      </c>
      <c r="R6" s="5" t="s">
        <v>82</v>
      </c>
      <c r="S6" s="5" t="s">
        <v>55</v>
      </c>
      <c r="T6" s="5" t="s">
        <v>67</v>
      </c>
      <c r="U6" s="5">
        <f>SUM(VLOOKUP(Table1[[#This Row],[Which word do you like the most?]],COLORLOOKUP,2),VLOOKUP(Table1[[#This Row],[Which word do you like the most?2]],COLORLOOKUP,2),VLOOKUP(H6,COLORLOOKUP,2),VLOOKUP(I6,COLORLOOKUP,2),VLOOKUP(J6,COLORLOOKUP,2),VLOOKUP(K6,COLORLOOKUP,2),VLOOKUP(L6,COLORLOOKUP,2),VLOOKUP(M6,COLORLOOKUP,2),VLOOKUP(N6,COLORLOOKUP,2),VLOOKUP(O6,COLORLOOKUP,2),VLOOKUP(P6,COLORLOOKUP,2),VLOOKUP(Q6,COLORLOOKUP,2),VLOOKUP(R6,COLORLOOKUP,2),VLOOKUP(S6,COLORLOOKUP,2),VLOOKUP(T6,COLORLOOKUP,2))</f>
        <v>5040402</v>
      </c>
      <c r="V6" s="5">
        <f>INT(Table1[[#This Row],[Total Score]]/ORANGEVALUE)</f>
        <v>5</v>
      </c>
      <c r="W6" s="5">
        <f>INT((Table1[[#This Row],[Total Score]]-Table1[[#This Row],[Orange]]*ORANGEVALUE)/GOLDVALUE)</f>
        <v>4</v>
      </c>
      <c r="X6" s="5">
        <f>INT((Table1[[#This Row],[Total Score]]-Table1[[#This Row],[Orange]]*ORANGEVALUE-Table1[[#This Row],[Gold]]*GOLDVALUE)/BLUEVALUE)</f>
        <v>4</v>
      </c>
      <c r="Y6" s="5">
        <f>MOD(Table1[[#This Row],[Total Score]],BLUEVALUE)</f>
        <v>2</v>
      </c>
    </row>
    <row r="7" spans="1:25" x14ac:dyDescent="0.25">
      <c r="A7" s="5">
        <v>149</v>
      </c>
      <c r="B7" s="4">
        <v>44636.410787036999</v>
      </c>
      <c r="C7" s="4">
        <v>44636.412164351903</v>
      </c>
      <c r="D7" s="5" t="s">
        <v>118</v>
      </c>
      <c r="E7" s="5" t="s">
        <v>119</v>
      </c>
      <c r="F7" s="5" t="s">
        <v>57</v>
      </c>
      <c r="G7" s="5" t="s">
        <v>89</v>
      </c>
      <c r="H7" s="5" t="s">
        <v>44</v>
      </c>
      <c r="I7" s="5" t="s">
        <v>107</v>
      </c>
      <c r="J7" s="5" t="s">
        <v>46</v>
      </c>
      <c r="K7" s="5" t="s">
        <v>69</v>
      </c>
      <c r="L7" s="5" t="s">
        <v>79</v>
      </c>
      <c r="M7" s="5" t="s">
        <v>88</v>
      </c>
      <c r="N7" s="5" t="s">
        <v>93</v>
      </c>
      <c r="O7" s="5" t="s">
        <v>78</v>
      </c>
      <c r="P7" s="5" t="s">
        <v>52</v>
      </c>
      <c r="Q7" s="5" t="s">
        <v>80</v>
      </c>
      <c r="R7" s="5" t="s">
        <v>82</v>
      </c>
      <c r="S7" s="5" t="s">
        <v>62</v>
      </c>
      <c r="T7" s="5" t="s">
        <v>67</v>
      </c>
      <c r="U7" s="5">
        <f>SUM(VLOOKUP(Table1[[#This Row],[Which word do you like the most?]],COLORLOOKUP,2),VLOOKUP(Table1[[#This Row],[Which word do you like the most?2]],COLORLOOKUP,2),VLOOKUP(H7,COLORLOOKUP,2),VLOOKUP(I7,COLORLOOKUP,2),VLOOKUP(J7,COLORLOOKUP,2),VLOOKUP(K7,COLORLOOKUP,2),VLOOKUP(L7,COLORLOOKUP,2),VLOOKUP(M7,COLORLOOKUP,2),VLOOKUP(N7,COLORLOOKUP,2),VLOOKUP(O7,COLORLOOKUP,2),VLOOKUP(P7,COLORLOOKUP,2),VLOOKUP(Q7,COLORLOOKUP,2),VLOOKUP(R7,COLORLOOKUP,2),VLOOKUP(S7,COLORLOOKUP,2),VLOOKUP(T7,COLORLOOKUP,2))</f>
        <v>5020800</v>
      </c>
      <c r="V7" s="5">
        <f>INT(Table1[[#This Row],[Total Score]]/ORANGEVALUE)</f>
        <v>5</v>
      </c>
      <c r="W7" s="5">
        <f>INT((Table1[[#This Row],[Total Score]]-Table1[[#This Row],[Orange]]*ORANGEVALUE)/GOLDVALUE)</f>
        <v>2</v>
      </c>
      <c r="X7" s="5">
        <f>INT((Table1[[#This Row],[Total Score]]-Table1[[#This Row],[Orange]]*ORANGEVALUE-Table1[[#This Row],[Gold]]*GOLDVALUE)/BLUEVALUE)</f>
        <v>8</v>
      </c>
      <c r="Y7" s="5">
        <f>MOD(Table1[[#This Row],[Total Score]],BLUEVALUE)</f>
        <v>0</v>
      </c>
    </row>
    <row r="8" spans="1:25" x14ac:dyDescent="0.25">
      <c r="A8" s="5">
        <v>150</v>
      </c>
      <c r="B8" s="4">
        <v>44636.410798611098</v>
      </c>
      <c r="C8" s="4">
        <v>44636.412476851903</v>
      </c>
      <c r="D8" s="5" t="s">
        <v>120</v>
      </c>
      <c r="E8" s="5" t="s">
        <v>121</v>
      </c>
      <c r="F8" s="5" t="s">
        <v>42</v>
      </c>
      <c r="G8" s="5" t="s">
        <v>89</v>
      </c>
      <c r="H8" s="5" t="s">
        <v>44</v>
      </c>
      <c r="I8" s="5" t="s">
        <v>71</v>
      </c>
      <c r="J8" s="5" t="s">
        <v>81</v>
      </c>
      <c r="K8" s="5" t="s">
        <v>87</v>
      </c>
      <c r="L8" s="5" t="s">
        <v>79</v>
      </c>
      <c r="M8" s="5" t="s">
        <v>88</v>
      </c>
      <c r="N8" s="5" t="s">
        <v>91</v>
      </c>
      <c r="O8" s="5" t="s">
        <v>104</v>
      </c>
      <c r="P8" s="5" t="s">
        <v>72</v>
      </c>
      <c r="Q8" s="5" t="s">
        <v>73</v>
      </c>
      <c r="R8" s="5" t="s">
        <v>54</v>
      </c>
      <c r="S8" s="5" t="s">
        <v>95</v>
      </c>
      <c r="T8" s="5" t="s">
        <v>101</v>
      </c>
      <c r="U8" s="5">
        <f>SUM(VLOOKUP(Table1[[#This Row],[Which word do you like the most?]],COLORLOOKUP,2),VLOOKUP(Table1[[#This Row],[Which word do you like the most?2]],COLORLOOKUP,2),VLOOKUP(H8,COLORLOOKUP,2),VLOOKUP(I8,COLORLOOKUP,2),VLOOKUP(J8,COLORLOOKUP,2),VLOOKUP(K8,COLORLOOKUP,2),VLOOKUP(L8,COLORLOOKUP,2),VLOOKUP(M8,COLORLOOKUP,2),VLOOKUP(N8,COLORLOOKUP,2),VLOOKUP(O8,COLORLOOKUP,2),VLOOKUP(P8,COLORLOOKUP,2),VLOOKUP(Q8,COLORLOOKUP,2),VLOOKUP(R8,COLORLOOKUP,2),VLOOKUP(S8,COLORLOOKUP,2),VLOOKUP(T8,COLORLOOKUP,2))</f>
        <v>4010505</v>
      </c>
      <c r="V8" s="5">
        <f>INT(Table1[[#This Row],[Total Score]]/ORANGEVALUE)</f>
        <v>4</v>
      </c>
      <c r="W8" s="5">
        <f>INT((Table1[[#This Row],[Total Score]]-Table1[[#This Row],[Orange]]*ORANGEVALUE)/GOLDVALUE)</f>
        <v>1</v>
      </c>
      <c r="X8" s="5">
        <f>INT((Table1[[#This Row],[Total Score]]-Table1[[#This Row],[Orange]]*ORANGEVALUE-Table1[[#This Row],[Gold]]*GOLDVALUE)/BLUEVALUE)</f>
        <v>5</v>
      </c>
      <c r="Y8" s="5">
        <f>MOD(Table1[[#This Row],[Total Score]],BLUEVALUE)</f>
        <v>5</v>
      </c>
    </row>
    <row r="9" spans="1:25" x14ac:dyDescent="0.25">
      <c r="A9" s="5">
        <v>151</v>
      </c>
      <c r="B9" s="4">
        <v>44636.411435185197</v>
      </c>
      <c r="C9" s="4">
        <v>44636.412650462997</v>
      </c>
      <c r="D9" s="5" t="s">
        <v>122</v>
      </c>
      <c r="E9" s="5" t="s">
        <v>123</v>
      </c>
      <c r="F9" s="5" t="s">
        <v>42</v>
      </c>
      <c r="G9" s="5" t="s">
        <v>83</v>
      </c>
      <c r="H9" s="5" t="s">
        <v>44</v>
      </c>
      <c r="I9" s="5" t="s">
        <v>107</v>
      </c>
      <c r="J9" s="5" t="s">
        <v>81</v>
      </c>
      <c r="K9" s="5" t="s">
        <v>47</v>
      </c>
      <c r="L9" s="5" t="s">
        <v>48</v>
      </c>
      <c r="M9" s="5" t="s">
        <v>88</v>
      </c>
      <c r="N9" s="5" t="s">
        <v>93</v>
      </c>
      <c r="O9" s="5" t="s">
        <v>51</v>
      </c>
      <c r="P9" s="5" t="s">
        <v>52</v>
      </c>
      <c r="Q9" s="5" t="s">
        <v>80</v>
      </c>
      <c r="R9" s="5" t="s">
        <v>109</v>
      </c>
      <c r="S9" s="5" t="s">
        <v>62</v>
      </c>
      <c r="T9" s="5" t="s">
        <v>67</v>
      </c>
      <c r="U9" s="5">
        <f>SUM(VLOOKUP(Table1[[#This Row],[Which word do you like the most?]],COLORLOOKUP,2),VLOOKUP(Table1[[#This Row],[Which word do you like the most?2]],COLORLOOKUP,2),VLOOKUP(H9,COLORLOOKUP,2),VLOOKUP(I9,COLORLOOKUP,2),VLOOKUP(J9,COLORLOOKUP,2),VLOOKUP(K9,COLORLOOKUP,2),VLOOKUP(L9,COLORLOOKUP,2),VLOOKUP(M9,COLORLOOKUP,2),VLOOKUP(N9,COLORLOOKUP,2),VLOOKUP(O9,COLORLOOKUP,2),VLOOKUP(P9,COLORLOOKUP,2),VLOOKUP(Q9,COLORLOOKUP,2),VLOOKUP(R9,COLORLOOKUP,2),VLOOKUP(S9,COLORLOOKUP,2),VLOOKUP(T9,COLORLOOKUP,2))</f>
        <v>1031001</v>
      </c>
      <c r="V9" s="5">
        <f>INT(Table1[[#This Row],[Total Score]]/ORANGEVALUE)</f>
        <v>1</v>
      </c>
      <c r="W9" s="5">
        <f>INT((Table1[[#This Row],[Total Score]]-Table1[[#This Row],[Orange]]*ORANGEVALUE)/GOLDVALUE)</f>
        <v>3</v>
      </c>
      <c r="X9" s="5">
        <f>INT((Table1[[#This Row],[Total Score]]-Table1[[#This Row],[Orange]]*ORANGEVALUE-Table1[[#This Row],[Gold]]*GOLDVALUE)/BLUEVALUE)</f>
        <v>10</v>
      </c>
      <c r="Y9" s="5">
        <f>MOD(Table1[[#This Row],[Total Score]],BLUEVALUE)</f>
        <v>1</v>
      </c>
    </row>
    <row r="10" spans="1:25" x14ac:dyDescent="0.25">
      <c r="A10" s="5">
        <v>152</v>
      </c>
      <c r="B10" s="4">
        <v>44636.411666666703</v>
      </c>
      <c r="C10" s="4">
        <v>44636.412685185198</v>
      </c>
      <c r="D10" s="5" t="s">
        <v>124</v>
      </c>
      <c r="E10" s="5" t="s">
        <v>125</v>
      </c>
      <c r="F10" s="5" t="s">
        <v>57</v>
      </c>
      <c r="G10" s="5" t="s">
        <v>89</v>
      </c>
      <c r="H10" s="5" t="s">
        <v>98</v>
      </c>
      <c r="I10" s="5" t="s">
        <v>107</v>
      </c>
      <c r="J10" s="5" t="s">
        <v>81</v>
      </c>
      <c r="K10" s="5" t="s">
        <v>47</v>
      </c>
      <c r="L10" s="5" t="s">
        <v>48</v>
      </c>
      <c r="M10" s="5" t="s">
        <v>100</v>
      </c>
      <c r="N10" s="5" t="s">
        <v>59</v>
      </c>
      <c r="O10" s="5" t="s">
        <v>75</v>
      </c>
      <c r="P10" s="5" t="s">
        <v>96</v>
      </c>
      <c r="Q10" s="5" t="s">
        <v>73</v>
      </c>
      <c r="R10" s="5" t="s">
        <v>82</v>
      </c>
      <c r="S10" s="5" t="s">
        <v>55</v>
      </c>
      <c r="T10" s="5" t="s">
        <v>56</v>
      </c>
      <c r="U10" s="5">
        <f>SUM(VLOOKUP(Table1[[#This Row],[Which word do you like the most?]],COLORLOOKUP,2),VLOOKUP(Table1[[#This Row],[Which word do you like the most?2]],COLORLOOKUP,2),VLOOKUP(H10,COLORLOOKUP,2),VLOOKUP(I10,COLORLOOKUP,2),VLOOKUP(J10,COLORLOOKUP,2),VLOOKUP(K10,COLORLOOKUP,2),VLOOKUP(L10,COLORLOOKUP,2),VLOOKUP(M10,COLORLOOKUP,2),VLOOKUP(N10,COLORLOOKUP,2),VLOOKUP(O10,COLORLOOKUP,2),VLOOKUP(P10,COLORLOOKUP,2),VLOOKUP(Q10,COLORLOOKUP,2),VLOOKUP(R10,COLORLOOKUP,2),VLOOKUP(S10,COLORLOOKUP,2),VLOOKUP(T10,COLORLOOKUP,2))</f>
        <v>5050203</v>
      </c>
      <c r="V10" s="5">
        <f>INT(Table1[[#This Row],[Total Score]]/ORANGEVALUE)</f>
        <v>5</v>
      </c>
      <c r="W10" s="5">
        <f>INT((Table1[[#This Row],[Total Score]]-Table1[[#This Row],[Orange]]*ORANGEVALUE)/GOLDVALUE)</f>
        <v>5</v>
      </c>
      <c r="X10" s="5">
        <f>INT((Table1[[#This Row],[Total Score]]-Table1[[#This Row],[Orange]]*ORANGEVALUE-Table1[[#This Row],[Gold]]*GOLDVALUE)/BLUEVALUE)</f>
        <v>2</v>
      </c>
      <c r="Y10" s="5">
        <f>MOD(Table1[[#This Row],[Total Score]],BLUEVALUE)</f>
        <v>3</v>
      </c>
    </row>
    <row r="11" spans="1:25" x14ac:dyDescent="0.25">
      <c r="A11" s="5">
        <v>153</v>
      </c>
      <c r="B11" s="4">
        <v>44636.4117708333</v>
      </c>
      <c r="C11" s="4">
        <v>44636.413356481498</v>
      </c>
      <c r="D11" s="5" t="s">
        <v>126</v>
      </c>
      <c r="E11" s="5" t="s">
        <v>127</v>
      </c>
      <c r="F11" s="5" t="s">
        <v>57</v>
      </c>
      <c r="G11" s="5" t="s">
        <v>89</v>
      </c>
      <c r="H11" s="5" t="s">
        <v>98</v>
      </c>
      <c r="I11" s="5" t="s">
        <v>107</v>
      </c>
      <c r="J11" s="5" t="s">
        <v>81</v>
      </c>
      <c r="K11" s="5" t="s">
        <v>69</v>
      </c>
      <c r="L11" s="5" t="s">
        <v>48</v>
      </c>
      <c r="M11" s="5" t="s">
        <v>88</v>
      </c>
      <c r="N11" s="5" t="s">
        <v>59</v>
      </c>
      <c r="O11" s="5" t="s">
        <v>51</v>
      </c>
      <c r="P11" s="5" t="s">
        <v>86</v>
      </c>
      <c r="Q11" s="5" t="s">
        <v>53</v>
      </c>
      <c r="R11" s="5" t="s">
        <v>82</v>
      </c>
      <c r="S11" s="5" t="s">
        <v>62</v>
      </c>
      <c r="T11" s="5" t="s">
        <v>101</v>
      </c>
      <c r="U11" s="5">
        <f>SUM(VLOOKUP(Table1[[#This Row],[Which word do you like the most?]],COLORLOOKUP,2),VLOOKUP(Table1[[#This Row],[Which word do you like the most?2]],COLORLOOKUP,2),VLOOKUP(H11,COLORLOOKUP,2),VLOOKUP(I11,COLORLOOKUP,2),VLOOKUP(J11,COLORLOOKUP,2),VLOOKUP(K11,COLORLOOKUP,2),VLOOKUP(L11,COLORLOOKUP,2),VLOOKUP(M11,COLORLOOKUP,2),VLOOKUP(N11,COLORLOOKUP,2),VLOOKUP(O11,COLORLOOKUP,2),VLOOKUP(P11,COLORLOOKUP,2),VLOOKUP(Q11,COLORLOOKUP,2),VLOOKUP(R11,COLORLOOKUP,2),VLOOKUP(S11,COLORLOOKUP,2),VLOOKUP(T11,COLORLOOKUP,2))</f>
        <v>7030401</v>
      </c>
      <c r="V11" s="5">
        <f>INT(Table1[[#This Row],[Total Score]]/ORANGEVALUE)</f>
        <v>7</v>
      </c>
      <c r="W11" s="5">
        <f>INT((Table1[[#This Row],[Total Score]]-Table1[[#This Row],[Orange]]*ORANGEVALUE)/GOLDVALUE)</f>
        <v>3</v>
      </c>
      <c r="X11" s="5">
        <f>INT((Table1[[#This Row],[Total Score]]-Table1[[#This Row],[Orange]]*ORANGEVALUE-Table1[[#This Row],[Gold]]*GOLDVALUE)/BLUEVALUE)</f>
        <v>4</v>
      </c>
      <c r="Y11" s="5">
        <f>MOD(Table1[[#This Row],[Total Score]],BLUEVALUE)</f>
        <v>1</v>
      </c>
    </row>
    <row r="12" spans="1:25" x14ac:dyDescent="0.25">
      <c r="A12" s="5">
        <v>154</v>
      </c>
      <c r="B12" s="4">
        <v>44636.4151851852</v>
      </c>
      <c r="C12" s="4">
        <v>44636.417442129597</v>
      </c>
      <c r="D12" s="5" t="s">
        <v>128</v>
      </c>
      <c r="E12" s="5" t="s">
        <v>129</v>
      </c>
      <c r="F12" s="5" t="s">
        <v>57</v>
      </c>
      <c r="G12" s="5" t="s">
        <v>89</v>
      </c>
      <c r="H12" s="5" t="s">
        <v>102</v>
      </c>
      <c r="I12" s="5" t="s">
        <v>71</v>
      </c>
      <c r="J12" s="5" t="s">
        <v>85</v>
      </c>
      <c r="K12" s="5" t="s">
        <v>47</v>
      </c>
      <c r="L12" s="5" t="s">
        <v>97</v>
      </c>
      <c r="M12" s="5" t="s">
        <v>49</v>
      </c>
      <c r="N12" s="5" t="s">
        <v>59</v>
      </c>
      <c r="O12" s="5" t="s">
        <v>78</v>
      </c>
      <c r="P12" s="5" t="s">
        <v>86</v>
      </c>
      <c r="Q12" s="5" t="s">
        <v>73</v>
      </c>
      <c r="R12" s="5" t="s">
        <v>82</v>
      </c>
      <c r="S12" s="5" t="s">
        <v>55</v>
      </c>
      <c r="T12" s="5" t="s">
        <v>101</v>
      </c>
      <c r="U12" s="5">
        <f>SUM(VLOOKUP(Table1[[#This Row],[Which word do you like the most?]],COLORLOOKUP,2),VLOOKUP(Table1[[#This Row],[Which word do you like the most?2]],COLORLOOKUP,2),VLOOKUP(H12,COLORLOOKUP,2),VLOOKUP(I12,COLORLOOKUP,2),VLOOKUP(J12,COLORLOOKUP,2),VLOOKUP(K12,COLORLOOKUP,2),VLOOKUP(L12,COLORLOOKUP,2),VLOOKUP(M12,COLORLOOKUP,2),VLOOKUP(N12,COLORLOOKUP,2),VLOOKUP(O12,COLORLOOKUP,2),VLOOKUP(P12,COLORLOOKUP,2),VLOOKUP(Q12,COLORLOOKUP,2),VLOOKUP(R12,COLORLOOKUP,2),VLOOKUP(S12,COLORLOOKUP,2),VLOOKUP(T12,COLORLOOKUP,2))</f>
        <v>12010101</v>
      </c>
      <c r="V12" s="5">
        <f>INT(Table1[[#This Row],[Total Score]]/ORANGEVALUE)</f>
        <v>12</v>
      </c>
      <c r="W12" s="5">
        <f>INT((Table1[[#This Row],[Total Score]]-Table1[[#This Row],[Orange]]*ORANGEVALUE)/GOLDVALUE)</f>
        <v>1</v>
      </c>
      <c r="X12" s="5">
        <f>INT((Table1[[#This Row],[Total Score]]-Table1[[#This Row],[Orange]]*ORANGEVALUE-Table1[[#This Row],[Gold]]*GOLDVALUE)/BLUEVALUE)</f>
        <v>1</v>
      </c>
      <c r="Y12" s="5">
        <f>MOD(Table1[[#This Row],[Total Score]],BLUEVALUE)</f>
        <v>1</v>
      </c>
    </row>
    <row r="13" spans="1:25" x14ac:dyDescent="0.25">
      <c r="A13" s="5">
        <v>155</v>
      </c>
      <c r="B13" s="4">
        <v>44636.416284722203</v>
      </c>
      <c r="C13" s="4">
        <v>44636.419120370403</v>
      </c>
      <c r="D13" s="5" t="s">
        <v>130</v>
      </c>
      <c r="E13" s="5" t="s">
        <v>131</v>
      </c>
      <c r="F13" s="5" t="s">
        <v>42</v>
      </c>
      <c r="G13" s="5" t="s">
        <v>43</v>
      </c>
      <c r="H13" s="5" t="s">
        <v>70</v>
      </c>
      <c r="I13" s="5" t="s">
        <v>94</v>
      </c>
      <c r="J13" s="5" t="s">
        <v>74</v>
      </c>
      <c r="K13" s="5" t="s">
        <v>87</v>
      </c>
      <c r="L13" s="5" t="s">
        <v>97</v>
      </c>
      <c r="M13" s="5" t="s">
        <v>49</v>
      </c>
      <c r="N13" s="5" t="s">
        <v>91</v>
      </c>
      <c r="O13" s="5" t="s">
        <v>51</v>
      </c>
      <c r="P13" s="5" t="s">
        <v>72</v>
      </c>
      <c r="Q13" s="5" t="s">
        <v>73</v>
      </c>
      <c r="R13" s="5" t="s">
        <v>54</v>
      </c>
      <c r="S13" s="5" t="s">
        <v>77</v>
      </c>
      <c r="T13" s="5" t="s">
        <v>56</v>
      </c>
      <c r="U13" s="5">
        <f>SUM(VLOOKUP(Table1[[#This Row],[Which word do you like the most?]],COLORLOOKUP,2),VLOOKUP(Table1[[#This Row],[Which word do you like the most?2]],COLORLOOKUP,2),VLOOKUP(H13,COLORLOOKUP,2),VLOOKUP(I13,COLORLOOKUP,2),VLOOKUP(J13,COLORLOOKUP,2),VLOOKUP(K13,COLORLOOKUP,2),VLOOKUP(L13,COLORLOOKUP,2),VLOOKUP(M13,COLORLOOKUP,2),VLOOKUP(N13,COLORLOOKUP,2),VLOOKUP(O13,COLORLOOKUP,2),VLOOKUP(P13,COLORLOOKUP,2),VLOOKUP(Q13,COLORLOOKUP,2),VLOOKUP(R13,COLORLOOKUP,2),VLOOKUP(S13,COLORLOOKUP,2),VLOOKUP(T13,COLORLOOKUP,2))</f>
        <v>1030209</v>
      </c>
      <c r="V13" s="5">
        <f>INT(Table1[[#This Row],[Total Score]]/ORANGEVALUE)</f>
        <v>1</v>
      </c>
      <c r="W13" s="5">
        <f>INT((Table1[[#This Row],[Total Score]]-Table1[[#This Row],[Orange]]*ORANGEVALUE)/GOLDVALUE)</f>
        <v>3</v>
      </c>
      <c r="X13" s="5">
        <f>INT((Table1[[#This Row],[Total Score]]-Table1[[#This Row],[Orange]]*ORANGEVALUE-Table1[[#This Row],[Gold]]*GOLDVALUE)/BLUEVALUE)</f>
        <v>2</v>
      </c>
      <c r="Y13" s="5">
        <f>MOD(Table1[[#This Row],[Total Score]],BLUEVALUE)</f>
        <v>9</v>
      </c>
    </row>
    <row r="14" spans="1:25" x14ac:dyDescent="0.25">
      <c r="A14" s="5">
        <v>156</v>
      </c>
      <c r="B14" s="4">
        <v>44636.447893518503</v>
      </c>
      <c r="C14" s="4">
        <v>44636.448541666701</v>
      </c>
      <c r="D14" s="5" t="s">
        <v>132</v>
      </c>
      <c r="E14" s="5" t="s">
        <v>133</v>
      </c>
      <c r="F14" s="5" t="s">
        <v>57</v>
      </c>
      <c r="G14" s="5" t="s">
        <v>43</v>
      </c>
      <c r="H14" s="5" t="s">
        <v>98</v>
      </c>
      <c r="I14" s="5" t="s">
        <v>71</v>
      </c>
      <c r="J14" s="5" t="s">
        <v>85</v>
      </c>
      <c r="K14" s="5" t="s">
        <v>87</v>
      </c>
      <c r="L14" s="5" t="s">
        <v>97</v>
      </c>
      <c r="M14" s="5" t="s">
        <v>100</v>
      </c>
      <c r="N14" s="5" t="s">
        <v>93</v>
      </c>
      <c r="O14" s="5" t="s">
        <v>104</v>
      </c>
      <c r="P14" s="5" t="s">
        <v>86</v>
      </c>
      <c r="Q14" s="5" t="s">
        <v>73</v>
      </c>
      <c r="R14" s="5" t="s">
        <v>90</v>
      </c>
      <c r="S14" s="5" t="s">
        <v>77</v>
      </c>
      <c r="T14" s="5" t="s">
        <v>67</v>
      </c>
      <c r="U14" s="5">
        <f>SUM(VLOOKUP(Table1[[#This Row],[Which word do you like the most?]],COLORLOOKUP,2),VLOOKUP(Table1[[#This Row],[Which word do you like the most?2]],COLORLOOKUP,2),VLOOKUP(H14,COLORLOOKUP,2),VLOOKUP(I14,COLORLOOKUP,2),VLOOKUP(J14,COLORLOOKUP,2),VLOOKUP(K14,COLORLOOKUP,2),VLOOKUP(L14,COLORLOOKUP,2),VLOOKUP(M14,COLORLOOKUP,2),VLOOKUP(N14,COLORLOOKUP,2),VLOOKUP(O14,COLORLOOKUP,2),VLOOKUP(P14,COLORLOOKUP,2),VLOOKUP(Q14,COLORLOOKUP,2),VLOOKUP(R14,COLORLOOKUP,2),VLOOKUP(S14,COLORLOOKUP,2),VLOOKUP(T14,COLORLOOKUP,2))</f>
        <v>5040204</v>
      </c>
      <c r="V14" s="5">
        <f>INT(Table1[[#This Row],[Total Score]]/ORANGEVALUE)</f>
        <v>5</v>
      </c>
      <c r="W14" s="5">
        <f>INT((Table1[[#This Row],[Total Score]]-Table1[[#This Row],[Orange]]*ORANGEVALUE)/GOLDVALUE)</f>
        <v>4</v>
      </c>
      <c r="X14" s="5">
        <f>INT((Table1[[#This Row],[Total Score]]-Table1[[#This Row],[Orange]]*ORANGEVALUE-Table1[[#This Row],[Gold]]*GOLDVALUE)/BLUEVALUE)</f>
        <v>2</v>
      </c>
      <c r="Y14" s="5">
        <f>MOD(Table1[[#This Row],[Total Score]],BLUEVALUE)</f>
        <v>4</v>
      </c>
    </row>
    <row r="15" spans="1:25" x14ac:dyDescent="0.25">
      <c r="A15" s="5">
        <v>157</v>
      </c>
      <c r="B15" s="4">
        <v>44636.452488425901</v>
      </c>
      <c r="C15" s="4">
        <v>44636.454074074099</v>
      </c>
      <c r="D15" s="5" t="s">
        <v>134</v>
      </c>
      <c r="E15" s="5" t="s">
        <v>135</v>
      </c>
      <c r="F15" s="5" t="s">
        <v>42</v>
      </c>
      <c r="G15" s="5" t="s">
        <v>83</v>
      </c>
      <c r="H15" s="5" t="s">
        <v>102</v>
      </c>
      <c r="I15" s="5" t="s">
        <v>107</v>
      </c>
      <c r="J15" s="5" t="s">
        <v>81</v>
      </c>
      <c r="K15" s="5" t="s">
        <v>69</v>
      </c>
      <c r="L15" s="5" t="s">
        <v>105</v>
      </c>
      <c r="M15" s="5" t="s">
        <v>49</v>
      </c>
      <c r="N15" s="5" t="s">
        <v>59</v>
      </c>
      <c r="O15" s="5" t="s">
        <v>104</v>
      </c>
      <c r="P15" s="5" t="s">
        <v>96</v>
      </c>
      <c r="Q15" s="5" t="s">
        <v>73</v>
      </c>
      <c r="R15" s="5" t="s">
        <v>54</v>
      </c>
      <c r="S15" s="5" t="s">
        <v>62</v>
      </c>
      <c r="T15" s="5" t="s">
        <v>103</v>
      </c>
      <c r="U15" s="5">
        <f>SUM(VLOOKUP(Table1[[#This Row],[Which word do you like the most?]],COLORLOOKUP,2),VLOOKUP(Table1[[#This Row],[Which word do you like the most?2]],COLORLOOKUP,2),VLOOKUP(H15,COLORLOOKUP,2),VLOOKUP(I15,COLORLOOKUP,2),VLOOKUP(J15,COLORLOOKUP,2),VLOOKUP(K15,COLORLOOKUP,2),VLOOKUP(L15,COLORLOOKUP,2),VLOOKUP(M15,COLORLOOKUP,2),VLOOKUP(N15,COLORLOOKUP,2),VLOOKUP(O15,COLORLOOKUP,2),VLOOKUP(P15,COLORLOOKUP,2),VLOOKUP(Q15,COLORLOOKUP,2),VLOOKUP(R15,COLORLOOKUP,2),VLOOKUP(S15,COLORLOOKUP,2),VLOOKUP(T15,COLORLOOKUP,2))</f>
        <v>2010903</v>
      </c>
      <c r="V15" s="5">
        <f>INT(Table1[[#This Row],[Total Score]]/ORANGEVALUE)</f>
        <v>2</v>
      </c>
      <c r="W15" s="5">
        <f>INT((Table1[[#This Row],[Total Score]]-Table1[[#This Row],[Orange]]*ORANGEVALUE)/GOLDVALUE)</f>
        <v>1</v>
      </c>
      <c r="X15" s="5">
        <f>INT((Table1[[#This Row],[Total Score]]-Table1[[#This Row],[Orange]]*ORANGEVALUE-Table1[[#This Row],[Gold]]*GOLDVALUE)/BLUEVALUE)</f>
        <v>9</v>
      </c>
      <c r="Y15" s="5">
        <f>MOD(Table1[[#This Row],[Total Score]],BLUEVALUE)</f>
        <v>3</v>
      </c>
    </row>
    <row r="16" spans="1:25" x14ac:dyDescent="0.25">
      <c r="A16" s="5">
        <v>158</v>
      </c>
      <c r="B16" s="4">
        <v>44636.452395833301</v>
      </c>
      <c r="C16" s="4">
        <v>44636.454224537003</v>
      </c>
      <c r="D16" s="5" t="s">
        <v>136</v>
      </c>
      <c r="E16" s="5" t="s">
        <v>137</v>
      </c>
      <c r="F16" s="5" t="s">
        <v>42</v>
      </c>
      <c r="G16" s="5" t="s">
        <v>43</v>
      </c>
      <c r="H16" s="5" t="s">
        <v>44</v>
      </c>
      <c r="I16" s="5" t="s">
        <v>107</v>
      </c>
      <c r="J16" s="5" t="s">
        <v>81</v>
      </c>
      <c r="K16" s="5" t="s">
        <v>47</v>
      </c>
      <c r="L16" s="5" t="s">
        <v>48</v>
      </c>
      <c r="M16" s="5" t="s">
        <v>49</v>
      </c>
      <c r="N16" s="5" t="s">
        <v>91</v>
      </c>
      <c r="O16" s="5" t="s">
        <v>104</v>
      </c>
      <c r="P16" s="5" t="s">
        <v>86</v>
      </c>
      <c r="Q16" s="5" t="s">
        <v>80</v>
      </c>
      <c r="R16" s="5" t="s">
        <v>54</v>
      </c>
      <c r="S16" s="5" t="s">
        <v>62</v>
      </c>
      <c r="T16" s="5" t="s">
        <v>103</v>
      </c>
      <c r="U16" s="5">
        <f>SUM(VLOOKUP(Table1[[#This Row],[Which word do you like the most?]],COLORLOOKUP,2),VLOOKUP(Table1[[#This Row],[Which word do you like the most?2]],COLORLOOKUP,2),VLOOKUP(H16,COLORLOOKUP,2),VLOOKUP(I16,COLORLOOKUP,2),VLOOKUP(J16,COLORLOOKUP,2),VLOOKUP(K16,COLORLOOKUP,2),VLOOKUP(L16,COLORLOOKUP,2),VLOOKUP(M16,COLORLOOKUP,2),VLOOKUP(N16,COLORLOOKUP,2),VLOOKUP(O16,COLORLOOKUP,2),VLOOKUP(P16,COLORLOOKUP,2),VLOOKUP(Q16,COLORLOOKUP,2),VLOOKUP(R16,COLORLOOKUP,2),VLOOKUP(S16,COLORLOOKUP,2),VLOOKUP(T16,COLORLOOKUP,2))</f>
        <v>1030902</v>
      </c>
      <c r="V16" s="5">
        <f>INT(Table1[[#This Row],[Total Score]]/ORANGEVALUE)</f>
        <v>1</v>
      </c>
      <c r="W16" s="5">
        <f>INT((Table1[[#This Row],[Total Score]]-Table1[[#This Row],[Orange]]*ORANGEVALUE)/GOLDVALUE)</f>
        <v>3</v>
      </c>
      <c r="X16" s="5">
        <f>INT((Table1[[#This Row],[Total Score]]-Table1[[#This Row],[Orange]]*ORANGEVALUE-Table1[[#This Row],[Gold]]*GOLDVALUE)/BLUEVALUE)</f>
        <v>9</v>
      </c>
      <c r="Y16" s="5">
        <f>MOD(Table1[[#This Row],[Total Score]],BLUEVALUE)</f>
        <v>2</v>
      </c>
    </row>
    <row r="17" spans="1:25" x14ac:dyDescent="0.25">
      <c r="A17" s="5">
        <v>159</v>
      </c>
      <c r="B17" s="4">
        <v>44636.452256944402</v>
      </c>
      <c r="C17" s="4">
        <v>44636.4542476852</v>
      </c>
      <c r="D17" s="5" t="s">
        <v>138</v>
      </c>
      <c r="E17" s="5" t="s">
        <v>139</v>
      </c>
      <c r="F17" s="5" t="s">
        <v>42</v>
      </c>
      <c r="G17" s="5" t="s">
        <v>83</v>
      </c>
      <c r="H17" s="5" t="s">
        <v>44</v>
      </c>
      <c r="I17" s="5" t="s">
        <v>107</v>
      </c>
      <c r="J17" s="5" t="s">
        <v>46</v>
      </c>
      <c r="K17" s="5" t="s">
        <v>69</v>
      </c>
      <c r="L17" s="5" t="s">
        <v>105</v>
      </c>
      <c r="M17" s="5" t="s">
        <v>88</v>
      </c>
      <c r="N17" s="5" t="s">
        <v>59</v>
      </c>
      <c r="O17" s="5" t="s">
        <v>104</v>
      </c>
      <c r="P17" s="5" t="s">
        <v>86</v>
      </c>
      <c r="Q17" s="5" t="s">
        <v>73</v>
      </c>
      <c r="R17" s="5" t="s">
        <v>90</v>
      </c>
      <c r="S17" s="5" t="s">
        <v>62</v>
      </c>
      <c r="T17" s="5" t="s">
        <v>56</v>
      </c>
      <c r="U17" s="5">
        <f>SUM(VLOOKUP(Table1[[#This Row],[Which word do you like the most?]],COLORLOOKUP,2),VLOOKUP(Table1[[#This Row],[Which word do you like the most?2]],COLORLOOKUP,2),VLOOKUP(H17,COLORLOOKUP,2),VLOOKUP(I17,COLORLOOKUP,2),VLOOKUP(J17,COLORLOOKUP,2),VLOOKUP(K17,COLORLOOKUP,2),VLOOKUP(L17,COLORLOOKUP,2),VLOOKUP(M17,COLORLOOKUP,2),VLOOKUP(N17,COLORLOOKUP,2),VLOOKUP(O17,COLORLOOKUP,2),VLOOKUP(P17,COLORLOOKUP,2),VLOOKUP(Q17,COLORLOOKUP,2),VLOOKUP(R17,COLORLOOKUP,2),VLOOKUP(S17,COLORLOOKUP,2),VLOOKUP(T17,COLORLOOKUP,2))</f>
        <v>3020703</v>
      </c>
      <c r="V17" s="5">
        <f>INT(Table1[[#This Row],[Total Score]]/ORANGEVALUE)</f>
        <v>3</v>
      </c>
      <c r="W17" s="5">
        <f>INT((Table1[[#This Row],[Total Score]]-Table1[[#This Row],[Orange]]*ORANGEVALUE)/GOLDVALUE)</f>
        <v>2</v>
      </c>
      <c r="X17" s="5">
        <f>INT((Table1[[#This Row],[Total Score]]-Table1[[#This Row],[Orange]]*ORANGEVALUE-Table1[[#This Row],[Gold]]*GOLDVALUE)/BLUEVALUE)</f>
        <v>7</v>
      </c>
      <c r="Y17" s="5">
        <f>MOD(Table1[[#This Row],[Total Score]],BLUEVALUE)</f>
        <v>3</v>
      </c>
    </row>
    <row r="18" spans="1:25" x14ac:dyDescent="0.25">
      <c r="A18" s="5">
        <v>160</v>
      </c>
      <c r="B18" s="4">
        <v>44636.452210648102</v>
      </c>
      <c r="C18" s="4">
        <v>44636.454259259299</v>
      </c>
      <c r="D18" s="5" t="s">
        <v>140</v>
      </c>
      <c r="E18" s="5" t="s">
        <v>141</v>
      </c>
      <c r="F18" s="5" t="s">
        <v>42</v>
      </c>
      <c r="G18" s="5" t="s">
        <v>43</v>
      </c>
      <c r="H18" s="5" t="s">
        <v>102</v>
      </c>
      <c r="I18" s="5" t="s">
        <v>94</v>
      </c>
      <c r="J18" s="5" t="s">
        <v>81</v>
      </c>
      <c r="K18" s="5" t="s">
        <v>47</v>
      </c>
      <c r="L18" s="5" t="s">
        <v>48</v>
      </c>
      <c r="M18" s="5" t="s">
        <v>100</v>
      </c>
      <c r="N18" s="5" t="s">
        <v>59</v>
      </c>
      <c r="O18" s="5" t="s">
        <v>51</v>
      </c>
      <c r="P18" s="5" t="s">
        <v>52</v>
      </c>
      <c r="Q18" s="5" t="s">
        <v>73</v>
      </c>
      <c r="R18" s="5" t="s">
        <v>54</v>
      </c>
      <c r="S18" s="5" t="s">
        <v>62</v>
      </c>
      <c r="T18" s="5" t="s">
        <v>103</v>
      </c>
      <c r="U18" s="5">
        <f>SUM(VLOOKUP(Table1[[#This Row],[Which word do you like the most?]],COLORLOOKUP,2),VLOOKUP(Table1[[#This Row],[Which word do you like the most?2]],COLORLOOKUP,2),VLOOKUP(H18,COLORLOOKUP,2),VLOOKUP(I18,COLORLOOKUP,2),VLOOKUP(J18,COLORLOOKUP,2),VLOOKUP(K18,COLORLOOKUP,2),VLOOKUP(L18,COLORLOOKUP,2),VLOOKUP(M18,COLORLOOKUP,2),VLOOKUP(N18,COLORLOOKUP,2),VLOOKUP(O18,COLORLOOKUP,2),VLOOKUP(P18,COLORLOOKUP,2),VLOOKUP(Q18,COLORLOOKUP,2),VLOOKUP(R18,COLORLOOKUP,2),VLOOKUP(S18,COLORLOOKUP,2),VLOOKUP(T18,COLORLOOKUP,2))</f>
        <v>2030505</v>
      </c>
      <c r="V18" s="5">
        <f>INT(Table1[[#This Row],[Total Score]]/ORANGEVALUE)</f>
        <v>2</v>
      </c>
      <c r="W18" s="5">
        <f>INT((Table1[[#This Row],[Total Score]]-Table1[[#This Row],[Orange]]*ORANGEVALUE)/GOLDVALUE)</f>
        <v>3</v>
      </c>
      <c r="X18" s="5">
        <f>INT((Table1[[#This Row],[Total Score]]-Table1[[#This Row],[Orange]]*ORANGEVALUE-Table1[[#This Row],[Gold]]*GOLDVALUE)/BLUEVALUE)</f>
        <v>5</v>
      </c>
      <c r="Y18" s="5">
        <f>MOD(Table1[[#This Row],[Total Score]],BLUEVALUE)</f>
        <v>5</v>
      </c>
    </row>
    <row r="19" spans="1:25" x14ac:dyDescent="0.25">
      <c r="A19" s="5">
        <v>161</v>
      </c>
      <c r="B19" s="4">
        <v>44636.452349537001</v>
      </c>
      <c r="C19" s="4">
        <v>44636.454270833303</v>
      </c>
      <c r="D19" s="5" t="s">
        <v>142</v>
      </c>
      <c r="E19" s="5" t="s">
        <v>143</v>
      </c>
      <c r="F19" s="5" t="s">
        <v>108</v>
      </c>
      <c r="G19" s="5" t="s">
        <v>89</v>
      </c>
      <c r="H19" s="5" t="s">
        <v>102</v>
      </c>
      <c r="I19" s="5" t="s">
        <v>94</v>
      </c>
      <c r="J19" s="5" t="s">
        <v>46</v>
      </c>
      <c r="K19" s="5" t="s">
        <v>87</v>
      </c>
      <c r="L19" s="5" t="s">
        <v>79</v>
      </c>
      <c r="M19" s="5" t="s">
        <v>100</v>
      </c>
      <c r="N19" s="5" t="s">
        <v>93</v>
      </c>
      <c r="O19" s="5" t="s">
        <v>51</v>
      </c>
      <c r="P19" s="5" t="s">
        <v>72</v>
      </c>
      <c r="Q19" s="5" t="s">
        <v>73</v>
      </c>
      <c r="R19" s="5" t="s">
        <v>54</v>
      </c>
      <c r="S19" s="5" t="s">
        <v>95</v>
      </c>
      <c r="T19" s="5" t="s">
        <v>56</v>
      </c>
      <c r="U19" s="5">
        <f>SUM(VLOOKUP(Table1[[#This Row],[Which word do you like the most?]],COLORLOOKUP,2),VLOOKUP(Table1[[#This Row],[Which word do you like the most?2]],COLORLOOKUP,2),VLOOKUP(H19,COLORLOOKUP,2),VLOOKUP(I19,COLORLOOKUP,2),VLOOKUP(J19,COLORLOOKUP,2),VLOOKUP(K19,COLORLOOKUP,2),VLOOKUP(L19,COLORLOOKUP,2),VLOOKUP(M19,COLORLOOKUP,2),VLOOKUP(N19,COLORLOOKUP,2),VLOOKUP(O19,COLORLOOKUP,2),VLOOKUP(P19,COLORLOOKUP,2),VLOOKUP(Q19,COLORLOOKUP,2),VLOOKUP(R19,COLORLOOKUP,2),VLOOKUP(S19,COLORLOOKUP,2),VLOOKUP(T19,COLORLOOKUP,2))</f>
        <v>2020209</v>
      </c>
      <c r="V19" s="5">
        <f>INT(Table1[[#This Row],[Total Score]]/ORANGEVALUE)</f>
        <v>2</v>
      </c>
      <c r="W19" s="5">
        <f>INT((Table1[[#This Row],[Total Score]]-Table1[[#This Row],[Orange]]*ORANGEVALUE)/GOLDVALUE)</f>
        <v>2</v>
      </c>
      <c r="X19" s="5">
        <f>INT((Table1[[#This Row],[Total Score]]-Table1[[#This Row],[Orange]]*ORANGEVALUE-Table1[[#This Row],[Gold]]*GOLDVALUE)/BLUEVALUE)</f>
        <v>2</v>
      </c>
      <c r="Y19" s="5">
        <f>MOD(Table1[[#This Row],[Total Score]],BLUEVALUE)</f>
        <v>9</v>
      </c>
    </row>
    <row r="20" spans="1:25" x14ac:dyDescent="0.25">
      <c r="A20" s="5">
        <v>162</v>
      </c>
      <c r="B20" s="4">
        <v>44636.452696759297</v>
      </c>
      <c r="C20" s="4">
        <v>44636.454571759299</v>
      </c>
      <c r="D20" s="5" t="s">
        <v>144</v>
      </c>
      <c r="E20" s="5" t="s">
        <v>145</v>
      </c>
      <c r="F20" s="5" t="s">
        <v>108</v>
      </c>
      <c r="G20" s="5" t="s">
        <v>89</v>
      </c>
      <c r="H20" s="5" t="s">
        <v>102</v>
      </c>
      <c r="I20" s="5" t="s">
        <v>94</v>
      </c>
      <c r="J20" s="5" t="s">
        <v>81</v>
      </c>
      <c r="K20" s="5" t="s">
        <v>47</v>
      </c>
      <c r="L20" s="5" t="s">
        <v>97</v>
      </c>
      <c r="M20" s="5" t="s">
        <v>88</v>
      </c>
      <c r="N20" s="5" t="s">
        <v>59</v>
      </c>
      <c r="O20" s="5" t="s">
        <v>51</v>
      </c>
      <c r="P20" s="5" t="s">
        <v>86</v>
      </c>
      <c r="Q20" s="5" t="s">
        <v>73</v>
      </c>
      <c r="R20" s="5" t="s">
        <v>54</v>
      </c>
      <c r="S20" s="5" t="s">
        <v>55</v>
      </c>
      <c r="T20" s="5" t="s">
        <v>56</v>
      </c>
      <c r="U20" s="5">
        <f>SUM(VLOOKUP(Table1[[#This Row],[Which word do you like the most?]],COLORLOOKUP,2),VLOOKUP(Table1[[#This Row],[Which word do you like the most?2]],COLORLOOKUP,2),VLOOKUP(H20,COLORLOOKUP,2),VLOOKUP(I20,COLORLOOKUP,2),VLOOKUP(J20,COLORLOOKUP,2),VLOOKUP(K20,COLORLOOKUP,2),VLOOKUP(L20,COLORLOOKUP,2),VLOOKUP(M20,COLORLOOKUP,2),VLOOKUP(N20,COLORLOOKUP,2),VLOOKUP(O20,COLORLOOKUP,2),VLOOKUP(P20,COLORLOOKUP,2),VLOOKUP(Q20,COLORLOOKUP,2),VLOOKUP(R20,COLORLOOKUP,2),VLOOKUP(S20,COLORLOOKUP,2),VLOOKUP(T20,COLORLOOKUP,2))</f>
        <v>7020105</v>
      </c>
      <c r="V20" s="5">
        <f>INT(Table1[[#This Row],[Total Score]]/ORANGEVALUE)</f>
        <v>7</v>
      </c>
      <c r="W20" s="5">
        <f>INT((Table1[[#This Row],[Total Score]]-Table1[[#This Row],[Orange]]*ORANGEVALUE)/GOLDVALUE)</f>
        <v>2</v>
      </c>
      <c r="X20" s="5">
        <f>INT((Table1[[#This Row],[Total Score]]-Table1[[#This Row],[Orange]]*ORANGEVALUE-Table1[[#This Row],[Gold]]*GOLDVALUE)/BLUEVALUE)</f>
        <v>1</v>
      </c>
      <c r="Y20" s="5">
        <f>MOD(Table1[[#This Row],[Total Score]],BLUEVALUE)</f>
        <v>5</v>
      </c>
    </row>
    <row r="21" spans="1:25" x14ac:dyDescent="0.25">
      <c r="A21" s="5">
        <v>163</v>
      </c>
      <c r="B21" s="4">
        <v>44636.452569444402</v>
      </c>
      <c r="C21" s="4">
        <v>44636.454930555599</v>
      </c>
      <c r="D21" s="5" t="s">
        <v>146</v>
      </c>
      <c r="E21" s="5" t="s">
        <v>147</v>
      </c>
      <c r="F21" s="5" t="s">
        <v>42</v>
      </c>
      <c r="G21" s="5" t="s">
        <v>89</v>
      </c>
      <c r="H21" s="5" t="s">
        <v>70</v>
      </c>
      <c r="I21" s="5" t="s">
        <v>94</v>
      </c>
      <c r="J21" s="5" t="s">
        <v>81</v>
      </c>
      <c r="K21" s="5" t="s">
        <v>84</v>
      </c>
      <c r="L21" s="5" t="s">
        <v>48</v>
      </c>
      <c r="M21" s="5" t="s">
        <v>49</v>
      </c>
      <c r="N21" s="5" t="s">
        <v>91</v>
      </c>
      <c r="O21" s="5" t="s">
        <v>104</v>
      </c>
      <c r="P21" s="5" t="s">
        <v>86</v>
      </c>
      <c r="Q21" s="5" t="s">
        <v>99</v>
      </c>
      <c r="R21" s="5" t="s">
        <v>54</v>
      </c>
      <c r="S21" s="5" t="s">
        <v>55</v>
      </c>
      <c r="T21" s="5" t="s">
        <v>103</v>
      </c>
      <c r="U21" s="5">
        <f>SUM(VLOOKUP(Table1[[#This Row],[Which word do you like the most?]],COLORLOOKUP,2),VLOOKUP(Table1[[#This Row],[Which word do you like the most?2]],COLORLOOKUP,2),VLOOKUP(H21,COLORLOOKUP,2),VLOOKUP(I21,COLORLOOKUP,2),VLOOKUP(J21,COLORLOOKUP,2),VLOOKUP(K21,COLORLOOKUP,2),VLOOKUP(L21,COLORLOOKUP,2),VLOOKUP(M21,COLORLOOKUP,2),VLOOKUP(N21,COLORLOOKUP,2),VLOOKUP(O21,COLORLOOKUP,2),VLOOKUP(P21,COLORLOOKUP,2),VLOOKUP(Q21,COLORLOOKUP,2),VLOOKUP(R21,COLORLOOKUP,2),VLOOKUP(S21,COLORLOOKUP,2),VLOOKUP(T21,COLORLOOKUP,2))</f>
        <v>5030502</v>
      </c>
      <c r="V21" s="5">
        <f>INT(Table1[[#This Row],[Total Score]]/ORANGEVALUE)</f>
        <v>5</v>
      </c>
      <c r="W21" s="5">
        <f>INT((Table1[[#This Row],[Total Score]]-Table1[[#This Row],[Orange]]*ORANGEVALUE)/GOLDVALUE)</f>
        <v>3</v>
      </c>
      <c r="X21" s="5">
        <f>INT((Table1[[#This Row],[Total Score]]-Table1[[#This Row],[Orange]]*ORANGEVALUE-Table1[[#This Row],[Gold]]*GOLDVALUE)/BLUEVALUE)</f>
        <v>5</v>
      </c>
      <c r="Y21" s="5">
        <f>MOD(Table1[[#This Row],[Total Score]],BLUEVALUE)</f>
        <v>2</v>
      </c>
    </row>
    <row r="22" spans="1:25" x14ac:dyDescent="0.25">
      <c r="A22" s="5">
        <v>164</v>
      </c>
      <c r="B22" s="4">
        <v>44636.452199074098</v>
      </c>
      <c r="C22" s="4">
        <v>44636.4558217593</v>
      </c>
      <c r="D22" s="5" t="s">
        <v>148</v>
      </c>
      <c r="E22" s="5" t="s">
        <v>149</v>
      </c>
      <c r="F22" s="5" t="s">
        <v>108</v>
      </c>
      <c r="G22" s="5" t="s">
        <v>89</v>
      </c>
      <c r="H22" s="5" t="s">
        <v>102</v>
      </c>
      <c r="I22" s="5" t="s">
        <v>94</v>
      </c>
      <c r="J22" s="5" t="s">
        <v>81</v>
      </c>
      <c r="K22" s="5" t="s">
        <v>84</v>
      </c>
      <c r="L22" s="5" t="s">
        <v>79</v>
      </c>
      <c r="M22" s="5" t="s">
        <v>100</v>
      </c>
      <c r="N22" s="5" t="s">
        <v>59</v>
      </c>
      <c r="O22" s="5" t="s">
        <v>51</v>
      </c>
      <c r="P22" s="5" t="s">
        <v>52</v>
      </c>
      <c r="Q22" s="5" t="s">
        <v>73</v>
      </c>
      <c r="R22" s="5" t="s">
        <v>82</v>
      </c>
      <c r="S22" s="5" t="s">
        <v>62</v>
      </c>
      <c r="T22" s="5" t="s">
        <v>101</v>
      </c>
      <c r="U22" s="5">
        <f>SUM(VLOOKUP(Table1[[#This Row],[Which word do you like the most?]],COLORLOOKUP,2),VLOOKUP(Table1[[#This Row],[Which word do you like the most?2]],COLORLOOKUP,2),VLOOKUP(H22,COLORLOOKUP,2),VLOOKUP(I22,COLORLOOKUP,2),VLOOKUP(J22,COLORLOOKUP,2),VLOOKUP(K22,COLORLOOKUP,2),VLOOKUP(L22,COLORLOOKUP,2),VLOOKUP(M22,COLORLOOKUP,2),VLOOKUP(N22,COLORLOOKUP,2),VLOOKUP(O22,COLORLOOKUP,2),VLOOKUP(P22,COLORLOOKUP,2),VLOOKUP(Q22,COLORLOOKUP,2),VLOOKUP(R22,COLORLOOKUP,2),VLOOKUP(S22,COLORLOOKUP,2),VLOOKUP(T22,COLORLOOKUP,2))</f>
        <v>6010404</v>
      </c>
      <c r="V22" s="5">
        <f>INT(Table1[[#This Row],[Total Score]]/ORANGEVALUE)</f>
        <v>6</v>
      </c>
      <c r="W22" s="5">
        <f>INT((Table1[[#This Row],[Total Score]]-Table1[[#This Row],[Orange]]*ORANGEVALUE)/GOLDVALUE)</f>
        <v>1</v>
      </c>
      <c r="X22" s="5">
        <f>INT((Table1[[#This Row],[Total Score]]-Table1[[#This Row],[Orange]]*ORANGEVALUE-Table1[[#This Row],[Gold]]*GOLDVALUE)/BLUEVALUE)</f>
        <v>4</v>
      </c>
      <c r="Y22" s="5">
        <f>MOD(Table1[[#This Row],[Total Score]],BLUEVALUE)</f>
        <v>4</v>
      </c>
    </row>
    <row r="23" spans="1:25" x14ac:dyDescent="0.25">
      <c r="A23" s="5">
        <v>165</v>
      </c>
      <c r="B23" s="4">
        <v>44636.452604166698</v>
      </c>
      <c r="C23" s="4">
        <v>44636.456030092602</v>
      </c>
      <c r="D23" s="5" t="s">
        <v>150</v>
      </c>
      <c r="E23" s="5" t="s">
        <v>151</v>
      </c>
      <c r="F23" s="5" t="s">
        <v>42</v>
      </c>
      <c r="G23" s="5" t="s">
        <v>89</v>
      </c>
      <c r="H23" s="5" t="s">
        <v>44</v>
      </c>
      <c r="I23" s="5" t="s">
        <v>45</v>
      </c>
      <c r="J23" s="5" t="s">
        <v>81</v>
      </c>
      <c r="K23" s="5" t="s">
        <v>69</v>
      </c>
      <c r="L23" s="5" t="s">
        <v>48</v>
      </c>
      <c r="M23" s="5" t="s">
        <v>88</v>
      </c>
      <c r="N23" s="5" t="s">
        <v>50</v>
      </c>
      <c r="O23" s="5" t="s">
        <v>78</v>
      </c>
      <c r="P23" s="5" t="s">
        <v>52</v>
      </c>
      <c r="Q23" s="5" t="s">
        <v>53</v>
      </c>
      <c r="R23" s="5" t="s">
        <v>90</v>
      </c>
      <c r="S23" s="5" t="s">
        <v>62</v>
      </c>
      <c r="T23" s="5" t="s">
        <v>56</v>
      </c>
      <c r="U23" s="5">
        <f>SUM(VLOOKUP(Table1[[#This Row],[Which word do you like the most?]],COLORLOOKUP,2),VLOOKUP(Table1[[#This Row],[Which word do you like the most?2]],COLORLOOKUP,2),VLOOKUP(H23,COLORLOOKUP,2),VLOOKUP(I23,COLORLOOKUP,2),VLOOKUP(J23,COLORLOOKUP,2),VLOOKUP(K23,COLORLOOKUP,2),VLOOKUP(L23,COLORLOOKUP,2),VLOOKUP(M23,COLORLOOKUP,2),VLOOKUP(N23,COLORLOOKUP,2),VLOOKUP(O23,COLORLOOKUP,2),VLOOKUP(P23,COLORLOOKUP,2),VLOOKUP(Q23,COLORLOOKUP,2),VLOOKUP(R23,COLORLOOKUP,2),VLOOKUP(S23,COLORLOOKUP,2),VLOOKUP(T23,COLORLOOKUP,2))</f>
        <v>3030603</v>
      </c>
      <c r="V23" s="5">
        <f>INT(Table1[[#This Row],[Total Score]]/ORANGEVALUE)</f>
        <v>3</v>
      </c>
      <c r="W23" s="5">
        <f>INT((Table1[[#This Row],[Total Score]]-Table1[[#This Row],[Orange]]*ORANGEVALUE)/GOLDVALUE)</f>
        <v>3</v>
      </c>
      <c r="X23" s="5">
        <f>INT((Table1[[#This Row],[Total Score]]-Table1[[#This Row],[Orange]]*ORANGEVALUE-Table1[[#This Row],[Gold]]*GOLDVALUE)/BLUEVALUE)</f>
        <v>6</v>
      </c>
      <c r="Y23" s="5">
        <f>MOD(Table1[[#This Row],[Total Score]],BLUEVALUE)</f>
        <v>3</v>
      </c>
    </row>
    <row r="24" spans="1:25" x14ac:dyDescent="0.25">
      <c r="A24" s="5">
        <v>166</v>
      </c>
      <c r="B24" s="4">
        <v>44636.453090277799</v>
      </c>
      <c r="C24" s="4">
        <v>44636.456203703703</v>
      </c>
      <c r="D24" s="5" t="s">
        <v>152</v>
      </c>
      <c r="E24" s="5" t="s">
        <v>153</v>
      </c>
      <c r="F24" s="5" t="s">
        <v>108</v>
      </c>
      <c r="G24" s="5" t="s">
        <v>89</v>
      </c>
      <c r="H24" s="5" t="s">
        <v>44</v>
      </c>
      <c r="I24" s="5" t="s">
        <v>94</v>
      </c>
      <c r="J24" s="5" t="s">
        <v>74</v>
      </c>
      <c r="K24" s="5" t="s">
        <v>87</v>
      </c>
      <c r="L24" s="5" t="s">
        <v>105</v>
      </c>
      <c r="M24" s="5" t="s">
        <v>100</v>
      </c>
      <c r="N24" s="5" t="s">
        <v>50</v>
      </c>
      <c r="O24" s="5" t="s">
        <v>104</v>
      </c>
      <c r="P24" s="5" t="s">
        <v>52</v>
      </c>
      <c r="Q24" s="5" t="s">
        <v>73</v>
      </c>
      <c r="R24" s="5" t="s">
        <v>82</v>
      </c>
      <c r="S24" s="5" t="s">
        <v>62</v>
      </c>
      <c r="T24" s="5" t="s">
        <v>101</v>
      </c>
      <c r="U24" s="5">
        <f>SUM(VLOOKUP(Table1[[#This Row],[Which word do you like the most?]],COLORLOOKUP,2),VLOOKUP(Table1[[#This Row],[Which word do you like the most?2]],COLORLOOKUP,2),VLOOKUP(H24,COLORLOOKUP,2),VLOOKUP(I24,COLORLOOKUP,2),VLOOKUP(J24,COLORLOOKUP,2),VLOOKUP(K24,COLORLOOKUP,2),VLOOKUP(L24,COLORLOOKUP,2),VLOOKUP(M24,COLORLOOKUP,2),VLOOKUP(N24,COLORLOOKUP,2),VLOOKUP(O24,COLORLOOKUP,2),VLOOKUP(P24,COLORLOOKUP,2),VLOOKUP(Q24,COLORLOOKUP,2),VLOOKUP(R24,COLORLOOKUP,2),VLOOKUP(S24,COLORLOOKUP,2),VLOOKUP(T24,COLORLOOKUP,2))</f>
        <v>3010407</v>
      </c>
      <c r="V24" s="5">
        <f>INT(Table1[[#This Row],[Total Score]]/ORANGEVALUE)</f>
        <v>3</v>
      </c>
      <c r="W24" s="5">
        <f>INT((Table1[[#This Row],[Total Score]]-Table1[[#This Row],[Orange]]*ORANGEVALUE)/GOLDVALUE)</f>
        <v>1</v>
      </c>
      <c r="X24" s="5">
        <f>INT((Table1[[#This Row],[Total Score]]-Table1[[#This Row],[Orange]]*ORANGEVALUE-Table1[[#This Row],[Gold]]*GOLDVALUE)/BLUEVALUE)</f>
        <v>4</v>
      </c>
      <c r="Y24" s="5">
        <f>MOD(Table1[[#This Row],[Total Score]],BLUEVALUE)</f>
        <v>7</v>
      </c>
    </row>
    <row r="25" spans="1:25" x14ac:dyDescent="0.25">
      <c r="A25" s="5">
        <v>167</v>
      </c>
      <c r="B25" s="4">
        <v>44636.455289351798</v>
      </c>
      <c r="C25" s="4">
        <v>44636.456898148201</v>
      </c>
      <c r="D25" s="5" t="s">
        <v>154</v>
      </c>
      <c r="E25" s="5" t="s">
        <v>155</v>
      </c>
      <c r="F25" s="5" t="s">
        <v>92</v>
      </c>
      <c r="G25" s="5" t="s">
        <v>106</v>
      </c>
      <c r="H25" s="5" t="s">
        <v>44</v>
      </c>
      <c r="I25" s="5" t="s">
        <v>94</v>
      </c>
      <c r="J25" s="5" t="s">
        <v>85</v>
      </c>
      <c r="K25" s="5" t="s">
        <v>87</v>
      </c>
      <c r="L25" s="5" t="s">
        <v>105</v>
      </c>
      <c r="M25" s="5" t="s">
        <v>100</v>
      </c>
      <c r="N25" s="5" t="s">
        <v>50</v>
      </c>
      <c r="O25" s="5" t="s">
        <v>75</v>
      </c>
      <c r="P25" s="5" t="s">
        <v>72</v>
      </c>
      <c r="Q25" s="5" t="s">
        <v>53</v>
      </c>
      <c r="R25" s="5" t="s">
        <v>54</v>
      </c>
      <c r="S25" s="5" t="s">
        <v>77</v>
      </c>
      <c r="T25" s="5" t="s">
        <v>56</v>
      </c>
      <c r="U25" s="5">
        <f>SUM(VLOOKUP(Table1[[#This Row],[Which word do you like the most?]],COLORLOOKUP,2),VLOOKUP(Table1[[#This Row],[Which word do you like the most?2]],COLORLOOKUP,2),VLOOKUP(H25,COLORLOOKUP,2),VLOOKUP(I25,COLORLOOKUP,2),VLOOKUP(J25,COLORLOOKUP,2),VLOOKUP(K25,COLORLOOKUP,2),VLOOKUP(L25,COLORLOOKUP,2),VLOOKUP(M25,COLORLOOKUP,2),VLOOKUP(N25,COLORLOOKUP,2),VLOOKUP(O25,COLORLOOKUP,2),VLOOKUP(P25,COLORLOOKUP,2),VLOOKUP(Q25,COLORLOOKUP,2),VLOOKUP(R25,COLORLOOKUP,2),VLOOKUP(S25,COLORLOOKUP,2),VLOOKUP(T25,COLORLOOKUP,2))</f>
        <v>1060107</v>
      </c>
      <c r="V25" s="5">
        <f>INT(Table1[[#This Row],[Total Score]]/ORANGEVALUE)</f>
        <v>1</v>
      </c>
      <c r="W25" s="5">
        <f>INT((Table1[[#This Row],[Total Score]]-Table1[[#This Row],[Orange]]*ORANGEVALUE)/GOLDVALUE)</f>
        <v>6</v>
      </c>
      <c r="X25" s="5">
        <f>INT((Table1[[#This Row],[Total Score]]-Table1[[#This Row],[Orange]]*ORANGEVALUE-Table1[[#This Row],[Gold]]*GOLDVALUE)/BLUEVALUE)</f>
        <v>1</v>
      </c>
      <c r="Y25" s="5">
        <f>MOD(Table1[[#This Row],[Total Score]],BLUEVALUE)</f>
        <v>7</v>
      </c>
    </row>
    <row r="26" spans="1:25" x14ac:dyDescent="0.25">
      <c r="A26" s="5">
        <v>168</v>
      </c>
      <c r="B26" s="4">
        <v>44636.4555092593</v>
      </c>
      <c r="C26" s="4">
        <v>44636.456921296303</v>
      </c>
      <c r="D26" s="5" t="s">
        <v>156</v>
      </c>
      <c r="E26" s="5" t="s">
        <v>157</v>
      </c>
      <c r="F26" s="5" t="s">
        <v>57</v>
      </c>
      <c r="G26" s="5" t="s">
        <v>89</v>
      </c>
      <c r="H26" s="5" t="s">
        <v>44</v>
      </c>
      <c r="I26" s="5" t="s">
        <v>71</v>
      </c>
      <c r="J26" s="5" t="s">
        <v>85</v>
      </c>
      <c r="K26" s="5" t="s">
        <v>87</v>
      </c>
      <c r="L26" s="5" t="s">
        <v>105</v>
      </c>
      <c r="M26" s="5" t="s">
        <v>76</v>
      </c>
      <c r="N26" s="5" t="s">
        <v>50</v>
      </c>
      <c r="O26" s="5" t="s">
        <v>51</v>
      </c>
      <c r="P26" s="5" t="s">
        <v>52</v>
      </c>
      <c r="Q26" s="5" t="s">
        <v>99</v>
      </c>
      <c r="R26" s="5" t="s">
        <v>54</v>
      </c>
      <c r="S26" s="5" t="s">
        <v>55</v>
      </c>
      <c r="T26" s="5" t="s">
        <v>67</v>
      </c>
      <c r="U26" s="5">
        <f>SUM(VLOOKUP(Table1[[#This Row],[Which word do you like the most?]],COLORLOOKUP,2),VLOOKUP(Table1[[#This Row],[Which word do you like the most?2]],COLORLOOKUP,2),VLOOKUP(H26,COLORLOOKUP,2),VLOOKUP(I26,COLORLOOKUP,2),VLOOKUP(J26,COLORLOOKUP,2),VLOOKUP(K26,COLORLOOKUP,2),VLOOKUP(L26,COLORLOOKUP,2),VLOOKUP(M26,COLORLOOKUP,2),VLOOKUP(N26,COLORLOOKUP,2),VLOOKUP(O26,COLORLOOKUP,2),VLOOKUP(P26,COLORLOOKUP,2),VLOOKUP(Q26,COLORLOOKUP,2),VLOOKUP(R26,COLORLOOKUP,2),VLOOKUP(S26,COLORLOOKUP,2),VLOOKUP(T26,COLORLOOKUP,2))</f>
        <v>6020205</v>
      </c>
      <c r="V26" s="5">
        <f>INT(Table1[[#This Row],[Total Score]]/ORANGEVALUE)</f>
        <v>6</v>
      </c>
      <c r="W26" s="5">
        <f>INT((Table1[[#This Row],[Total Score]]-Table1[[#This Row],[Orange]]*ORANGEVALUE)/GOLDVALUE)</f>
        <v>2</v>
      </c>
      <c r="X26" s="5">
        <f>INT((Table1[[#This Row],[Total Score]]-Table1[[#This Row],[Orange]]*ORANGEVALUE-Table1[[#This Row],[Gold]]*GOLDVALUE)/BLUEVALUE)</f>
        <v>2</v>
      </c>
      <c r="Y26" s="5">
        <f>MOD(Table1[[#This Row],[Total Score]],BLUEVALUE)</f>
        <v>5</v>
      </c>
    </row>
    <row r="27" spans="1:25" x14ac:dyDescent="0.25">
      <c r="A27" s="5">
        <v>169</v>
      </c>
      <c r="B27" s="4">
        <v>44636.456435185202</v>
      </c>
      <c r="C27" s="4">
        <v>44636.457256944399</v>
      </c>
      <c r="D27" s="5" t="s">
        <v>158</v>
      </c>
      <c r="E27" s="5" t="s">
        <v>159</v>
      </c>
      <c r="F27" s="5" t="s">
        <v>108</v>
      </c>
      <c r="G27" s="5" t="s">
        <v>89</v>
      </c>
      <c r="H27" s="5" t="s">
        <v>98</v>
      </c>
      <c r="I27" s="5" t="s">
        <v>71</v>
      </c>
      <c r="J27" s="5" t="s">
        <v>74</v>
      </c>
      <c r="K27" s="5" t="s">
        <v>47</v>
      </c>
      <c r="L27" s="5" t="s">
        <v>97</v>
      </c>
      <c r="M27" s="5" t="s">
        <v>76</v>
      </c>
      <c r="N27" s="5" t="s">
        <v>59</v>
      </c>
      <c r="O27" s="5" t="s">
        <v>78</v>
      </c>
      <c r="P27" s="5" t="s">
        <v>52</v>
      </c>
      <c r="Q27" s="5" t="s">
        <v>53</v>
      </c>
      <c r="R27" s="5" t="s">
        <v>82</v>
      </c>
      <c r="S27" s="5" t="s">
        <v>55</v>
      </c>
      <c r="T27" s="5" t="s">
        <v>101</v>
      </c>
      <c r="U27" s="5">
        <f>SUM(VLOOKUP(Table1[[#This Row],[Which word do you like the most?]],COLORLOOKUP,2),VLOOKUP(Table1[[#This Row],[Which word do you like the most?2]],COLORLOOKUP,2),VLOOKUP(H27,COLORLOOKUP,2),VLOOKUP(I27,COLORLOOKUP,2),VLOOKUP(J27,COLORLOOKUP,2),VLOOKUP(K27,COLORLOOKUP,2),VLOOKUP(L27,COLORLOOKUP,2),VLOOKUP(M27,COLORLOOKUP,2),VLOOKUP(N27,COLORLOOKUP,2),VLOOKUP(O27,COLORLOOKUP,2),VLOOKUP(P27,COLORLOOKUP,2),VLOOKUP(Q27,COLORLOOKUP,2),VLOOKUP(R27,COLORLOOKUP,2),VLOOKUP(S27,COLORLOOKUP,2),VLOOKUP(T27,COLORLOOKUP,2))</f>
        <v>8040102</v>
      </c>
      <c r="V27" s="5">
        <f>INT(Table1[[#This Row],[Total Score]]/ORANGEVALUE)</f>
        <v>8</v>
      </c>
      <c r="W27" s="5">
        <f>INT((Table1[[#This Row],[Total Score]]-Table1[[#This Row],[Orange]]*ORANGEVALUE)/GOLDVALUE)</f>
        <v>4</v>
      </c>
      <c r="X27" s="5">
        <f>INT((Table1[[#This Row],[Total Score]]-Table1[[#This Row],[Orange]]*ORANGEVALUE-Table1[[#This Row],[Gold]]*GOLDVALUE)/BLUEVALUE)</f>
        <v>1</v>
      </c>
      <c r="Y27" s="5">
        <f>MOD(Table1[[#This Row],[Total Score]],BLUEVALUE)</f>
        <v>2</v>
      </c>
    </row>
    <row r="28" spans="1:25" x14ac:dyDescent="0.25">
      <c r="A28" s="5">
        <v>170</v>
      </c>
      <c r="B28" s="4">
        <v>44636.453009259298</v>
      </c>
      <c r="C28" s="4">
        <v>44636.458032407398</v>
      </c>
      <c r="D28" s="5" t="s">
        <v>160</v>
      </c>
      <c r="E28" s="5" t="s">
        <v>161</v>
      </c>
      <c r="F28" s="5" t="s">
        <v>42</v>
      </c>
      <c r="G28" s="5" t="s">
        <v>43</v>
      </c>
      <c r="H28" s="5" t="s">
        <v>98</v>
      </c>
      <c r="I28" s="5" t="s">
        <v>71</v>
      </c>
      <c r="J28" s="5" t="s">
        <v>74</v>
      </c>
      <c r="K28" s="5" t="s">
        <v>84</v>
      </c>
      <c r="L28" s="5" t="s">
        <v>97</v>
      </c>
      <c r="M28" s="5" t="s">
        <v>88</v>
      </c>
      <c r="N28" s="5" t="s">
        <v>50</v>
      </c>
      <c r="O28" s="5" t="s">
        <v>51</v>
      </c>
      <c r="P28" s="5" t="s">
        <v>72</v>
      </c>
      <c r="Q28" s="5" t="s">
        <v>99</v>
      </c>
      <c r="R28" s="5" t="s">
        <v>54</v>
      </c>
      <c r="S28" s="5" t="s">
        <v>55</v>
      </c>
      <c r="T28" s="5" t="s">
        <v>101</v>
      </c>
      <c r="U28" s="5">
        <f>SUM(VLOOKUP(Table1[[#This Row],[Which word do you like the most?]],COLORLOOKUP,2),VLOOKUP(Table1[[#This Row],[Which word do you like the most?2]],COLORLOOKUP,2),VLOOKUP(H28,COLORLOOKUP,2),VLOOKUP(I28,COLORLOOKUP,2),VLOOKUP(J28,COLORLOOKUP,2),VLOOKUP(K28,COLORLOOKUP,2),VLOOKUP(L28,COLORLOOKUP,2),VLOOKUP(M28,COLORLOOKUP,2),VLOOKUP(N28,COLORLOOKUP,2),VLOOKUP(O28,COLORLOOKUP,2),VLOOKUP(P28,COLORLOOKUP,2),VLOOKUP(Q28,COLORLOOKUP,2),VLOOKUP(R28,COLORLOOKUP,2),VLOOKUP(S28,COLORLOOKUP,2),VLOOKUP(T28,COLORLOOKUP,2))</f>
        <v>7010106</v>
      </c>
      <c r="V28" s="5">
        <f>INT(Table1[[#This Row],[Total Score]]/ORANGEVALUE)</f>
        <v>7</v>
      </c>
      <c r="W28" s="5">
        <f>INT((Table1[[#This Row],[Total Score]]-Table1[[#This Row],[Orange]]*ORANGEVALUE)/GOLDVALUE)</f>
        <v>1</v>
      </c>
      <c r="X28" s="5">
        <f>INT((Table1[[#This Row],[Total Score]]-Table1[[#This Row],[Orange]]*ORANGEVALUE-Table1[[#This Row],[Gold]]*GOLDVALUE)/BLUEVALUE)</f>
        <v>1</v>
      </c>
      <c r="Y28" s="5">
        <f>MOD(Table1[[#This Row],[Total Score]],BLUEVALUE)</f>
        <v>6</v>
      </c>
    </row>
    <row r="29" spans="1:25" x14ac:dyDescent="0.25">
      <c r="A29" s="5">
        <v>171</v>
      </c>
      <c r="B29" s="4">
        <v>44636.4554166667</v>
      </c>
      <c r="C29" s="4">
        <v>44636.459421296298</v>
      </c>
      <c r="D29" s="5" t="s">
        <v>162</v>
      </c>
      <c r="E29" s="5" t="s">
        <v>163</v>
      </c>
      <c r="F29" s="5" t="s">
        <v>108</v>
      </c>
      <c r="G29" s="5" t="s">
        <v>89</v>
      </c>
      <c r="H29" s="5" t="s">
        <v>70</v>
      </c>
      <c r="I29" s="5" t="s">
        <v>94</v>
      </c>
      <c r="J29" s="5" t="s">
        <v>81</v>
      </c>
      <c r="K29" s="5" t="s">
        <v>84</v>
      </c>
      <c r="L29" s="5" t="s">
        <v>105</v>
      </c>
      <c r="M29" s="5" t="s">
        <v>88</v>
      </c>
      <c r="N29" s="5" t="s">
        <v>50</v>
      </c>
      <c r="O29" s="5" t="s">
        <v>51</v>
      </c>
      <c r="P29" s="5" t="s">
        <v>72</v>
      </c>
      <c r="Q29" s="5" t="s">
        <v>99</v>
      </c>
      <c r="R29" s="5" t="s">
        <v>54</v>
      </c>
      <c r="S29" s="5" t="s">
        <v>62</v>
      </c>
      <c r="T29" s="5" t="s">
        <v>56</v>
      </c>
      <c r="U29" s="5">
        <f>SUM(VLOOKUP(Table1[[#This Row],[Which word do you like the most?]],COLORLOOKUP,2),VLOOKUP(Table1[[#This Row],[Which word do you like the most?2]],COLORLOOKUP,2),VLOOKUP(H29,COLORLOOKUP,2),VLOOKUP(I29,COLORLOOKUP,2),VLOOKUP(J29,COLORLOOKUP,2),VLOOKUP(K29,COLORLOOKUP,2),VLOOKUP(L29,COLORLOOKUP,2),VLOOKUP(M29,COLORLOOKUP,2),VLOOKUP(N29,COLORLOOKUP,2),VLOOKUP(O29,COLORLOOKUP,2),VLOOKUP(P29,COLORLOOKUP,2),VLOOKUP(Q29,COLORLOOKUP,2),VLOOKUP(R29,COLORLOOKUP,2),VLOOKUP(S29,COLORLOOKUP,2),VLOOKUP(T29,COLORLOOKUP,2))</f>
        <v>4010208</v>
      </c>
      <c r="V29" s="5">
        <f>INT(Table1[[#This Row],[Total Score]]/ORANGEVALUE)</f>
        <v>4</v>
      </c>
      <c r="W29" s="5">
        <f>INT((Table1[[#This Row],[Total Score]]-Table1[[#This Row],[Orange]]*ORANGEVALUE)/GOLDVALUE)</f>
        <v>1</v>
      </c>
      <c r="X29" s="5">
        <f>INT((Table1[[#This Row],[Total Score]]-Table1[[#This Row],[Orange]]*ORANGEVALUE-Table1[[#This Row],[Gold]]*GOLDVALUE)/BLUEVALUE)</f>
        <v>2</v>
      </c>
      <c r="Y29" s="5">
        <f>MOD(Table1[[#This Row],[Total Score]],BLUEVALUE)</f>
        <v>8</v>
      </c>
    </row>
    <row r="30" spans="1:25" x14ac:dyDescent="0.25">
      <c r="A30" s="5">
        <v>172</v>
      </c>
      <c r="B30" s="4">
        <v>44636.515439814801</v>
      </c>
      <c r="C30" s="4">
        <v>44636.517083333303</v>
      </c>
      <c r="D30" s="5" t="s">
        <v>164</v>
      </c>
      <c r="E30" s="5" t="s">
        <v>165</v>
      </c>
      <c r="F30" s="5" t="s">
        <v>42</v>
      </c>
      <c r="G30" s="5" t="s">
        <v>83</v>
      </c>
      <c r="H30" s="5" t="s">
        <v>70</v>
      </c>
      <c r="I30" s="5" t="s">
        <v>94</v>
      </c>
      <c r="J30" s="5" t="s">
        <v>46</v>
      </c>
      <c r="K30" s="5" t="s">
        <v>87</v>
      </c>
      <c r="L30" s="5" t="s">
        <v>97</v>
      </c>
      <c r="M30" s="5" t="s">
        <v>88</v>
      </c>
      <c r="N30" s="5" t="s">
        <v>91</v>
      </c>
      <c r="O30" s="5" t="s">
        <v>75</v>
      </c>
      <c r="P30" s="5" t="s">
        <v>96</v>
      </c>
      <c r="Q30" s="5" t="s">
        <v>73</v>
      </c>
      <c r="R30" s="5" t="s">
        <v>82</v>
      </c>
      <c r="S30" s="5" t="s">
        <v>55</v>
      </c>
      <c r="T30" s="5" t="s">
        <v>56</v>
      </c>
      <c r="U30" s="5">
        <f>SUM(VLOOKUP(Table1[[#This Row],[Which word do you like the most?]],COLORLOOKUP,2),VLOOKUP(Table1[[#This Row],[Which word do you like the most?2]],COLORLOOKUP,2),VLOOKUP(H30,COLORLOOKUP,2),VLOOKUP(I30,COLORLOOKUP,2),VLOOKUP(J30,COLORLOOKUP,2),VLOOKUP(K30,COLORLOOKUP,2),VLOOKUP(L30,COLORLOOKUP,2),VLOOKUP(M30,COLORLOOKUP,2),VLOOKUP(N30,COLORLOOKUP,2),VLOOKUP(O30,COLORLOOKUP,2),VLOOKUP(P30,COLORLOOKUP,2),VLOOKUP(Q30,COLORLOOKUP,2),VLOOKUP(R30,COLORLOOKUP,2),VLOOKUP(S30,COLORLOOKUP,2),VLOOKUP(T30,COLORLOOKUP,2))</f>
        <v>4050204</v>
      </c>
      <c r="V30" s="5">
        <f>INT(Table1[[#This Row],[Total Score]]/ORANGEVALUE)</f>
        <v>4</v>
      </c>
      <c r="W30" s="5">
        <f>INT((Table1[[#This Row],[Total Score]]-Table1[[#This Row],[Orange]]*ORANGEVALUE)/GOLDVALUE)</f>
        <v>5</v>
      </c>
      <c r="X30" s="5">
        <f>INT((Table1[[#This Row],[Total Score]]-Table1[[#This Row],[Orange]]*ORANGEVALUE-Table1[[#This Row],[Gold]]*GOLDVALUE)/BLUEVALUE)</f>
        <v>2</v>
      </c>
      <c r="Y30" s="5">
        <f>MOD(Table1[[#This Row],[Total Score]],BLUEVALUE)</f>
        <v>4</v>
      </c>
    </row>
    <row r="31" spans="1:25" x14ac:dyDescent="0.25">
      <c r="A31" s="5">
        <v>173</v>
      </c>
      <c r="B31" s="4">
        <v>44636.515613425901</v>
      </c>
      <c r="C31" s="4">
        <v>44636.517326388901</v>
      </c>
      <c r="D31" s="5" t="s">
        <v>166</v>
      </c>
      <c r="E31" s="5" t="s">
        <v>167</v>
      </c>
      <c r="F31" s="5" t="s">
        <v>108</v>
      </c>
      <c r="G31" s="5" t="s">
        <v>106</v>
      </c>
      <c r="H31" s="5" t="s">
        <v>70</v>
      </c>
      <c r="I31" s="5" t="s">
        <v>71</v>
      </c>
      <c r="J31" s="5" t="s">
        <v>81</v>
      </c>
      <c r="K31" s="5" t="s">
        <v>87</v>
      </c>
      <c r="L31" s="5" t="s">
        <v>105</v>
      </c>
      <c r="M31" s="5" t="s">
        <v>88</v>
      </c>
      <c r="N31" s="5" t="s">
        <v>59</v>
      </c>
      <c r="O31" s="5" t="s">
        <v>51</v>
      </c>
      <c r="P31" s="5" t="s">
        <v>72</v>
      </c>
      <c r="Q31" s="5" t="s">
        <v>80</v>
      </c>
      <c r="R31" s="5" t="s">
        <v>109</v>
      </c>
      <c r="S31" s="5" t="s">
        <v>77</v>
      </c>
      <c r="T31" s="5" t="s">
        <v>56</v>
      </c>
      <c r="U31" s="5">
        <f>SUM(VLOOKUP(Table1[[#This Row],[Which word do you like the most?]],COLORLOOKUP,2),VLOOKUP(Table1[[#This Row],[Which word do you like the most?2]],COLORLOOKUP,2),VLOOKUP(H31,COLORLOOKUP,2),VLOOKUP(I31,COLORLOOKUP,2),VLOOKUP(J31,COLORLOOKUP,2),VLOOKUP(K31,COLORLOOKUP,2),VLOOKUP(L31,COLORLOOKUP,2),VLOOKUP(M31,COLORLOOKUP,2),VLOOKUP(N31,COLORLOOKUP,2),VLOOKUP(O31,COLORLOOKUP,2),VLOOKUP(P31,COLORLOOKUP,2),VLOOKUP(Q31,COLORLOOKUP,2),VLOOKUP(R31,COLORLOOKUP,2),VLOOKUP(S31,COLORLOOKUP,2),VLOOKUP(T31,COLORLOOKUP,2))</f>
        <v>3020307</v>
      </c>
      <c r="V31" s="5">
        <f>INT(Table1[[#This Row],[Total Score]]/ORANGEVALUE)</f>
        <v>3</v>
      </c>
      <c r="W31" s="5">
        <f>INT((Table1[[#This Row],[Total Score]]-Table1[[#This Row],[Orange]]*ORANGEVALUE)/GOLDVALUE)</f>
        <v>2</v>
      </c>
      <c r="X31" s="5">
        <f>INT((Table1[[#This Row],[Total Score]]-Table1[[#This Row],[Orange]]*ORANGEVALUE-Table1[[#This Row],[Gold]]*GOLDVALUE)/BLUEVALUE)</f>
        <v>3</v>
      </c>
      <c r="Y31" s="5">
        <f>MOD(Table1[[#This Row],[Total Score]],BLUEVALUE)</f>
        <v>7</v>
      </c>
    </row>
    <row r="32" spans="1:25" x14ac:dyDescent="0.25">
      <c r="A32" s="5">
        <v>174</v>
      </c>
      <c r="B32" s="4">
        <v>44636.517002314802</v>
      </c>
      <c r="C32" s="4">
        <v>44636.517881944397</v>
      </c>
      <c r="D32" s="5" t="s">
        <v>168</v>
      </c>
      <c r="E32" s="5" t="s">
        <v>169</v>
      </c>
      <c r="F32" s="5" t="s">
        <v>57</v>
      </c>
      <c r="G32" s="5" t="s">
        <v>89</v>
      </c>
      <c r="H32" s="5" t="s">
        <v>70</v>
      </c>
      <c r="I32" s="5" t="s">
        <v>71</v>
      </c>
      <c r="J32" s="5" t="s">
        <v>81</v>
      </c>
      <c r="K32" s="5" t="s">
        <v>87</v>
      </c>
      <c r="L32" s="5" t="s">
        <v>79</v>
      </c>
      <c r="M32" s="5" t="s">
        <v>76</v>
      </c>
      <c r="N32" s="5" t="s">
        <v>59</v>
      </c>
      <c r="O32" s="5" t="s">
        <v>51</v>
      </c>
      <c r="P32" s="5" t="s">
        <v>52</v>
      </c>
      <c r="Q32" s="5" t="s">
        <v>53</v>
      </c>
      <c r="R32" s="5" t="s">
        <v>82</v>
      </c>
      <c r="S32" s="5" t="s">
        <v>55</v>
      </c>
      <c r="T32" s="5" t="s">
        <v>101</v>
      </c>
      <c r="U32" s="5">
        <f>SUM(VLOOKUP(Table1[[#This Row],[Which word do you like the most?]],COLORLOOKUP,2),VLOOKUP(Table1[[#This Row],[Which word do you like the most?2]],COLORLOOKUP,2),VLOOKUP(H32,COLORLOOKUP,2),VLOOKUP(I32,COLORLOOKUP,2),VLOOKUP(J32,COLORLOOKUP,2),VLOOKUP(K32,COLORLOOKUP,2),VLOOKUP(L32,COLORLOOKUP,2),VLOOKUP(M32,COLORLOOKUP,2),VLOOKUP(N32,COLORLOOKUP,2),VLOOKUP(O32,COLORLOOKUP,2),VLOOKUP(P32,COLORLOOKUP,2),VLOOKUP(Q32,COLORLOOKUP,2),VLOOKUP(R32,COLORLOOKUP,2),VLOOKUP(S32,COLORLOOKUP,2),VLOOKUP(T32,COLORLOOKUP,2))</f>
        <v>7020303</v>
      </c>
      <c r="V32" s="5">
        <f>INT(Table1[[#This Row],[Total Score]]/ORANGEVALUE)</f>
        <v>7</v>
      </c>
      <c r="W32" s="5">
        <f>INT((Table1[[#This Row],[Total Score]]-Table1[[#This Row],[Orange]]*ORANGEVALUE)/GOLDVALUE)</f>
        <v>2</v>
      </c>
      <c r="X32" s="5">
        <f>INT((Table1[[#This Row],[Total Score]]-Table1[[#This Row],[Orange]]*ORANGEVALUE-Table1[[#This Row],[Gold]]*GOLDVALUE)/BLUEVALUE)</f>
        <v>3</v>
      </c>
      <c r="Y32" s="5">
        <f>MOD(Table1[[#This Row],[Total Score]],BLUEVALUE)</f>
        <v>3</v>
      </c>
    </row>
    <row r="33" spans="1:25" x14ac:dyDescent="0.25">
      <c r="A33" s="5">
        <v>175</v>
      </c>
      <c r="B33" s="4">
        <v>44636.517372685201</v>
      </c>
      <c r="C33" s="4">
        <v>44636.518333333297</v>
      </c>
      <c r="D33" s="5" t="s">
        <v>170</v>
      </c>
      <c r="E33" s="5" t="s">
        <v>171</v>
      </c>
      <c r="F33" s="5" t="s">
        <v>108</v>
      </c>
      <c r="G33" s="5" t="s">
        <v>106</v>
      </c>
      <c r="H33" s="5" t="s">
        <v>44</v>
      </c>
      <c r="I33" s="5" t="s">
        <v>107</v>
      </c>
      <c r="J33" s="5" t="s">
        <v>46</v>
      </c>
      <c r="K33" s="5" t="s">
        <v>87</v>
      </c>
      <c r="L33" s="5" t="s">
        <v>48</v>
      </c>
      <c r="M33" s="5" t="s">
        <v>49</v>
      </c>
      <c r="N33" s="5" t="s">
        <v>59</v>
      </c>
      <c r="O33" s="5" t="s">
        <v>51</v>
      </c>
      <c r="P33" s="5" t="s">
        <v>96</v>
      </c>
      <c r="Q33" s="5" t="s">
        <v>53</v>
      </c>
      <c r="R33" s="5" t="s">
        <v>109</v>
      </c>
      <c r="S33" s="5" t="s">
        <v>77</v>
      </c>
      <c r="T33" s="5" t="s">
        <v>101</v>
      </c>
      <c r="U33" s="5">
        <f>SUM(VLOOKUP(Table1[[#This Row],[Which word do you like the most?]],COLORLOOKUP,2),VLOOKUP(Table1[[#This Row],[Which word do you like the most?2]],COLORLOOKUP,2),VLOOKUP(H33,COLORLOOKUP,2),VLOOKUP(I33,COLORLOOKUP,2),VLOOKUP(J33,COLORLOOKUP,2),VLOOKUP(K33,COLORLOOKUP,2),VLOOKUP(L33,COLORLOOKUP,2),VLOOKUP(M33,COLORLOOKUP,2),VLOOKUP(N33,COLORLOOKUP,2),VLOOKUP(O33,COLORLOOKUP,2),VLOOKUP(P33,COLORLOOKUP,2),VLOOKUP(Q33,COLORLOOKUP,2),VLOOKUP(R33,COLORLOOKUP,2),VLOOKUP(S33,COLORLOOKUP,2),VLOOKUP(T33,COLORLOOKUP,2))</f>
        <v>2060403</v>
      </c>
      <c r="V33" s="5">
        <f>INT(Table1[[#This Row],[Total Score]]/ORANGEVALUE)</f>
        <v>2</v>
      </c>
      <c r="W33" s="5">
        <f>INT((Table1[[#This Row],[Total Score]]-Table1[[#This Row],[Orange]]*ORANGEVALUE)/GOLDVALUE)</f>
        <v>6</v>
      </c>
      <c r="X33" s="5">
        <f>INT((Table1[[#This Row],[Total Score]]-Table1[[#This Row],[Orange]]*ORANGEVALUE-Table1[[#This Row],[Gold]]*GOLDVALUE)/BLUEVALUE)</f>
        <v>4</v>
      </c>
      <c r="Y33" s="5">
        <f>MOD(Table1[[#This Row],[Total Score]],BLUEVALUE)</f>
        <v>3</v>
      </c>
    </row>
    <row r="34" spans="1:25" x14ac:dyDescent="0.25">
      <c r="A34" s="5">
        <v>176</v>
      </c>
      <c r="B34" s="4">
        <v>44636.517071759299</v>
      </c>
      <c r="C34" s="4">
        <v>44636.518553240698</v>
      </c>
      <c r="D34" s="5" t="s">
        <v>172</v>
      </c>
      <c r="E34" s="5" t="s">
        <v>173</v>
      </c>
      <c r="F34" s="5" t="s">
        <v>42</v>
      </c>
      <c r="G34" s="5" t="s">
        <v>43</v>
      </c>
      <c r="H34" s="5" t="s">
        <v>44</v>
      </c>
      <c r="I34" s="5" t="s">
        <v>45</v>
      </c>
      <c r="J34" s="5" t="s">
        <v>46</v>
      </c>
      <c r="K34" s="5" t="s">
        <v>47</v>
      </c>
      <c r="L34" s="5" t="s">
        <v>48</v>
      </c>
      <c r="M34" s="5" t="s">
        <v>88</v>
      </c>
      <c r="N34" s="5" t="s">
        <v>59</v>
      </c>
      <c r="O34" s="5" t="s">
        <v>51</v>
      </c>
      <c r="P34" s="5" t="s">
        <v>52</v>
      </c>
      <c r="Q34" s="5" t="s">
        <v>73</v>
      </c>
      <c r="R34" s="5" t="s">
        <v>82</v>
      </c>
      <c r="S34" s="5" t="s">
        <v>55</v>
      </c>
      <c r="T34" s="5" t="s">
        <v>103</v>
      </c>
      <c r="U34" s="5">
        <f>SUM(VLOOKUP(Table1[[#This Row],[Which word do you like the most?]],COLORLOOKUP,2),VLOOKUP(Table1[[#This Row],[Which word do you like the most?2]],COLORLOOKUP,2),VLOOKUP(H34,COLORLOOKUP,2),VLOOKUP(I34,COLORLOOKUP,2),VLOOKUP(J34,COLORLOOKUP,2),VLOOKUP(K34,COLORLOOKUP,2),VLOOKUP(L34,COLORLOOKUP,2),VLOOKUP(M34,COLORLOOKUP,2),VLOOKUP(N34,COLORLOOKUP,2),VLOOKUP(O34,COLORLOOKUP,2),VLOOKUP(P34,COLORLOOKUP,2),VLOOKUP(Q34,COLORLOOKUP,2),VLOOKUP(R34,COLORLOOKUP,2),VLOOKUP(S34,COLORLOOKUP,2),VLOOKUP(T34,COLORLOOKUP,2))</f>
        <v>4030404</v>
      </c>
      <c r="V34" s="5">
        <f>INT(Table1[[#This Row],[Total Score]]/ORANGEVALUE)</f>
        <v>4</v>
      </c>
      <c r="W34" s="5">
        <f>INT((Table1[[#This Row],[Total Score]]-Table1[[#This Row],[Orange]]*ORANGEVALUE)/GOLDVALUE)</f>
        <v>3</v>
      </c>
      <c r="X34" s="5">
        <f>INT((Table1[[#This Row],[Total Score]]-Table1[[#This Row],[Orange]]*ORANGEVALUE-Table1[[#This Row],[Gold]]*GOLDVALUE)/BLUEVALUE)</f>
        <v>4</v>
      </c>
      <c r="Y34" s="5">
        <f>MOD(Table1[[#This Row],[Total Score]],BLUEVALUE)</f>
        <v>4</v>
      </c>
    </row>
    <row r="35" spans="1:25" x14ac:dyDescent="0.25">
      <c r="A35" s="5">
        <v>177</v>
      </c>
      <c r="B35" s="4">
        <v>44636.517534722203</v>
      </c>
      <c r="C35" s="4">
        <v>44636.519548611097</v>
      </c>
      <c r="D35" s="5" t="s">
        <v>174</v>
      </c>
      <c r="E35" s="5" t="s">
        <v>175</v>
      </c>
      <c r="F35" s="5" t="s">
        <v>42</v>
      </c>
      <c r="G35" s="5" t="s">
        <v>83</v>
      </c>
      <c r="H35" s="5" t="s">
        <v>44</v>
      </c>
      <c r="I35" s="5" t="s">
        <v>45</v>
      </c>
      <c r="J35" s="5" t="s">
        <v>81</v>
      </c>
      <c r="K35" s="5" t="s">
        <v>69</v>
      </c>
      <c r="L35" s="5" t="s">
        <v>97</v>
      </c>
      <c r="M35" s="5" t="s">
        <v>49</v>
      </c>
      <c r="N35" s="5" t="s">
        <v>59</v>
      </c>
      <c r="O35" s="5" t="s">
        <v>78</v>
      </c>
      <c r="P35" s="5" t="s">
        <v>52</v>
      </c>
      <c r="Q35" s="5" t="s">
        <v>99</v>
      </c>
      <c r="R35" s="5" t="s">
        <v>109</v>
      </c>
      <c r="S35" s="5" t="s">
        <v>55</v>
      </c>
      <c r="T35" s="5" t="s">
        <v>101</v>
      </c>
      <c r="U35" s="5">
        <f>SUM(VLOOKUP(Table1[[#This Row],[Which word do you like the most?]],COLORLOOKUP,2),VLOOKUP(Table1[[#This Row],[Which word do you like the most?2]],COLORLOOKUP,2),VLOOKUP(H35,COLORLOOKUP,2),VLOOKUP(I35,COLORLOOKUP,2),VLOOKUP(J35,COLORLOOKUP,2),VLOOKUP(K35,COLORLOOKUP,2),VLOOKUP(L35,COLORLOOKUP,2),VLOOKUP(M35,COLORLOOKUP,2),VLOOKUP(N35,COLORLOOKUP,2),VLOOKUP(O35,COLORLOOKUP,2),VLOOKUP(P35,COLORLOOKUP,2),VLOOKUP(Q35,COLORLOOKUP,2),VLOOKUP(R35,COLORLOOKUP,2),VLOOKUP(S35,COLORLOOKUP,2),VLOOKUP(T35,COLORLOOKUP,2))</f>
        <v>6000801</v>
      </c>
      <c r="V35" s="5">
        <f>INT(Table1[[#This Row],[Total Score]]/ORANGEVALUE)</f>
        <v>6</v>
      </c>
      <c r="W35" s="5">
        <f>INT((Table1[[#This Row],[Total Score]]-Table1[[#This Row],[Orange]]*ORANGEVALUE)/GOLDVALUE)</f>
        <v>0</v>
      </c>
      <c r="X35" s="5">
        <f>INT((Table1[[#This Row],[Total Score]]-Table1[[#This Row],[Orange]]*ORANGEVALUE-Table1[[#This Row],[Gold]]*GOLDVALUE)/BLUEVALUE)</f>
        <v>8</v>
      </c>
      <c r="Y35" s="5">
        <f>MOD(Table1[[#This Row],[Total Score]],BLUEVALUE)</f>
        <v>1</v>
      </c>
    </row>
    <row r="36" spans="1:25" x14ac:dyDescent="0.25">
      <c r="A36" s="5">
        <v>178</v>
      </c>
      <c r="B36" s="4">
        <v>44636.518634259301</v>
      </c>
      <c r="C36" s="4">
        <v>44636.519953703697</v>
      </c>
      <c r="D36" s="5" t="s">
        <v>176</v>
      </c>
      <c r="E36" s="5" t="s">
        <v>177</v>
      </c>
      <c r="F36" s="5" t="s">
        <v>57</v>
      </c>
      <c r="G36" s="5" t="s">
        <v>89</v>
      </c>
      <c r="H36" s="5" t="s">
        <v>98</v>
      </c>
      <c r="I36" s="5" t="s">
        <v>71</v>
      </c>
      <c r="J36" s="5" t="s">
        <v>81</v>
      </c>
      <c r="K36" s="5" t="s">
        <v>87</v>
      </c>
      <c r="L36" s="5" t="s">
        <v>48</v>
      </c>
      <c r="M36" s="5" t="s">
        <v>76</v>
      </c>
      <c r="N36" s="5" t="s">
        <v>91</v>
      </c>
      <c r="O36" s="5" t="s">
        <v>51</v>
      </c>
      <c r="P36" s="5" t="s">
        <v>52</v>
      </c>
      <c r="Q36" s="5" t="s">
        <v>53</v>
      </c>
      <c r="R36" s="5" t="s">
        <v>82</v>
      </c>
      <c r="S36" s="5" t="s">
        <v>55</v>
      </c>
      <c r="T36" s="5" t="s">
        <v>67</v>
      </c>
      <c r="U36" s="5">
        <f>SUM(VLOOKUP(Table1[[#This Row],[Which word do you like the most?]],COLORLOOKUP,2),VLOOKUP(Table1[[#This Row],[Which word do you like the most?2]],COLORLOOKUP,2),VLOOKUP(H36,COLORLOOKUP,2),VLOOKUP(I36,COLORLOOKUP,2),VLOOKUP(J36,COLORLOOKUP,2),VLOOKUP(K36,COLORLOOKUP,2),VLOOKUP(L36,COLORLOOKUP,2),VLOOKUP(M36,COLORLOOKUP,2),VLOOKUP(N36,COLORLOOKUP,2),VLOOKUP(O36,COLORLOOKUP,2),VLOOKUP(P36,COLORLOOKUP,2),VLOOKUP(Q36,COLORLOOKUP,2),VLOOKUP(R36,COLORLOOKUP,2),VLOOKUP(S36,COLORLOOKUP,2),VLOOKUP(T36,COLORLOOKUP,2))</f>
        <v>5060202</v>
      </c>
      <c r="V36" s="5">
        <f>INT(Table1[[#This Row],[Total Score]]/ORANGEVALUE)</f>
        <v>5</v>
      </c>
      <c r="W36" s="5">
        <f>INT((Table1[[#This Row],[Total Score]]-Table1[[#This Row],[Orange]]*ORANGEVALUE)/GOLDVALUE)</f>
        <v>6</v>
      </c>
      <c r="X36" s="5">
        <f>INT((Table1[[#This Row],[Total Score]]-Table1[[#This Row],[Orange]]*ORANGEVALUE-Table1[[#This Row],[Gold]]*GOLDVALUE)/BLUEVALUE)</f>
        <v>2</v>
      </c>
      <c r="Y36" s="5">
        <f>MOD(Table1[[#This Row],[Total Score]],BLUEVALUE)</f>
        <v>2</v>
      </c>
    </row>
    <row r="37" spans="1:25" x14ac:dyDescent="0.25">
      <c r="A37" s="5">
        <v>179</v>
      </c>
      <c r="B37" s="4">
        <v>44636.519490740699</v>
      </c>
      <c r="C37" s="4">
        <v>44636.520844907398</v>
      </c>
      <c r="D37" s="5" t="s">
        <v>178</v>
      </c>
      <c r="E37" s="5" t="s">
        <v>179</v>
      </c>
      <c r="F37" s="5" t="s">
        <v>42</v>
      </c>
      <c r="G37" s="5" t="s">
        <v>83</v>
      </c>
      <c r="H37" s="5" t="s">
        <v>102</v>
      </c>
      <c r="I37" s="5" t="s">
        <v>71</v>
      </c>
      <c r="J37" s="5" t="s">
        <v>74</v>
      </c>
      <c r="K37" s="5" t="s">
        <v>84</v>
      </c>
      <c r="L37" s="5" t="s">
        <v>105</v>
      </c>
      <c r="M37" s="5" t="s">
        <v>49</v>
      </c>
      <c r="N37" s="5" t="s">
        <v>93</v>
      </c>
      <c r="O37" s="5" t="s">
        <v>51</v>
      </c>
      <c r="P37" s="5" t="s">
        <v>86</v>
      </c>
      <c r="Q37" s="5" t="s">
        <v>80</v>
      </c>
      <c r="R37" s="5" t="s">
        <v>54</v>
      </c>
      <c r="S37" s="5" t="s">
        <v>55</v>
      </c>
      <c r="T37" s="5" t="s">
        <v>103</v>
      </c>
      <c r="U37" s="5">
        <f>SUM(VLOOKUP(Table1[[#This Row],[Which word do you like the most?]],COLORLOOKUP,2),VLOOKUP(Table1[[#This Row],[Which word do you like the most?2]],COLORLOOKUP,2),VLOOKUP(H37,COLORLOOKUP,2),VLOOKUP(I37,COLORLOOKUP,2),VLOOKUP(J37,COLORLOOKUP,2),VLOOKUP(K37,COLORLOOKUP,2),VLOOKUP(L37,COLORLOOKUP,2),VLOOKUP(M37,COLORLOOKUP,2),VLOOKUP(N37,COLORLOOKUP,2),VLOOKUP(O37,COLORLOOKUP,2),VLOOKUP(P37,COLORLOOKUP,2),VLOOKUP(Q37,COLORLOOKUP,2),VLOOKUP(R37,COLORLOOKUP,2),VLOOKUP(S37,COLORLOOKUP,2),VLOOKUP(T37,COLORLOOKUP,2))</f>
        <v>5000604</v>
      </c>
      <c r="V37" s="5">
        <f>INT(Table1[[#This Row],[Total Score]]/ORANGEVALUE)</f>
        <v>5</v>
      </c>
      <c r="W37" s="5">
        <f>INT((Table1[[#This Row],[Total Score]]-Table1[[#This Row],[Orange]]*ORANGEVALUE)/GOLDVALUE)</f>
        <v>0</v>
      </c>
      <c r="X37" s="5">
        <f>INT((Table1[[#This Row],[Total Score]]-Table1[[#This Row],[Orange]]*ORANGEVALUE-Table1[[#This Row],[Gold]]*GOLDVALUE)/BLUEVALUE)</f>
        <v>6</v>
      </c>
      <c r="Y37" s="5">
        <f>MOD(Table1[[#This Row],[Total Score]],BLUEVALUE)</f>
        <v>4</v>
      </c>
    </row>
    <row r="38" spans="1:25" x14ac:dyDescent="0.25">
      <c r="A38" s="5">
        <v>180</v>
      </c>
      <c r="B38" s="4">
        <v>44636.519791666702</v>
      </c>
      <c r="C38" s="4">
        <v>44636.521412037</v>
      </c>
      <c r="D38" s="5" t="s">
        <v>180</v>
      </c>
      <c r="E38" s="5" t="s">
        <v>181</v>
      </c>
      <c r="F38" s="5" t="s">
        <v>57</v>
      </c>
      <c r="G38" s="5" t="s">
        <v>106</v>
      </c>
      <c r="H38" s="5" t="s">
        <v>98</v>
      </c>
      <c r="I38" s="5" t="s">
        <v>107</v>
      </c>
      <c r="J38" s="5" t="s">
        <v>46</v>
      </c>
      <c r="K38" s="5" t="s">
        <v>69</v>
      </c>
      <c r="L38" s="5" t="s">
        <v>48</v>
      </c>
      <c r="M38" s="5" t="s">
        <v>88</v>
      </c>
      <c r="N38" s="5" t="s">
        <v>59</v>
      </c>
      <c r="O38" s="5" t="s">
        <v>51</v>
      </c>
      <c r="P38" s="5" t="s">
        <v>52</v>
      </c>
      <c r="Q38" s="5" t="s">
        <v>73</v>
      </c>
      <c r="R38" s="5" t="s">
        <v>82</v>
      </c>
      <c r="S38" s="5" t="s">
        <v>95</v>
      </c>
      <c r="T38" s="5" t="s">
        <v>67</v>
      </c>
      <c r="U38" s="5">
        <f>SUM(VLOOKUP(Table1[[#This Row],[Which word do you like the most?]],COLORLOOKUP,2),VLOOKUP(Table1[[#This Row],[Which word do you like the most?2]],COLORLOOKUP,2),VLOOKUP(H38,COLORLOOKUP,2),VLOOKUP(I38,COLORLOOKUP,2),VLOOKUP(J38,COLORLOOKUP,2),VLOOKUP(K38,COLORLOOKUP,2),VLOOKUP(L38,COLORLOOKUP,2),VLOOKUP(M38,COLORLOOKUP,2),VLOOKUP(N38,COLORLOOKUP,2),VLOOKUP(O38,COLORLOOKUP,2),VLOOKUP(P38,COLORLOOKUP,2),VLOOKUP(Q38,COLORLOOKUP,2),VLOOKUP(R38,COLORLOOKUP,2),VLOOKUP(S38,COLORLOOKUP,2),VLOOKUP(T38,COLORLOOKUP,2))</f>
        <v>4050303</v>
      </c>
      <c r="V38" s="5">
        <f>INT(Table1[[#This Row],[Total Score]]/ORANGEVALUE)</f>
        <v>4</v>
      </c>
      <c r="W38" s="5">
        <f>INT((Table1[[#This Row],[Total Score]]-Table1[[#This Row],[Orange]]*ORANGEVALUE)/GOLDVALUE)</f>
        <v>5</v>
      </c>
      <c r="X38" s="5">
        <f>INT((Table1[[#This Row],[Total Score]]-Table1[[#This Row],[Orange]]*ORANGEVALUE-Table1[[#This Row],[Gold]]*GOLDVALUE)/BLUEVALUE)</f>
        <v>3</v>
      </c>
      <c r="Y38" s="5">
        <f>MOD(Table1[[#This Row],[Total Score]],BLUEVALUE)</f>
        <v>3</v>
      </c>
    </row>
    <row r="39" spans="1:25" x14ac:dyDescent="0.25">
      <c r="A39" s="5">
        <v>181</v>
      </c>
      <c r="B39" s="4">
        <v>44636.569976851897</v>
      </c>
      <c r="C39" s="4">
        <v>44636.571134259299</v>
      </c>
      <c r="D39" s="5" t="s">
        <v>182</v>
      </c>
      <c r="E39" s="5" t="s">
        <v>183</v>
      </c>
      <c r="F39" s="5" t="s">
        <v>108</v>
      </c>
      <c r="G39" s="5" t="s">
        <v>89</v>
      </c>
      <c r="H39" s="5" t="s">
        <v>102</v>
      </c>
      <c r="I39" s="5" t="s">
        <v>107</v>
      </c>
      <c r="J39" s="5" t="s">
        <v>85</v>
      </c>
      <c r="K39" s="5" t="s">
        <v>87</v>
      </c>
      <c r="L39" s="5" t="s">
        <v>79</v>
      </c>
      <c r="M39" s="5" t="s">
        <v>88</v>
      </c>
      <c r="N39" s="5" t="s">
        <v>50</v>
      </c>
      <c r="O39" s="5" t="s">
        <v>104</v>
      </c>
      <c r="P39" s="5" t="s">
        <v>86</v>
      </c>
      <c r="Q39" s="5" t="s">
        <v>73</v>
      </c>
      <c r="R39" s="5" t="s">
        <v>109</v>
      </c>
      <c r="S39" s="5" t="s">
        <v>77</v>
      </c>
      <c r="T39" s="5" t="s">
        <v>56</v>
      </c>
      <c r="U39" s="5">
        <f>SUM(VLOOKUP(Table1[[#This Row],[Which word do you like the most?]],COLORLOOKUP,2),VLOOKUP(Table1[[#This Row],[Which word do you like the most?2]],COLORLOOKUP,2),VLOOKUP(H39,COLORLOOKUP,2),VLOOKUP(I39,COLORLOOKUP,2),VLOOKUP(J39,COLORLOOKUP,2),VLOOKUP(K39,COLORLOOKUP,2),VLOOKUP(L39,COLORLOOKUP,2),VLOOKUP(M39,COLORLOOKUP,2),VLOOKUP(N39,COLORLOOKUP,2),VLOOKUP(O39,COLORLOOKUP,2),VLOOKUP(P39,COLORLOOKUP,2),VLOOKUP(Q39,COLORLOOKUP,2),VLOOKUP(R39,COLORLOOKUP,2),VLOOKUP(S39,COLORLOOKUP,2),VLOOKUP(T39,COLORLOOKUP,2))</f>
        <v>5010405</v>
      </c>
      <c r="V39" s="5">
        <f>INT(Table1[[#This Row],[Total Score]]/ORANGEVALUE)</f>
        <v>5</v>
      </c>
      <c r="W39" s="5">
        <f>INT((Table1[[#This Row],[Total Score]]-Table1[[#This Row],[Orange]]*ORANGEVALUE)/GOLDVALUE)</f>
        <v>1</v>
      </c>
      <c r="X39" s="5">
        <f>INT((Table1[[#This Row],[Total Score]]-Table1[[#This Row],[Orange]]*ORANGEVALUE-Table1[[#This Row],[Gold]]*GOLDVALUE)/BLUEVALUE)</f>
        <v>4</v>
      </c>
      <c r="Y39" s="5">
        <f>MOD(Table1[[#This Row],[Total Score]],BLUEVALUE)</f>
        <v>5</v>
      </c>
    </row>
    <row r="40" spans="1:25" x14ac:dyDescent="0.25">
      <c r="A40" s="5">
        <v>182</v>
      </c>
      <c r="B40" s="4">
        <v>44636.569976851897</v>
      </c>
      <c r="C40" s="4">
        <v>44636.571180555598</v>
      </c>
      <c r="D40" s="5" t="s">
        <v>184</v>
      </c>
      <c r="E40" s="5" t="s">
        <v>185</v>
      </c>
      <c r="F40" s="5" t="s">
        <v>108</v>
      </c>
      <c r="G40" s="5" t="s">
        <v>83</v>
      </c>
      <c r="H40" s="5" t="s">
        <v>70</v>
      </c>
      <c r="I40" s="5" t="s">
        <v>94</v>
      </c>
      <c r="J40" s="5" t="s">
        <v>81</v>
      </c>
      <c r="K40" s="5" t="s">
        <v>87</v>
      </c>
      <c r="L40" s="5" t="s">
        <v>105</v>
      </c>
      <c r="M40" s="5" t="s">
        <v>88</v>
      </c>
      <c r="N40" s="5" t="s">
        <v>50</v>
      </c>
      <c r="O40" s="5" t="s">
        <v>51</v>
      </c>
      <c r="P40" s="5" t="s">
        <v>96</v>
      </c>
      <c r="Q40" s="5" t="s">
        <v>53</v>
      </c>
      <c r="R40" s="5" t="s">
        <v>90</v>
      </c>
      <c r="S40" s="5" t="s">
        <v>95</v>
      </c>
      <c r="T40" s="5" t="s">
        <v>56</v>
      </c>
      <c r="U40" s="5">
        <f>SUM(VLOOKUP(Table1[[#This Row],[Which word do you like the most?]],COLORLOOKUP,2),VLOOKUP(Table1[[#This Row],[Which word do you like the most?2]],COLORLOOKUP,2),VLOOKUP(H40,COLORLOOKUP,2),VLOOKUP(I40,COLORLOOKUP,2),VLOOKUP(J40,COLORLOOKUP,2),VLOOKUP(K40,COLORLOOKUP,2),VLOOKUP(L40,COLORLOOKUP,2),VLOOKUP(M40,COLORLOOKUP,2),VLOOKUP(N40,COLORLOOKUP,2),VLOOKUP(O40,COLORLOOKUP,2),VLOOKUP(P40,COLORLOOKUP,2),VLOOKUP(Q40,COLORLOOKUP,2),VLOOKUP(R40,COLORLOOKUP,2),VLOOKUP(S40,COLORLOOKUP,2),VLOOKUP(T40,COLORLOOKUP,2))</f>
        <v>1040208</v>
      </c>
      <c r="V40" s="5">
        <f>INT(Table1[[#This Row],[Total Score]]/ORANGEVALUE)</f>
        <v>1</v>
      </c>
      <c r="W40" s="5">
        <f>INT((Table1[[#This Row],[Total Score]]-Table1[[#This Row],[Orange]]*ORANGEVALUE)/GOLDVALUE)</f>
        <v>4</v>
      </c>
      <c r="X40" s="5">
        <f>INT((Table1[[#This Row],[Total Score]]-Table1[[#This Row],[Orange]]*ORANGEVALUE-Table1[[#This Row],[Gold]]*GOLDVALUE)/BLUEVALUE)</f>
        <v>2</v>
      </c>
      <c r="Y40" s="5">
        <f>MOD(Table1[[#This Row],[Total Score]],BLUEVALUE)</f>
        <v>8</v>
      </c>
    </row>
    <row r="41" spans="1:25" x14ac:dyDescent="0.25">
      <c r="A41" s="5">
        <v>183</v>
      </c>
      <c r="B41" s="4">
        <v>44636.570162037002</v>
      </c>
      <c r="C41" s="4">
        <v>44636.571250000001</v>
      </c>
      <c r="D41" s="5" t="s">
        <v>186</v>
      </c>
      <c r="E41" s="5" t="s">
        <v>187</v>
      </c>
      <c r="F41" s="5" t="s">
        <v>42</v>
      </c>
      <c r="G41" s="5" t="s">
        <v>43</v>
      </c>
      <c r="H41" s="5" t="s">
        <v>98</v>
      </c>
      <c r="I41" s="5" t="s">
        <v>45</v>
      </c>
      <c r="J41" s="5" t="s">
        <v>81</v>
      </c>
      <c r="K41" s="5" t="s">
        <v>87</v>
      </c>
      <c r="L41" s="5" t="s">
        <v>79</v>
      </c>
      <c r="M41" s="5" t="s">
        <v>88</v>
      </c>
      <c r="N41" s="5" t="s">
        <v>59</v>
      </c>
      <c r="O41" s="5" t="s">
        <v>78</v>
      </c>
      <c r="P41" s="5" t="s">
        <v>86</v>
      </c>
      <c r="Q41" s="5" t="s">
        <v>53</v>
      </c>
      <c r="R41" s="5" t="s">
        <v>54</v>
      </c>
      <c r="S41" s="5" t="s">
        <v>55</v>
      </c>
      <c r="T41" s="5" t="s">
        <v>101</v>
      </c>
      <c r="U41" s="5">
        <f>SUM(VLOOKUP(Table1[[#This Row],[Which word do you like the most?]],COLORLOOKUP,2),VLOOKUP(Table1[[#This Row],[Which word do you like the most?2]],COLORLOOKUP,2),VLOOKUP(H41,COLORLOOKUP,2),VLOOKUP(I41,COLORLOOKUP,2),VLOOKUP(J41,COLORLOOKUP,2),VLOOKUP(K41,COLORLOOKUP,2),VLOOKUP(L41,COLORLOOKUP,2),VLOOKUP(M41,COLORLOOKUP,2),VLOOKUP(N41,COLORLOOKUP,2),VLOOKUP(O41,COLORLOOKUP,2),VLOOKUP(P41,COLORLOOKUP,2),VLOOKUP(Q41,COLORLOOKUP,2),VLOOKUP(R41,COLORLOOKUP,2),VLOOKUP(S41,COLORLOOKUP,2),VLOOKUP(T41,COLORLOOKUP,2))</f>
        <v>6020304</v>
      </c>
      <c r="V41" s="5">
        <f>INT(Table1[[#This Row],[Total Score]]/ORANGEVALUE)</f>
        <v>6</v>
      </c>
      <c r="W41" s="5">
        <f>INT((Table1[[#This Row],[Total Score]]-Table1[[#This Row],[Orange]]*ORANGEVALUE)/GOLDVALUE)</f>
        <v>2</v>
      </c>
      <c r="X41" s="5">
        <f>INT((Table1[[#This Row],[Total Score]]-Table1[[#This Row],[Orange]]*ORANGEVALUE-Table1[[#This Row],[Gold]]*GOLDVALUE)/BLUEVALUE)</f>
        <v>3</v>
      </c>
      <c r="Y41" s="5">
        <f>MOD(Table1[[#This Row],[Total Score]],BLUEVALUE)</f>
        <v>4</v>
      </c>
    </row>
    <row r="42" spans="1:25" x14ac:dyDescent="0.25">
      <c r="A42" s="5">
        <v>184</v>
      </c>
      <c r="B42" s="4">
        <v>44636.570208333302</v>
      </c>
      <c r="C42" s="4">
        <v>44636.571331018502</v>
      </c>
      <c r="D42" s="5" t="s">
        <v>188</v>
      </c>
      <c r="E42" s="5" t="s">
        <v>189</v>
      </c>
      <c r="F42" s="5" t="s">
        <v>42</v>
      </c>
      <c r="G42" s="5" t="s">
        <v>106</v>
      </c>
      <c r="H42" s="5" t="s">
        <v>44</v>
      </c>
      <c r="I42" s="5" t="s">
        <v>107</v>
      </c>
      <c r="J42" s="5" t="s">
        <v>81</v>
      </c>
      <c r="K42" s="5" t="s">
        <v>47</v>
      </c>
      <c r="L42" s="5" t="s">
        <v>48</v>
      </c>
      <c r="M42" s="5" t="s">
        <v>88</v>
      </c>
      <c r="N42" s="5" t="s">
        <v>93</v>
      </c>
      <c r="O42" s="5" t="s">
        <v>51</v>
      </c>
      <c r="P42" s="5" t="s">
        <v>52</v>
      </c>
      <c r="Q42" s="5" t="s">
        <v>53</v>
      </c>
      <c r="R42" s="5" t="s">
        <v>109</v>
      </c>
      <c r="S42" s="5" t="s">
        <v>62</v>
      </c>
      <c r="T42" s="5" t="s">
        <v>67</v>
      </c>
      <c r="U42" s="5">
        <f>SUM(VLOOKUP(Table1[[#This Row],[Which word do you like the most?]],COLORLOOKUP,2),VLOOKUP(Table1[[#This Row],[Which word do you like the most?2]],COLORLOOKUP,2),VLOOKUP(H42,COLORLOOKUP,2),VLOOKUP(I42,COLORLOOKUP,2),VLOOKUP(J42,COLORLOOKUP,2),VLOOKUP(K42,COLORLOOKUP,2),VLOOKUP(L42,COLORLOOKUP,2),VLOOKUP(M42,COLORLOOKUP,2),VLOOKUP(N42,COLORLOOKUP,2),VLOOKUP(O42,COLORLOOKUP,2),VLOOKUP(P42,COLORLOOKUP,2),VLOOKUP(Q42,COLORLOOKUP,2),VLOOKUP(R42,COLORLOOKUP,2),VLOOKUP(S42,COLORLOOKUP,2),VLOOKUP(T42,COLORLOOKUP,2))</f>
        <v>1050801</v>
      </c>
      <c r="V42" s="5">
        <f>INT(Table1[[#This Row],[Total Score]]/ORANGEVALUE)</f>
        <v>1</v>
      </c>
      <c r="W42" s="5">
        <f>INT((Table1[[#This Row],[Total Score]]-Table1[[#This Row],[Orange]]*ORANGEVALUE)/GOLDVALUE)</f>
        <v>5</v>
      </c>
      <c r="X42" s="5">
        <f>INT((Table1[[#This Row],[Total Score]]-Table1[[#This Row],[Orange]]*ORANGEVALUE-Table1[[#This Row],[Gold]]*GOLDVALUE)/BLUEVALUE)</f>
        <v>8</v>
      </c>
      <c r="Y42" s="5">
        <f>MOD(Table1[[#This Row],[Total Score]],BLUEVALUE)</f>
        <v>1</v>
      </c>
    </row>
    <row r="43" spans="1:25" x14ac:dyDescent="0.25">
      <c r="A43" s="5">
        <v>185</v>
      </c>
      <c r="B43" s="4">
        <v>44636.569918981499</v>
      </c>
      <c r="C43" s="4">
        <v>44636.571724537003</v>
      </c>
      <c r="D43" s="5" t="s">
        <v>190</v>
      </c>
      <c r="E43" s="5" t="s">
        <v>191</v>
      </c>
      <c r="F43" s="5" t="s">
        <v>57</v>
      </c>
      <c r="G43" s="5" t="s">
        <v>89</v>
      </c>
      <c r="H43" s="5" t="s">
        <v>44</v>
      </c>
      <c r="I43" s="5" t="s">
        <v>107</v>
      </c>
      <c r="J43" s="5" t="s">
        <v>85</v>
      </c>
      <c r="K43" s="5" t="s">
        <v>84</v>
      </c>
      <c r="L43" s="5" t="s">
        <v>48</v>
      </c>
      <c r="M43" s="5" t="s">
        <v>88</v>
      </c>
      <c r="N43" s="5" t="s">
        <v>59</v>
      </c>
      <c r="O43" s="5" t="s">
        <v>78</v>
      </c>
      <c r="P43" s="5" t="s">
        <v>52</v>
      </c>
      <c r="Q43" s="5" t="s">
        <v>99</v>
      </c>
      <c r="R43" s="5" t="s">
        <v>82</v>
      </c>
      <c r="S43" s="5" t="s">
        <v>55</v>
      </c>
      <c r="T43" s="5" t="s">
        <v>101</v>
      </c>
      <c r="U43" s="5">
        <f>SUM(VLOOKUP(Table1[[#This Row],[Which word do you like the most?]],COLORLOOKUP,2),VLOOKUP(Table1[[#This Row],[Which word do you like the most?2]],COLORLOOKUP,2),VLOOKUP(H43,COLORLOOKUP,2),VLOOKUP(I43,COLORLOOKUP,2),VLOOKUP(J43,COLORLOOKUP,2),VLOOKUP(K43,COLORLOOKUP,2),VLOOKUP(L43,COLORLOOKUP,2),VLOOKUP(M43,COLORLOOKUP,2),VLOOKUP(N43,COLORLOOKUP,2),VLOOKUP(O43,COLORLOOKUP,2),VLOOKUP(P43,COLORLOOKUP,2),VLOOKUP(Q43,COLORLOOKUP,2),VLOOKUP(R43,COLORLOOKUP,2),VLOOKUP(S43,COLORLOOKUP,2),VLOOKUP(T43,COLORLOOKUP,2))</f>
        <v>11010300</v>
      </c>
      <c r="V43" s="5">
        <f>INT(Table1[[#This Row],[Total Score]]/ORANGEVALUE)</f>
        <v>11</v>
      </c>
      <c r="W43" s="5">
        <f>INT((Table1[[#This Row],[Total Score]]-Table1[[#This Row],[Orange]]*ORANGEVALUE)/GOLDVALUE)</f>
        <v>1</v>
      </c>
      <c r="X43" s="5">
        <f>INT((Table1[[#This Row],[Total Score]]-Table1[[#This Row],[Orange]]*ORANGEVALUE-Table1[[#This Row],[Gold]]*GOLDVALUE)/BLUEVALUE)</f>
        <v>3</v>
      </c>
      <c r="Y43" s="5">
        <f>MOD(Table1[[#This Row],[Total Score]],BLUEVALUE)</f>
        <v>0</v>
      </c>
    </row>
    <row r="44" spans="1:25" x14ac:dyDescent="0.25">
      <c r="A44" s="5">
        <v>186</v>
      </c>
      <c r="B44" s="4">
        <v>44636.570393518501</v>
      </c>
      <c r="C44" s="4">
        <v>44636.571747685201</v>
      </c>
      <c r="D44" s="5" t="s">
        <v>192</v>
      </c>
      <c r="E44" s="5" t="s">
        <v>193</v>
      </c>
      <c r="F44" s="5" t="s">
        <v>108</v>
      </c>
      <c r="G44" s="5" t="s">
        <v>106</v>
      </c>
      <c r="H44" s="5" t="s">
        <v>44</v>
      </c>
      <c r="I44" s="5" t="s">
        <v>45</v>
      </c>
      <c r="J44" s="5" t="s">
        <v>81</v>
      </c>
      <c r="K44" s="5" t="s">
        <v>47</v>
      </c>
      <c r="L44" s="5" t="s">
        <v>48</v>
      </c>
      <c r="M44" s="5" t="s">
        <v>88</v>
      </c>
      <c r="N44" s="5" t="s">
        <v>59</v>
      </c>
      <c r="O44" s="5" t="s">
        <v>75</v>
      </c>
      <c r="P44" s="5" t="s">
        <v>72</v>
      </c>
      <c r="Q44" s="5" t="s">
        <v>99</v>
      </c>
      <c r="R44" s="5" t="s">
        <v>82</v>
      </c>
      <c r="S44" s="5" t="s">
        <v>62</v>
      </c>
      <c r="T44" s="5" t="s">
        <v>103</v>
      </c>
      <c r="U44" s="5">
        <f>SUM(VLOOKUP(Table1[[#This Row],[Which word do you like the most?]],COLORLOOKUP,2),VLOOKUP(Table1[[#This Row],[Which word do you like the most?2]],COLORLOOKUP,2),VLOOKUP(H44,COLORLOOKUP,2),VLOOKUP(I44,COLORLOOKUP,2),VLOOKUP(J44,COLORLOOKUP,2),VLOOKUP(K44,COLORLOOKUP,2),VLOOKUP(L44,COLORLOOKUP,2),VLOOKUP(M44,COLORLOOKUP,2),VLOOKUP(N44,COLORLOOKUP,2),VLOOKUP(O44,COLORLOOKUP,2),VLOOKUP(P44,COLORLOOKUP,2),VLOOKUP(Q44,COLORLOOKUP,2),VLOOKUP(R44,COLORLOOKUP,2),VLOOKUP(S44,COLORLOOKUP,2),VLOOKUP(T44,COLORLOOKUP,2))</f>
        <v>4040403</v>
      </c>
      <c r="V44" s="5">
        <f>INT(Table1[[#This Row],[Total Score]]/ORANGEVALUE)</f>
        <v>4</v>
      </c>
      <c r="W44" s="5">
        <f>INT((Table1[[#This Row],[Total Score]]-Table1[[#This Row],[Orange]]*ORANGEVALUE)/GOLDVALUE)</f>
        <v>4</v>
      </c>
      <c r="X44" s="5">
        <f>INT((Table1[[#This Row],[Total Score]]-Table1[[#This Row],[Orange]]*ORANGEVALUE-Table1[[#This Row],[Gold]]*GOLDVALUE)/BLUEVALUE)</f>
        <v>4</v>
      </c>
      <c r="Y44" s="5">
        <f>MOD(Table1[[#This Row],[Total Score]],BLUEVALUE)</f>
        <v>3</v>
      </c>
    </row>
    <row r="45" spans="1:25" x14ac:dyDescent="0.25">
      <c r="A45" s="5">
        <v>187</v>
      </c>
      <c r="B45" s="4">
        <v>44636.570057870398</v>
      </c>
      <c r="C45" s="4">
        <v>44636.571747685201</v>
      </c>
      <c r="D45" s="5" t="s">
        <v>194</v>
      </c>
      <c r="E45" s="5" t="s">
        <v>195</v>
      </c>
      <c r="F45" s="5" t="s">
        <v>42</v>
      </c>
      <c r="G45" s="5" t="s">
        <v>89</v>
      </c>
      <c r="H45" s="5" t="s">
        <v>44</v>
      </c>
      <c r="I45" s="5" t="s">
        <v>107</v>
      </c>
      <c r="J45" s="5" t="s">
        <v>81</v>
      </c>
      <c r="K45" s="5" t="s">
        <v>84</v>
      </c>
      <c r="L45" s="5" t="s">
        <v>48</v>
      </c>
      <c r="M45" s="5" t="s">
        <v>88</v>
      </c>
      <c r="N45" s="5" t="s">
        <v>59</v>
      </c>
      <c r="O45" s="5" t="s">
        <v>51</v>
      </c>
      <c r="P45" s="5" t="s">
        <v>72</v>
      </c>
      <c r="Q45" s="5" t="s">
        <v>80</v>
      </c>
      <c r="R45" s="5" t="s">
        <v>82</v>
      </c>
      <c r="S45" s="5" t="s">
        <v>55</v>
      </c>
      <c r="T45" s="5" t="s">
        <v>67</v>
      </c>
      <c r="U45" s="5">
        <f>SUM(VLOOKUP(Table1[[#This Row],[Which word do you like the most?]],COLORLOOKUP,2),VLOOKUP(Table1[[#This Row],[Which word do you like the most?2]],COLORLOOKUP,2),VLOOKUP(H45,COLORLOOKUP,2),VLOOKUP(I45,COLORLOOKUP,2),VLOOKUP(J45,COLORLOOKUP,2),VLOOKUP(K45,COLORLOOKUP,2),VLOOKUP(L45,COLORLOOKUP,2),VLOOKUP(M45,COLORLOOKUP,2),VLOOKUP(N45,COLORLOOKUP,2),VLOOKUP(O45,COLORLOOKUP,2),VLOOKUP(P45,COLORLOOKUP,2),VLOOKUP(Q45,COLORLOOKUP,2),VLOOKUP(R45,COLORLOOKUP,2),VLOOKUP(S45,COLORLOOKUP,2),VLOOKUP(T45,COLORLOOKUP,2))</f>
        <v>6020502</v>
      </c>
      <c r="V45" s="5">
        <f>INT(Table1[[#This Row],[Total Score]]/ORANGEVALUE)</f>
        <v>6</v>
      </c>
      <c r="W45" s="5">
        <f>INT((Table1[[#This Row],[Total Score]]-Table1[[#This Row],[Orange]]*ORANGEVALUE)/GOLDVALUE)</f>
        <v>2</v>
      </c>
      <c r="X45" s="5">
        <f>INT((Table1[[#This Row],[Total Score]]-Table1[[#This Row],[Orange]]*ORANGEVALUE-Table1[[#This Row],[Gold]]*GOLDVALUE)/BLUEVALUE)</f>
        <v>5</v>
      </c>
      <c r="Y45" s="5">
        <f>MOD(Table1[[#This Row],[Total Score]],BLUEVALUE)</f>
        <v>2</v>
      </c>
    </row>
    <row r="46" spans="1:25" x14ac:dyDescent="0.25">
      <c r="A46" s="5">
        <v>188</v>
      </c>
      <c r="B46" s="4">
        <v>44636.569918981499</v>
      </c>
      <c r="C46" s="4">
        <v>44636.571875000001</v>
      </c>
      <c r="D46" s="5" t="s">
        <v>196</v>
      </c>
      <c r="E46" s="5" t="s">
        <v>197</v>
      </c>
      <c r="F46" s="5" t="s">
        <v>108</v>
      </c>
      <c r="G46" s="5" t="s">
        <v>83</v>
      </c>
      <c r="H46" s="5" t="s">
        <v>102</v>
      </c>
      <c r="I46" s="5" t="s">
        <v>94</v>
      </c>
      <c r="J46" s="5" t="s">
        <v>85</v>
      </c>
      <c r="K46" s="5" t="s">
        <v>47</v>
      </c>
      <c r="L46" s="5" t="s">
        <v>105</v>
      </c>
      <c r="M46" s="5" t="s">
        <v>49</v>
      </c>
      <c r="N46" s="5" t="s">
        <v>50</v>
      </c>
      <c r="O46" s="5" t="s">
        <v>104</v>
      </c>
      <c r="P46" s="5" t="s">
        <v>96</v>
      </c>
      <c r="Q46" s="5" t="s">
        <v>80</v>
      </c>
      <c r="R46" s="5" t="s">
        <v>54</v>
      </c>
      <c r="S46" s="5" t="s">
        <v>77</v>
      </c>
      <c r="T46" s="5" t="s">
        <v>56</v>
      </c>
      <c r="U46" s="5">
        <f>SUM(VLOOKUP(Table1[[#This Row],[Which word do you like the most?]],COLORLOOKUP,2),VLOOKUP(Table1[[#This Row],[Which word do you like the most?2]],COLORLOOKUP,2),VLOOKUP(H46,COLORLOOKUP,2),VLOOKUP(I46,COLORLOOKUP,2),VLOOKUP(J46,COLORLOOKUP,2),VLOOKUP(K46,COLORLOOKUP,2),VLOOKUP(L46,COLORLOOKUP,2),VLOOKUP(M46,COLORLOOKUP,2),VLOOKUP(N46,COLORLOOKUP,2),VLOOKUP(O46,COLORLOOKUP,2),VLOOKUP(P46,COLORLOOKUP,2),VLOOKUP(Q46,COLORLOOKUP,2),VLOOKUP(R46,COLORLOOKUP,2),VLOOKUP(S46,COLORLOOKUP,2),VLOOKUP(T46,COLORLOOKUP,2))</f>
        <v>2040405</v>
      </c>
      <c r="V46" s="5">
        <f>INT(Table1[[#This Row],[Total Score]]/ORANGEVALUE)</f>
        <v>2</v>
      </c>
      <c r="W46" s="5">
        <f>INT((Table1[[#This Row],[Total Score]]-Table1[[#This Row],[Orange]]*ORANGEVALUE)/GOLDVALUE)</f>
        <v>4</v>
      </c>
      <c r="X46" s="5">
        <f>INT((Table1[[#This Row],[Total Score]]-Table1[[#This Row],[Orange]]*ORANGEVALUE-Table1[[#This Row],[Gold]]*GOLDVALUE)/BLUEVALUE)</f>
        <v>4</v>
      </c>
      <c r="Y46" s="5">
        <f>MOD(Table1[[#This Row],[Total Score]],BLUEVALUE)</f>
        <v>5</v>
      </c>
    </row>
    <row r="47" spans="1:25" x14ac:dyDescent="0.25">
      <c r="A47" s="5">
        <v>189</v>
      </c>
      <c r="B47" s="4">
        <v>44636.570300925901</v>
      </c>
      <c r="C47" s="4">
        <v>44636.572141203702</v>
      </c>
      <c r="D47" s="5" t="s">
        <v>198</v>
      </c>
      <c r="E47" s="5" t="s">
        <v>199</v>
      </c>
      <c r="F47" s="5" t="s">
        <v>42</v>
      </c>
      <c r="G47" s="5" t="s">
        <v>83</v>
      </c>
      <c r="H47" s="5" t="s">
        <v>44</v>
      </c>
      <c r="I47" s="5" t="s">
        <v>71</v>
      </c>
      <c r="J47" s="5" t="s">
        <v>81</v>
      </c>
      <c r="K47" s="5" t="s">
        <v>87</v>
      </c>
      <c r="L47" s="5" t="s">
        <v>105</v>
      </c>
      <c r="M47" s="5" t="s">
        <v>100</v>
      </c>
      <c r="N47" s="5" t="s">
        <v>59</v>
      </c>
      <c r="O47" s="5" t="s">
        <v>51</v>
      </c>
      <c r="P47" s="5" t="s">
        <v>96</v>
      </c>
      <c r="Q47" s="5" t="s">
        <v>73</v>
      </c>
      <c r="R47" s="5" t="s">
        <v>54</v>
      </c>
      <c r="S47" s="5" t="s">
        <v>55</v>
      </c>
      <c r="T47" s="5" t="s">
        <v>103</v>
      </c>
      <c r="U47" s="5">
        <f>SUM(VLOOKUP(Table1[[#This Row],[Which word do you like the most?]],COLORLOOKUP,2),VLOOKUP(Table1[[#This Row],[Which word do you like the most?2]],COLORLOOKUP,2),VLOOKUP(H47,COLORLOOKUP,2),VLOOKUP(I47,COLORLOOKUP,2),VLOOKUP(J47,COLORLOOKUP,2),VLOOKUP(K47,COLORLOOKUP,2),VLOOKUP(L47,COLORLOOKUP,2),VLOOKUP(M47,COLORLOOKUP,2),VLOOKUP(N47,COLORLOOKUP,2),VLOOKUP(O47,COLORLOOKUP,2),VLOOKUP(P47,COLORLOOKUP,2),VLOOKUP(Q47,COLORLOOKUP,2),VLOOKUP(R47,COLORLOOKUP,2),VLOOKUP(S47,COLORLOOKUP,2),VLOOKUP(T47,COLORLOOKUP,2))</f>
        <v>3010506</v>
      </c>
      <c r="V47" s="5">
        <f>INT(Table1[[#This Row],[Total Score]]/ORANGEVALUE)</f>
        <v>3</v>
      </c>
      <c r="W47" s="5">
        <f>INT((Table1[[#This Row],[Total Score]]-Table1[[#This Row],[Orange]]*ORANGEVALUE)/GOLDVALUE)</f>
        <v>1</v>
      </c>
      <c r="X47" s="5">
        <f>INT((Table1[[#This Row],[Total Score]]-Table1[[#This Row],[Orange]]*ORANGEVALUE-Table1[[#This Row],[Gold]]*GOLDVALUE)/BLUEVALUE)</f>
        <v>5</v>
      </c>
      <c r="Y47" s="5">
        <f>MOD(Table1[[#This Row],[Total Score]],BLUEVALUE)</f>
        <v>6</v>
      </c>
    </row>
    <row r="48" spans="1:25" x14ac:dyDescent="0.25">
      <c r="A48" s="5">
        <v>190</v>
      </c>
      <c r="B48" s="4">
        <v>44636.570532407401</v>
      </c>
      <c r="C48" s="4">
        <v>44636.572152777801</v>
      </c>
      <c r="D48" s="5" t="s">
        <v>200</v>
      </c>
      <c r="E48" s="5" t="s">
        <v>201</v>
      </c>
      <c r="F48" s="5" t="s">
        <v>42</v>
      </c>
      <c r="G48" s="5" t="s">
        <v>89</v>
      </c>
      <c r="H48" s="5" t="s">
        <v>102</v>
      </c>
      <c r="I48" s="5" t="s">
        <v>94</v>
      </c>
      <c r="J48" s="5" t="s">
        <v>81</v>
      </c>
      <c r="K48" s="5" t="s">
        <v>87</v>
      </c>
      <c r="L48" s="5" t="s">
        <v>105</v>
      </c>
      <c r="M48" s="5" t="s">
        <v>88</v>
      </c>
      <c r="N48" s="5" t="s">
        <v>91</v>
      </c>
      <c r="O48" s="5" t="s">
        <v>51</v>
      </c>
      <c r="P48" s="5" t="s">
        <v>52</v>
      </c>
      <c r="Q48" s="5" t="s">
        <v>80</v>
      </c>
      <c r="R48" s="5" t="s">
        <v>90</v>
      </c>
      <c r="S48" s="5" t="s">
        <v>55</v>
      </c>
      <c r="T48" s="5" t="s">
        <v>103</v>
      </c>
      <c r="U48" s="5">
        <f>SUM(VLOOKUP(Table1[[#This Row],[Which word do you like the most?]],COLORLOOKUP,2),VLOOKUP(Table1[[#This Row],[Which word do you like the most?2]],COLORLOOKUP,2),VLOOKUP(H48,COLORLOOKUP,2),VLOOKUP(I48,COLORLOOKUP,2),VLOOKUP(J48,COLORLOOKUP,2),VLOOKUP(K48,COLORLOOKUP,2),VLOOKUP(L48,COLORLOOKUP,2),VLOOKUP(M48,COLORLOOKUP,2),VLOOKUP(N48,COLORLOOKUP,2),VLOOKUP(O48,COLORLOOKUP,2),VLOOKUP(P48,COLORLOOKUP,2),VLOOKUP(Q48,COLORLOOKUP,2),VLOOKUP(R48,COLORLOOKUP,2),VLOOKUP(S48,COLORLOOKUP,2),VLOOKUP(T48,COLORLOOKUP,2))</f>
        <v>4030503</v>
      </c>
      <c r="V48" s="5">
        <f>INT(Table1[[#This Row],[Total Score]]/ORANGEVALUE)</f>
        <v>4</v>
      </c>
      <c r="W48" s="5">
        <f>INT((Table1[[#This Row],[Total Score]]-Table1[[#This Row],[Orange]]*ORANGEVALUE)/GOLDVALUE)</f>
        <v>3</v>
      </c>
      <c r="X48" s="5">
        <f>INT((Table1[[#This Row],[Total Score]]-Table1[[#This Row],[Orange]]*ORANGEVALUE-Table1[[#This Row],[Gold]]*GOLDVALUE)/BLUEVALUE)</f>
        <v>5</v>
      </c>
      <c r="Y48" s="5">
        <f>MOD(Table1[[#This Row],[Total Score]],BLUEVALUE)</f>
        <v>3</v>
      </c>
    </row>
    <row r="49" spans="1:25" x14ac:dyDescent="0.25">
      <c r="A49" s="5">
        <v>191</v>
      </c>
      <c r="B49" s="4">
        <v>44636.572326388901</v>
      </c>
      <c r="C49" s="4">
        <v>44636.573101851798</v>
      </c>
      <c r="D49" s="5" t="s">
        <v>202</v>
      </c>
      <c r="E49" s="5" t="s">
        <v>203</v>
      </c>
      <c r="F49" s="5" t="s">
        <v>108</v>
      </c>
      <c r="G49" s="5" t="s">
        <v>89</v>
      </c>
      <c r="H49" s="5" t="s">
        <v>98</v>
      </c>
      <c r="I49" s="5" t="s">
        <v>107</v>
      </c>
      <c r="J49" s="5" t="s">
        <v>81</v>
      </c>
      <c r="K49" s="5" t="s">
        <v>84</v>
      </c>
      <c r="L49" s="5" t="s">
        <v>48</v>
      </c>
      <c r="M49" s="5" t="s">
        <v>88</v>
      </c>
      <c r="N49" s="5" t="s">
        <v>59</v>
      </c>
      <c r="O49" s="5" t="s">
        <v>51</v>
      </c>
      <c r="P49" s="5" t="s">
        <v>86</v>
      </c>
      <c r="Q49" s="5" t="s">
        <v>53</v>
      </c>
      <c r="R49" s="5" t="s">
        <v>54</v>
      </c>
      <c r="S49" s="5" t="s">
        <v>55</v>
      </c>
      <c r="T49" s="5" t="s">
        <v>103</v>
      </c>
      <c r="U49" s="5">
        <f>SUM(VLOOKUP(Table1[[#This Row],[Which word do you like the most?]],COLORLOOKUP,2),VLOOKUP(Table1[[#This Row],[Which word do you like the most?2]],COLORLOOKUP,2),VLOOKUP(H49,COLORLOOKUP,2),VLOOKUP(I49,COLORLOOKUP,2),VLOOKUP(J49,COLORLOOKUP,2),VLOOKUP(K49,COLORLOOKUP,2),VLOOKUP(L49,COLORLOOKUP,2),VLOOKUP(M49,COLORLOOKUP,2),VLOOKUP(N49,COLORLOOKUP,2),VLOOKUP(O49,COLORLOOKUP,2),VLOOKUP(P49,COLORLOOKUP,2),VLOOKUP(Q49,COLORLOOKUP,2),VLOOKUP(R49,COLORLOOKUP,2),VLOOKUP(S49,COLORLOOKUP,2),VLOOKUP(T49,COLORLOOKUP,2))</f>
        <v>6030303</v>
      </c>
      <c r="V49" s="5">
        <f>INT(Table1[[#This Row],[Total Score]]/ORANGEVALUE)</f>
        <v>6</v>
      </c>
      <c r="W49" s="5">
        <f>INT((Table1[[#This Row],[Total Score]]-Table1[[#This Row],[Orange]]*ORANGEVALUE)/GOLDVALUE)</f>
        <v>3</v>
      </c>
      <c r="X49" s="5">
        <f>INT((Table1[[#This Row],[Total Score]]-Table1[[#This Row],[Orange]]*ORANGEVALUE-Table1[[#This Row],[Gold]]*GOLDVALUE)/BLUEVALUE)</f>
        <v>3</v>
      </c>
      <c r="Y49" s="5">
        <f>MOD(Table1[[#This Row],[Total Score]],BLUEVALUE)</f>
        <v>3</v>
      </c>
    </row>
    <row r="50" spans="1:25" x14ac:dyDescent="0.25">
      <c r="A50" s="5">
        <v>192</v>
      </c>
      <c r="B50" s="4">
        <v>44636.572418981501</v>
      </c>
      <c r="C50" s="4">
        <v>44636.573425925897</v>
      </c>
      <c r="D50" s="5" t="s">
        <v>204</v>
      </c>
      <c r="E50" s="5" t="s">
        <v>205</v>
      </c>
      <c r="F50" s="5" t="s">
        <v>57</v>
      </c>
      <c r="G50" s="5" t="s">
        <v>43</v>
      </c>
      <c r="H50" s="5" t="s">
        <v>98</v>
      </c>
      <c r="I50" s="5" t="s">
        <v>71</v>
      </c>
      <c r="J50" s="5" t="s">
        <v>74</v>
      </c>
      <c r="K50" s="5" t="s">
        <v>69</v>
      </c>
      <c r="L50" s="5" t="s">
        <v>48</v>
      </c>
      <c r="M50" s="5" t="s">
        <v>88</v>
      </c>
      <c r="N50" s="5" t="s">
        <v>59</v>
      </c>
      <c r="O50" s="5" t="s">
        <v>78</v>
      </c>
      <c r="P50" s="5" t="s">
        <v>72</v>
      </c>
      <c r="Q50" s="5" t="s">
        <v>53</v>
      </c>
      <c r="R50" s="5" t="s">
        <v>82</v>
      </c>
      <c r="S50" s="5" t="s">
        <v>62</v>
      </c>
      <c r="T50" s="5" t="s">
        <v>56</v>
      </c>
      <c r="U50" s="5">
        <f>SUM(VLOOKUP(Table1[[#This Row],[Which word do you like the most?]],COLORLOOKUP,2),VLOOKUP(Table1[[#This Row],[Which word do you like the most?2]],COLORLOOKUP,2),VLOOKUP(H50,COLORLOOKUP,2),VLOOKUP(I50,COLORLOOKUP,2),VLOOKUP(J50,COLORLOOKUP,2),VLOOKUP(K50,COLORLOOKUP,2),VLOOKUP(L50,COLORLOOKUP,2),VLOOKUP(M50,COLORLOOKUP,2),VLOOKUP(N50,COLORLOOKUP,2),VLOOKUP(O50,COLORLOOKUP,2),VLOOKUP(P50,COLORLOOKUP,2),VLOOKUP(Q50,COLORLOOKUP,2),VLOOKUP(R50,COLORLOOKUP,2),VLOOKUP(S50,COLORLOOKUP,2),VLOOKUP(T50,COLORLOOKUP,2))</f>
        <v>6030204</v>
      </c>
      <c r="V50" s="5">
        <f>INT(Table1[[#This Row],[Total Score]]/ORANGEVALUE)</f>
        <v>6</v>
      </c>
      <c r="W50" s="5">
        <f>INT((Table1[[#This Row],[Total Score]]-Table1[[#This Row],[Orange]]*ORANGEVALUE)/GOLDVALUE)</f>
        <v>3</v>
      </c>
      <c r="X50" s="5">
        <f>INT((Table1[[#This Row],[Total Score]]-Table1[[#This Row],[Orange]]*ORANGEVALUE-Table1[[#This Row],[Gold]]*GOLDVALUE)/BLUEVALUE)</f>
        <v>2</v>
      </c>
      <c r="Y50" s="5">
        <f>MOD(Table1[[#This Row],[Total Score]],BLUEVALUE)</f>
        <v>4</v>
      </c>
    </row>
    <row r="51" spans="1:25" x14ac:dyDescent="0.25">
      <c r="A51" s="5">
        <v>193</v>
      </c>
      <c r="B51" s="4">
        <v>44636.571736111102</v>
      </c>
      <c r="C51" s="4">
        <v>44636.573877314797</v>
      </c>
      <c r="D51" s="5" t="s">
        <v>206</v>
      </c>
      <c r="E51" s="5" t="s">
        <v>207</v>
      </c>
      <c r="F51" s="5" t="s">
        <v>108</v>
      </c>
      <c r="G51" s="5" t="s">
        <v>43</v>
      </c>
      <c r="H51" s="5" t="s">
        <v>98</v>
      </c>
      <c r="I51" s="5" t="s">
        <v>94</v>
      </c>
      <c r="J51" s="5" t="s">
        <v>46</v>
      </c>
      <c r="K51" s="5" t="s">
        <v>47</v>
      </c>
      <c r="L51" s="5" t="s">
        <v>79</v>
      </c>
      <c r="M51" s="5" t="s">
        <v>88</v>
      </c>
      <c r="N51" s="5" t="s">
        <v>50</v>
      </c>
      <c r="O51" s="5" t="s">
        <v>75</v>
      </c>
      <c r="P51" s="5" t="s">
        <v>72</v>
      </c>
      <c r="Q51" s="5" t="s">
        <v>53</v>
      </c>
      <c r="R51" s="5" t="s">
        <v>90</v>
      </c>
      <c r="S51" s="5" t="s">
        <v>77</v>
      </c>
      <c r="T51" s="5" t="s">
        <v>56</v>
      </c>
      <c r="U51" s="5">
        <f>SUM(VLOOKUP(Table1[[#This Row],[Which word do you like the most?]],COLORLOOKUP,2),VLOOKUP(Table1[[#This Row],[Which word do you like the most?2]],COLORLOOKUP,2),VLOOKUP(H51,COLORLOOKUP,2),VLOOKUP(I51,COLORLOOKUP,2),VLOOKUP(J51,COLORLOOKUP,2),VLOOKUP(K51,COLORLOOKUP,2),VLOOKUP(L51,COLORLOOKUP,2),VLOOKUP(M51,COLORLOOKUP,2),VLOOKUP(N51,COLORLOOKUP,2),VLOOKUP(O51,COLORLOOKUP,2),VLOOKUP(P51,COLORLOOKUP,2),VLOOKUP(Q51,COLORLOOKUP,2),VLOOKUP(R51,COLORLOOKUP,2),VLOOKUP(S51,COLORLOOKUP,2),VLOOKUP(T51,COLORLOOKUP,2))</f>
        <v>1080105</v>
      </c>
      <c r="V51" s="5">
        <f>INT(Table1[[#This Row],[Total Score]]/ORANGEVALUE)</f>
        <v>1</v>
      </c>
      <c r="W51" s="5">
        <f>INT((Table1[[#This Row],[Total Score]]-Table1[[#This Row],[Orange]]*ORANGEVALUE)/GOLDVALUE)</f>
        <v>8</v>
      </c>
      <c r="X51" s="5">
        <f>INT((Table1[[#This Row],[Total Score]]-Table1[[#This Row],[Orange]]*ORANGEVALUE-Table1[[#This Row],[Gold]]*GOLDVALUE)/BLUEVALUE)</f>
        <v>1</v>
      </c>
      <c r="Y51" s="5">
        <f>MOD(Table1[[#This Row],[Total Score]],BLUEVALUE)</f>
        <v>5</v>
      </c>
    </row>
    <row r="52" spans="1:25" x14ac:dyDescent="0.25">
      <c r="A52" s="5">
        <v>194</v>
      </c>
      <c r="B52" s="4">
        <v>44636.574583333299</v>
      </c>
      <c r="C52" s="4">
        <v>44636.575092592597</v>
      </c>
      <c r="D52" s="5" t="s">
        <v>208</v>
      </c>
      <c r="E52" s="5" t="s">
        <v>209</v>
      </c>
      <c r="F52" s="5" t="s">
        <v>57</v>
      </c>
      <c r="G52" s="5" t="s">
        <v>43</v>
      </c>
      <c r="H52" s="5" t="s">
        <v>102</v>
      </c>
      <c r="I52" s="5" t="s">
        <v>107</v>
      </c>
      <c r="J52" s="5" t="s">
        <v>81</v>
      </c>
      <c r="K52" s="5" t="s">
        <v>87</v>
      </c>
      <c r="L52" s="5" t="s">
        <v>79</v>
      </c>
      <c r="M52" s="5" t="s">
        <v>76</v>
      </c>
      <c r="N52" s="5" t="s">
        <v>59</v>
      </c>
      <c r="O52" s="5" t="s">
        <v>104</v>
      </c>
      <c r="P52" s="5" t="s">
        <v>52</v>
      </c>
      <c r="Q52" s="5" t="s">
        <v>73</v>
      </c>
      <c r="R52" s="5" t="s">
        <v>109</v>
      </c>
      <c r="S52" s="5" t="s">
        <v>77</v>
      </c>
      <c r="T52" s="5" t="s">
        <v>101</v>
      </c>
      <c r="U52" s="5">
        <f>SUM(VLOOKUP(Table1[[#This Row],[Which word do you like the most?]],COLORLOOKUP,2),VLOOKUP(Table1[[#This Row],[Which word do you like the most?2]],COLORLOOKUP,2),VLOOKUP(H52,COLORLOOKUP,2),VLOOKUP(I52,COLORLOOKUP,2),VLOOKUP(J52,COLORLOOKUP,2),VLOOKUP(K52,COLORLOOKUP,2),VLOOKUP(L52,COLORLOOKUP,2),VLOOKUP(M52,COLORLOOKUP,2),VLOOKUP(N52,COLORLOOKUP,2),VLOOKUP(O52,COLORLOOKUP,2),VLOOKUP(P52,COLORLOOKUP,2),VLOOKUP(Q52,COLORLOOKUP,2),VLOOKUP(R52,COLORLOOKUP,2),VLOOKUP(S52,COLORLOOKUP,2),VLOOKUP(T52,COLORLOOKUP,2))</f>
        <v>4020603</v>
      </c>
      <c r="V52" s="5">
        <f>INT(Table1[[#This Row],[Total Score]]/ORANGEVALUE)</f>
        <v>4</v>
      </c>
      <c r="W52" s="5">
        <f>INT((Table1[[#This Row],[Total Score]]-Table1[[#This Row],[Orange]]*ORANGEVALUE)/GOLDVALUE)</f>
        <v>2</v>
      </c>
      <c r="X52" s="5">
        <f>INT((Table1[[#This Row],[Total Score]]-Table1[[#This Row],[Orange]]*ORANGEVALUE-Table1[[#This Row],[Gold]]*GOLDVALUE)/BLUEVALUE)</f>
        <v>6</v>
      </c>
      <c r="Y52" s="5">
        <f>MOD(Table1[[#This Row],[Total Score]],BLUEVALUE)</f>
        <v>3</v>
      </c>
    </row>
    <row r="53" spans="1:25" x14ac:dyDescent="0.25">
      <c r="A53" s="5">
        <v>195</v>
      </c>
      <c r="B53" s="4">
        <v>44636.571192129602</v>
      </c>
      <c r="C53" s="4">
        <v>44636.575775463003</v>
      </c>
      <c r="D53" s="5" t="s">
        <v>210</v>
      </c>
      <c r="E53" s="5" t="s">
        <v>211</v>
      </c>
      <c r="F53" s="5" t="s">
        <v>57</v>
      </c>
      <c r="G53" s="5" t="s">
        <v>83</v>
      </c>
      <c r="H53" s="5" t="s">
        <v>70</v>
      </c>
      <c r="I53" s="5" t="s">
        <v>107</v>
      </c>
      <c r="J53" s="5" t="s">
        <v>81</v>
      </c>
      <c r="K53" s="5" t="s">
        <v>87</v>
      </c>
      <c r="L53" s="5" t="s">
        <v>48</v>
      </c>
      <c r="M53" s="5" t="s">
        <v>88</v>
      </c>
      <c r="N53" s="5" t="s">
        <v>93</v>
      </c>
      <c r="O53" s="5" t="s">
        <v>51</v>
      </c>
      <c r="P53" s="5" t="s">
        <v>52</v>
      </c>
      <c r="Q53" s="5" t="s">
        <v>73</v>
      </c>
      <c r="R53" s="5" t="s">
        <v>54</v>
      </c>
      <c r="S53" s="5" t="s">
        <v>62</v>
      </c>
      <c r="T53" s="5" t="s">
        <v>67</v>
      </c>
      <c r="U53" s="5">
        <f>SUM(VLOOKUP(Table1[[#This Row],[Which word do you like the most?]],COLORLOOKUP,2),VLOOKUP(Table1[[#This Row],[Which word do you like the most?2]],COLORLOOKUP,2),VLOOKUP(H53,COLORLOOKUP,2),VLOOKUP(I53,COLORLOOKUP,2),VLOOKUP(J53,COLORLOOKUP,2),VLOOKUP(K53,COLORLOOKUP,2),VLOOKUP(L53,COLORLOOKUP,2),VLOOKUP(M53,COLORLOOKUP,2),VLOOKUP(N53,COLORLOOKUP,2),VLOOKUP(O53,COLORLOOKUP,2),VLOOKUP(P53,COLORLOOKUP,2),VLOOKUP(Q53,COLORLOOKUP,2),VLOOKUP(R53,COLORLOOKUP,2),VLOOKUP(S53,COLORLOOKUP,2),VLOOKUP(T53,COLORLOOKUP,2))</f>
        <v>2020605</v>
      </c>
      <c r="V53" s="5">
        <f>INT(Table1[[#This Row],[Total Score]]/ORANGEVALUE)</f>
        <v>2</v>
      </c>
      <c r="W53" s="5">
        <f>INT((Table1[[#This Row],[Total Score]]-Table1[[#This Row],[Orange]]*ORANGEVALUE)/GOLDVALUE)</f>
        <v>2</v>
      </c>
      <c r="X53" s="5">
        <f>INT((Table1[[#This Row],[Total Score]]-Table1[[#This Row],[Orange]]*ORANGEVALUE-Table1[[#This Row],[Gold]]*GOLDVALUE)/BLUEVALUE)</f>
        <v>6</v>
      </c>
      <c r="Y53" s="5">
        <f>MOD(Table1[[#This Row],[Total Score]],BLUEVALUE)</f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EAC6-DBDB-4244-B44D-2055838F1575}">
  <dimension ref="A1:J60"/>
  <sheetViews>
    <sheetView workbookViewId="0">
      <selection activeCell="G31" sqref="G31"/>
    </sheetView>
  </sheetViews>
  <sheetFormatPr defaultRowHeight="15" x14ac:dyDescent="0.25"/>
  <cols>
    <col min="1" max="1" width="12.5703125" bestFit="1" customWidth="1"/>
    <col min="5" max="5" width="23" bestFit="1" customWidth="1"/>
    <col min="9" max="9" width="13.7109375" bestFit="1" customWidth="1"/>
  </cols>
  <sheetData>
    <row r="1" spans="1:10" x14ac:dyDescent="0.25">
      <c r="A1" t="s">
        <v>57</v>
      </c>
      <c r="B1">
        <f>ORANGEVALUE</f>
        <v>1000000</v>
      </c>
      <c r="E1" t="s">
        <v>58</v>
      </c>
      <c r="F1">
        <f>NUMQUESTIONS*ORANGEVALUE</f>
        <v>15000000</v>
      </c>
      <c r="J1">
        <v>15</v>
      </c>
    </row>
    <row r="2" spans="1:10" x14ac:dyDescent="0.25">
      <c r="A2" t="s">
        <v>59</v>
      </c>
      <c r="B2">
        <f>ORANGEVALUE</f>
        <v>1000000</v>
      </c>
      <c r="E2" t="s">
        <v>60</v>
      </c>
      <c r="F2">
        <f>NUMQUESTIONS*GOLDVALUE</f>
        <v>150000</v>
      </c>
      <c r="I2" t="s">
        <v>61</v>
      </c>
      <c r="J2">
        <v>1000000</v>
      </c>
    </row>
    <row r="3" spans="1:10" x14ac:dyDescent="0.25">
      <c r="A3" t="s">
        <v>62</v>
      </c>
      <c r="B3">
        <f>BLUEVALUE</f>
        <v>100</v>
      </c>
      <c r="E3" t="s">
        <v>63</v>
      </c>
      <c r="F3">
        <f>NUMQUESTIONS*BLUEVALUE</f>
        <v>1500</v>
      </c>
      <c r="I3" t="s">
        <v>64</v>
      </c>
      <c r="J3">
        <v>10000</v>
      </c>
    </row>
    <row r="4" spans="1:10" x14ac:dyDescent="0.25">
      <c r="A4" t="s">
        <v>42</v>
      </c>
      <c r="B4">
        <f>BLUEVALUE</f>
        <v>100</v>
      </c>
      <c r="E4" t="s">
        <v>65</v>
      </c>
      <c r="F4">
        <f>NUMQUESTIONS*GREENVALUE</f>
        <v>15</v>
      </c>
      <c r="I4" t="s">
        <v>66</v>
      </c>
      <c r="J4">
        <v>100</v>
      </c>
    </row>
    <row r="5" spans="1:10" x14ac:dyDescent="0.25">
      <c r="A5" t="s">
        <v>67</v>
      </c>
      <c r="B5">
        <f>GOLDVALUE</f>
        <v>10000</v>
      </c>
      <c r="F5">
        <f>SUM(F1:F4)</f>
        <v>15151515</v>
      </c>
      <c r="I5" t="s">
        <v>68</v>
      </c>
      <c r="J5">
        <v>1</v>
      </c>
    </row>
    <row r="6" spans="1:10" x14ac:dyDescent="0.25">
      <c r="A6" t="s">
        <v>69</v>
      </c>
      <c r="B6">
        <f>BLUEVALUE</f>
        <v>100</v>
      </c>
    </row>
    <row r="7" spans="1:10" x14ac:dyDescent="0.25">
      <c r="A7" t="s">
        <v>44</v>
      </c>
      <c r="B7">
        <f>BLUEVALUE</f>
        <v>100</v>
      </c>
    </row>
    <row r="8" spans="1:10" x14ac:dyDescent="0.25">
      <c r="A8" t="s">
        <v>70</v>
      </c>
      <c r="B8">
        <f>GREENVALUE</f>
        <v>1</v>
      </c>
    </row>
    <row r="9" spans="1:10" x14ac:dyDescent="0.25">
      <c r="A9" t="s">
        <v>71</v>
      </c>
      <c r="B9">
        <f>ORANGEVALUE</f>
        <v>1000000</v>
      </c>
    </row>
    <row r="10" spans="1:10" x14ac:dyDescent="0.25">
      <c r="A10" t="s">
        <v>72</v>
      </c>
      <c r="B10">
        <f>GREENVALUE</f>
        <v>1</v>
      </c>
    </row>
    <row r="11" spans="1:10" x14ac:dyDescent="0.25">
      <c r="A11" t="s">
        <v>73</v>
      </c>
      <c r="B11">
        <f>GREENVALUE</f>
        <v>1</v>
      </c>
    </row>
    <row r="12" spans="1:10" x14ac:dyDescent="0.25">
      <c r="A12" t="s">
        <v>74</v>
      </c>
      <c r="B12">
        <f>GREENVALUE</f>
        <v>1</v>
      </c>
    </row>
    <row r="13" spans="1:10" x14ac:dyDescent="0.25">
      <c r="A13" t="s">
        <v>75</v>
      </c>
      <c r="B13">
        <f>GOLDVALUE</f>
        <v>10000</v>
      </c>
    </row>
    <row r="14" spans="1:10" x14ac:dyDescent="0.25">
      <c r="A14" t="s">
        <v>76</v>
      </c>
      <c r="B14">
        <f>GOLDVALUE</f>
        <v>10000</v>
      </c>
    </row>
    <row r="15" spans="1:10" x14ac:dyDescent="0.25">
      <c r="A15" t="s">
        <v>77</v>
      </c>
      <c r="B15">
        <f>GOLDVALUE</f>
        <v>10000</v>
      </c>
    </row>
    <row r="16" spans="1:10" x14ac:dyDescent="0.25">
      <c r="A16" t="s">
        <v>53</v>
      </c>
      <c r="B16">
        <f>GOLDVALUE</f>
        <v>10000</v>
      </c>
    </row>
    <row r="17" spans="1:2" x14ac:dyDescent="0.25">
      <c r="A17" t="s">
        <v>55</v>
      </c>
      <c r="B17">
        <f>ORANGEVALUE</f>
        <v>1000000</v>
      </c>
    </row>
    <row r="18" spans="1:2" x14ac:dyDescent="0.25">
      <c r="A18" t="s">
        <v>45</v>
      </c>
      <c r="B18">
        <f>GREENVALUE</f>
        <v>1</v>
      </c>
    </row>
    <row r="19" spans="1:2" x14ac:dyDescent="0.25">
      <c r="A19" t="s">
        <v>78</v>
      </c>
      <c r="B19">
        <f>ORANGEVALUE</f>
        <v>1000000</v>
      </c>
    </row>
    <row r="20" spans="1:2" x14ac:dyDescent="0.25">
      <c r="A20" t="s">
        <v>47</v>
      </c>
      <c r="B20">
        <f>GOLDVALUE</f>
        <v>10000</v>
      </c>
    </row>
    <row r="21" spans="1:2" x14ac:dyDescent="0.25">
      <c r="A21" t="s">
        <v>51</v>
      </c>
      <c r="B21">
        <f>GREENVALUE</f>
        <v>1</v>
      </c>
    </row>
    <row r="22" spans="1:2" x14ac:dyDescent="0.25">
      <c r="A22" t="s">
        <v>79</v>
      </c>
      <c r="B22">
        <f>BLUEVALUE</f>
        <v>100</v>
      </c>
    </row>
    <row r="23" spans="1:2" x14ac:dyDescent="0.25">
      <c r="A23" t="s">
        <v>80</v>
      </c>
      <c r="B23">
        <f>BLUEVALUE</f>
        <v>100</v>
      </c>
    </row>
    <row r="24" spans="1:2" x14ac:dyDescent="0.25">
      <c r="A24" t="s">
        <v>81</v>
      </c>
      <c r="B24">
        <f>BLUEVALUE</f>
        <v>100</v>
      </c>
    </row>
    <row r="25" spans="1:2" x14ac:dyDescent="0.25">
      <c r="A25" t="s">
        <v>82</v>
      </c>
      <c r="B25">
        <f>ORANGEVALUE</f>
        <v>1000000</v>
      </c>
    </row>
    <row r="26" spans="1:2" x14ac:dyDescent="0.25">
      <c r="A26" t="s">
        <v>83</v>
      </c>
      <c r="B26">
        <f>BLUEVALUE</f>
        <v>100</v>
      </c>
    </row>
    <row r="27" spans="1:2" x14ac:dyDescent="0.25">
      <c r="A27" t="s">
        <v>84</v>
      </c>
      <c r="B27">
        <f>ORANGEVALUE</f>
        <v>1000000</v>
      </c>
    </row>
    <row r="28" spans="1:2" x14ac:dyDescent="0.25">
      <c r="A28" t="s">
        <v>85</v>
      </c>
      <c r="B28">
        <f>ORANGEVALUE</f>
        <v>1000000</v>
      </c>
    </row>
    <row r="29" spans="1:2" x14ac:dyDescent="0.25">
      <c r="A29" t="s">
        <v>86</v>
      </c>
      <c r="B29">
        <f>ORANGEVALUE</f>
        <v>1000000</v>
      </c>
    </row>
    <row r="30" spans="1:2" x14ac:dyDescent="0.25">
      <c r="A30" t="s">
        <v>50</v>
      </c>
      <c r="B30">
        <f>GREENVALUE</f>
        <v>1</v>
      </c>
    </row>
    <row r="31" spans="1:2" x14ac:dyDescent="0.25">
      <c r="A31" t="s">
        <v>52</v>
      </c>
      <c r="B31">
        <f>BLUEVALUE</f>
        <v>100</v>
      </c>
    </row>
    <row r="32" spans="1:2" x14ac:dyDescent="0.25">
      <c r="A32" t="s">
        <v>43</v>
      </c>
      <c r="B32">
        <f>GREENVALUE</f>
        <v>1</v>
      </c>
    </row>
    <row r="33" spans="1:2" x14ac:dyDescent="0.25">
      <c r="A33" t="s">
        <v>87</v>
      </c>
      <c r="B33">
        <f>GREENVALUE</f>
        <v>1</v>
      </c>
    </row>
    <row r="34" spans="1:2" x14ac:dyDescent="0.25">
      <c r="A34" t="s">
        <v>48</v>
      </c>
      <c r="B34">
        <f>GOLDVALUE</f>
        <v>10000</v>
      </c>
    </row>
    <row r="35" spans="1:2" x14ac:dyDescent="0.25">
      <c r="A35" t="s">
        <v>88</v>
      </c>
      <c r="B35">
        <f>ORANGEVALUE</f>
        <v>1000000</v>
      </c>
    </row>
    <row r="36" spans="1:2" x14ac:dyDescent="0.25">
      <c r="A36" t="s">
        <v>89</v>
      </c>
      <c r="B36">
        <f>ORANGEVALUE</f>
        <v>1000000</v>
      </c>
    </row>
    <row r="37" spans="1:2" x14ac:dyDescent="0.25">
      <c r="A37" t="s">
        <v>90</v>
      </c>
      <c r="B37">
        <f>GOLDVALUE</f>
        <v>10000</v>
      </c>
    </row>
    <row r="38" spans="1:2" x14ac:dyDescent="0.25">
      <c r="A38" t="s">
        <v>91</v>
      </c>
      <c r="B38">
        <f>GOLDVALUE</f>
        <v>10000</v>
      </c>
    </row>
    <row r="39" spans="1:2" x14ac:dyDescent="0.25">
      <c r="A39" t="s">
        <v>92</v>
      </c>
      <c r="B39">
        <f>GOLDVALUE</f>
        <v>10000</v>
      </c>
    </row>
    <row r="40" spans="1:2" x14ac:dyDescent="0.25">
      <c r="A40" t="s">
        <v>54</v>
      </c>
      <c r="B40">
        <f>GREENVALUE</f>
        <v>1</v>
      </c>
    </row>
    <row r="41" spans="1:2" x14ac:dyDescent="0.25">
      <c r="A41" t="s">
        <v>93</v>
      </c>
      <c r="B41">
        <f>BLUEVALUE</f>
        <v>100</v>
      </c>
    </row>
    <row r="42" spans="1:2" x14ac:dyDescent="0.25">
      <c r="A42" t="s">
        <v>94</v>
      </c>
      <c r="B42">
        <f>GOLDVALUE</f>
        <v>10000</v>
      </c>
    </row>
    <row r="43" spans="1:2" x14ac:dyDescent="0.25">
      <c r="A43" t="s">
        <v>95</v>
      </c>
      <c r="B43">
        <f>GREENVALUE</f>
        <v>1</v>
      </c>
    </row>
    <row r="44" spans="1:2" x14ac:dyDescent="0.25">
      <c r="A44" t="s">
        <v>96</v>
      </c>
      <c r="B44">
        <f>GOLDVALUE</f>
        <v>10000</v>
      </c>
    </row>
    <row r="45" spans="1:2" x14ac:dyDescent="0.25">
      <c r="A45" t="s">
        <v>56</v>
      </c>
      <c r="B45">
        <f>GREENVALUE</f>
        <v>1</v>
      </c>
    </row>
    <row r="46" spans="1:2" x14ac:dyDescent="0.25">
      <c r="A46" t="s">
        <v>97</v>
      </c>
      <c r="B46">
        <f>ORANGEVALUE</f>
        <v>1000000</v>
      </c>
    </row>
    <row r="47" spans="1:2" x14ac:dyDescent="0.25">
      <c r="A47" t="s">
        <v>98</v>
      </c>
      <c r="B47">
        <f>GOLDVALUE</f>
        <v>10000</v>
      </c>
    </row>
    <row r="48" spans="1:2" x14ac:dyDescent="0.25">
      <c r="A48" t="s">
        <v>99</v>
      </c>
      <c r="B48">
        <f>ORANGEVALUE</f>
        <v>1000000</v>
      </c>
    </row>
    <row r="49" spans="1:2" x14ac:dyDescent="0.25">
      <c r="A49" t="s">
        <v>100</v>
      </c>
      <c r="B49">
        <f>GREENVALUE</f>
        <v>1</v>
      </c>
    </row>
    <row r="50" spans="1:2" x14ac:dyDescent="0.25">
      <c r="A50" t="s">
        <v>46</v>
      </c>
      <c r="B50">
        <f>GOLDVALUE</f>
        <v>10000</v>
      </c>
    </row>
    <row r="51" spans="1:2" x14ac:dyDescent="0.25">
      <c r="A51" t="s">
        <v>101</v>
      </c>
      <c r="B51">
        <f>ORANGEVALUE</f>
        <v>1000000</v>
      </c>
    </row>
    <row r="52" spans="1:2" x14ac:dyDescent="0.25">
      <c r="A52" t="s">
        <v>102</v>
      </c>
      <c r="B52">
        <f>ORANGEVALUE</f>
        <v>1000000</v>
      </c>
    </row>
    <row r="53" spans="1:2" x14ac:dyDescent="0.25">
      <c r="A53" t="s">
        <v>103</v>
      </c>
      <c r="B53">
        <f>BLUEVALUE</f>
        <v>100</v>
      </c>
    </row>
    <row r="54" spans="1:2" x14ac:dyDescent="0.25">
      <c r="A54" t="s">
        <v>104</v>
      </c>
      <c r="B54">
        <f>BLUEVALUE</f>
        <v>100</v>
      </c>
    </row>
    <row r="55" spans="1:2" x14ac:dyDescent="0.25">
      <c r="A55" t="s">
        <v>105</v>
      </c>
      <c r="B55">
        <f>GREENVALUE</f>
        <v>1</v>
      </c>
    </row>
    <row r="56" spans="1:2" x14ac:dyDescent="0.25">
      <c r="A56" t="s">
        <v>106</v>
      </c>
      <c r="B56">
        <f>GOLDVALUE</f>
        <v>10000</v>
      </c>
    </row>
    <row r="57" spans="1:2" x14ac:dyDescent="0.25">
      <c r="A57" t="s">
        <v>107</v>
      </c>
      <c r="B57">
        <f>BLUEVALUE</f>
        <v>100</v>
      </c>
    </row>
    <row r="58" spans="1:2" x14ac:dyDescent="0.25">
      <c r="A58" t="s">
        <v>108</v>
      </c>
      <c r="B58">
        <f>GREENVALUE</f>
        <v>1</v>
      </c>
    </row>
    <row r="59" spans="1:2" x14ac:dyDescent="0.25">
      <c r="A59" t="s">
        <v>109</v>
      </c>
      <c r="B59">
        <f>BLUEVALUE</f>
        <v>100</v>
      </c>
    </row>
    <row r="60" spans="1:2" x14ac:dyDescent="0.25">
      <c r="A60" t="s">
        <v>49</v>
      </c>
      <c r="B60">
        <f>BLUEVALUE</f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fde7ef4d-68fc-48fb-9961-50d9d93c5b39" xsi:nil="true"/>
    <TeamsChannelId xmlns="fde7ef4d-68fc-48fb-9961-50d9d93c5b39" xsi:nil="true"/>
    <IsNotebookLocked xmlns="fde7ef4d-68fc-48fb-9961-50d9d93c5b39" xsi:nil="true"/>
    <DefaultSectionNames xmlns="fde7ef4d-68fc-48fb-9961-50d9d93c5b39" xsi:nil="true"/>
    <Math_Settings xmlns="fde7ef4d-68fc-48fb-9961-50d9d93c5b39" xsi:nil="true"/>
    <Owner xmlns="fde7ef4d-68fc-48fb-9961-50d9d93c5b39">
      <UserInfo>
        <DisplayName/>
        <AccountId xsi:nil="true"/>
        <AccountType/>
      </UserInfo>
    </Owner>
    <Self_Registration_Enabled0 xmlns="fde7ef4d-68fc-48fb-9961-50d9d93c5b39" xsi:nil="true"/>
    <NotebookType xmlns="fde7ef4d-68fc-48fb-9961-50d9d93c5b39" xsi:nil="true"/>
    <FolderType xmlns="fde7ef4d-68fc-48fb-9961-50d9d93c5b39" xsi:nil="true"/>
    <Students xmlns="fde7ef4d-68fc-48fb-9961-50d9d93c5b39">
      <UserInfo>
        <DisplayName/>
        <AccountId xsi:nil="true"/>
        <AccountType/>
      </UserInfo>
    </Students>
    <AppVersion xmlns="fde7ef4d-68fc-48fb-9961-50d9d93c5b39" xsi:nil="true"/>
    <Teams_Channel_Section_Location xmlns="fde7ef4d-68fc-48fb-9961-50d9d93c5b39" xsi:nil="true"/>
    <Teachers xmlns="fde7ef4d-68fc-48fb-9961-50d9d93c5b39">
      <UserInfo>
        <DisplayName/>
        <AccountId xsi:nil="true"/>
        <AccountType/>
      </UserInfo>
    </Teachers>
    <Student_Groups xmlns="fde7ef4d-68fc-48fb-9961-50d9d93c5b39">
      <UserInfo>
        <DisplayName/>
        <AccountId xsi:nil="true"/>
        <AccountType/>
      </UserInfo>
    </Student_Groups>
    <Invited_Students xmlns="fde7ef4d-68fc-48fb-9961-50d9d93c5b39" xsi:nil="true"/>
    <Is_Collaboration_Space_Locked xmlns="fde7ef4d-68fc-48fb-9961-50d9d93c5b39" xsi:nil="true"/>
    <Self_Registration_Enabled xmlns="fde7ef4d-68fc-48fb-9961-50d9d93c5b39" xsi:nil="true"/>
    <Has_Teacher_Only_SectionGroup xmlns="fde7ef4d-68fc-48fb-9961-50d9d93c5b39" xsi:nil="true"/>
    <Templates xmlns="fde7ef4d-68fc-48fb-9961-50d9d93c5b39" xsi:nil="true"/>
    <CultureName xmlns="fde7ef4d-68fc-48fb-9961-50d9d93c5b39" xsi:nil="true"/>
    <Distribution_Groups xmlns="fde7ef4d-68fc-48fb-9961-50d9d93c5b39" xsi:nil="true"/>
    <LMS_Mappings xmlns="fde7ef4d-68fc-48fb-9961-50d9d93c5b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92BA08DAC5549BEE790AADADC8D2B" ma:contentTypeVersion="36" ma:contentTypeDescription="Create a new document." ma:contentTypeScope="" ma:versionID="3cbafc17fb7897ed017f328dc2756817">
  <xsd:schema xmlns:xsd="http://www.w3.org/2001/XMLSchema" xmlns:xs="http://www.w3.org/2001/XMLSchema" xmlns:p="http://schemas.microsoft.com/office/2006/metadata/properties" xmlns:ns3="aaf555d5-5208-430c-b77f-e194df42251a" xmlns:ns4="fde7ef4d-68fc-48fb-9961-50d9d93c5b39" targetNamespace="http://schemas.microsoft.com/office/2006/metadata/properties" ma:root="true" ma:fieldsID="d82222b54f5f3bf17ce466555ad3588f" ns3:_="" ns4:_="">
    <xsd:import namespace="aaf555d5-5208-430c-b77f-e194df42251a"/>
    <xsd:import namespace="fde7ef4d-68fc-48fb-9961-50d9d93c5b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CultureName" minOccurs="0"/>
                <xsd:element ref="ns4:Is_Collaboration_Space_Locked" minOccurs="0"/>
                <xsd:element ref="ns4:Templates" minOccurs="0"/>
                <xsd:element ref="ns4:Self_Registration_Enabled0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amsChannelId" minOccurs="0"/>
                <xsd:element ref="ns4:IsNotebookLocked" minOccurs="0"/>
                <xsd:element ref="ns4:Math_Settings" minOccurs="0"/>
                <xsd:element ref="ns4:MediaServiceGenerationTime" minOccurs="0"/>
                <xsd:element ref="ns4:MediaServiceEventHashCode" minOccurs="0"/>
                <xsd:element ref="ns4:Distribution_Groups" minOccurs="0"/>
                <xsd:element ref="ns4:LMS_Mappings" minOccurs="0"/>
                <xsd:element ref="ns4:MediaServiceAutoKeyPoints" minOccurs="0"/>
                <xsd:element ref="ns4:MediaServiceKeyPoints" minOccurs="0"/>
                <xsd:element ref="ns4:Teams_Channel_Section_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555d5-5208-430c-b77f-e194df4225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7ef4d-68fc-48fb-9961-50d9d93c5b39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dexed="tru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26" nillable="true" ma:displayName="Self Registration Enabled" ma:internalName="Self_Registration_Enabled0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3" nillable="true" ma:displayName="Teams Channel Id" ma:internalName="TeamsChannelId">
      <xsd:simpleType>
        <xsd:restriction base="dms:Text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Math_Settings" ma:index="35" nillable="true" ma:displayName="Math Settings" ma:internalName="Math_Settings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2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F7ADB-7550-44E5-A7C0-CF197A93DA3C}">
  <ds:schemaRefs>
    <ds:schemaRef ds:uri="http://schemas.microsoft.com/office/2006/metadata/properties"/>
    <ds:schemaRef ds:uri="http://schemas.microsoft.com/office/infopath/2007/PartnerControls"/>
    <ds:schemaRef ds:uri="fde7ef4d-68fc-48fb-9961-50d9d93c5b39"/>
  </ds:schemaRefs>
</ds:datastoreItem>
</file>

<file path=customXml/itemProps2.xml><?xml version="1.0" encoding="utf-8"?>
<ds:datastoreItem xmlns:ds="http://schemas.openxmlformats.org/officeDocument/2006/customXml" ds:itemID="{87116951-AA34-4065-83C8-C144FF2AD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555d5-5208-430c-b77f-e194df42251a"/>
    <ds:schemaRef ds:uri="fde7ef4d-68fc-48fb-9961-50d9d93c5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C5B9A7-6932-417F-ACE8-1F9F2E45E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INSTRUCTIONS</vt:lpstr>
      <vt:lpstr>PASTE HERE</vt:lpstr>
      <vt:lpstr>COLORLOOKUP</vt:lpstr>
      <vt:lpstr>BLUEVALUE</vt:lpstr>
      <vt:lpstr>COLORLOOKUP</vt:lpstr>
      <vt:lpstr>GOLDVALUE</vt:lpstr>
      <vt:lpstr>GREENVALUE</vt:lpstr>
      <vt:lpstr>NUMQUESTIONS</vt:lpstr>
      <vt:lpstr>ORANGEVALUE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JohnWeis</dc:creator>
  <cp:keywords/>
  <dc:description/>
  <cp:lastModifiedBy>JohnWeis</cp:lastModifiedBy>
  <cp:revision/>
  <dcterms:created xsi:type="dcterms:W3CDTF">2021-11-29T04:07:56Z</dcterms:created>
  <dcterms:modified xsi:type="dcterms:W3CDTF">2022-03-17T02:48:26Z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0x01010048092BA08DAC5549BEE790AADADC8D2B</vt:lpwstr>
  </property>
</Properties>
</file>