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hared\Nixon\Adhesion Modeling\Rheological Characterization\"/>
    </mc:Choice>
  </mc:AlternateContent>
  <bookViews>
    <workbookView xWindow="0" yWindow="0" windowWidth="17655" windowHeight="9330" activeTab="2"/>
  </bookViews>
  <sheets>
    <sheet name="Raw Data" sheetId="1" r:id="rId1"/>
    <sheet name="Shift Factors" sheetId="7" r:id="rId2"/>
    <sheet name="Relaxation Tim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2" l="1"/>
  <c r="G11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3" i="1"/>
  <c r="C18" i="2" l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B19" i="2"/>
  <c r="C19" i="2" s="1"/>
  <c r="B20" i="2"/>
  <c r="C20" i="2" s="1"/>
  <c r="B21" i="2"/>
  <c r="C21" i="2" s="1"/>
  <c r="B22" i="2"/>
  <c r="C22" i="2" s="1"/>
  <c r="B23" i="2"/>
  <c r="C23" i="2" s="1"/>
  <c r="B24" i="2"/>
  <c r="C24" i="2" s="1"/>
  <c r="B25" i="2"/>
  <c r="C25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3" i="2"/>
  <c r="C43" i="2" s="1"/>
  <c r="B44" i="2"/>
  <c r="C44" i="2" s="1"/>
  <c r="B45" i="2"/>
  <c r="C45" i="2" s="1"/>
  <c r="B46" i="2"/>
  <c r="C46" i="2" s="1"/>
  <c r="B47" i="2"/>
  <c r="C47" i="2" s="1"/>
  <c r="B48" i="2"/>
  <c r="C48" i="2" s="1"/>
  <c r="B49" i="2"/>
  <c r="C49" i="2" s="1"/>
  <c r="B50" i="2"/>
  <c r="C50" i="2" s="1"/>
  <c r="B51" i="2"/>
  <c r="C51" i="2" s="1"/>
  <c r="B52" i="2"/>
  <c r="C52" i="2" s="1"/>
  <c r="B53" i="2"/>
  <c r="C53" i="2" s="1"/>
  <c r="B54" i="2"/>
  <c r="C54" i="2" s="1"/>
  <c r="B55" i="2"/>
  <c r="C55" i="2" s="1"/>
  <c r="B56" i="2"/>
  <c r="C56" i="2" s="1"/>
  <c r="B57" i="2"/>
  <c r="C57" i="2" s="1"/>
  <c r="B58" i="2"/>
  <c r="C58" i="2" s="1"/>
  <c r="B59" i="2"/>
  <c r="C59" i="2" s="1"/>
  <c r="B60" i="2"/>
  <c r="C60" i="2" s="1"/>
  <c r="B61" i="2"/>
  <c r="C61" i="2" s="1"/>
  <c r="B62" i="2"/>
  <c r="C62" i="2" s="1"/>
  <c r="B63" i="2"/>
  <c r="C63" i="2" s="1"/>
  <c r="B64" i="2"/>
  <c r="C64" i="2" s="1"/>
  <c r="B65" i="2"/>
  <c r="C65" i="2" s="1"/>
  <c r="B66" i="2"/>
  <c r="C66" i="2" s="1"/>
  <c r="B67" i="2"/>
  <c r="C67" i="2" s="1"/>
  <c r="B68" i="2"/>
  <c r="C68" i="2" s="1"/>
  <c r="B69" i="2"/>
  <c r="C69" i="2" s="1"/>
  <c r="B70" i="2"/>
  <c r="C70" i="2" s="1"/>
  <c r="B71" i="2"/>
  <c r="C71" i="2" s="1"/>
  <c r="B72" i="2"/>
  <c r="C72" i="2" s="1"/>
  <c r="B73" i="2"/>
  <c r="C73" i="2" s="1"/>
  <c r="B74" i="2"/>
  <c r="C74" i="2" s="1"/>
  <c r="B75" i="2"/>
  <c r="C75" i="2" s="1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16" i="7"/>
  <c r="I4" i="1" l="1"/>
  <c r="J5" i="1"/>
  <c r="I6" i="1"/>
  <c r="I8" i="1"/>
  <c r="I9" i="1"/>
  <c r="J10" i="1"/>
  <c r="J12" i="1"/>
  <c r="I13" i="1"/>
  <c r="J16" i="1"/>
  <c r="J18" i="1"/>
  <c r="J20" i="1"/>
  <c r="J21" i="1"/>
  <c r="J24" i="1"/>
  <c r="I25" i="1"/>
  <c r="I28" i="1"/>
  <c r="I29" i="1"/>
  <c r="I32" i="1"/>
  <c r="I33" i="1"/>
  <c r="I34" i="1"/>
  <c r="I36" i="1"/>
  <c r="I37" i="1"/>
  <c r="J38" i="1"/>
  <c r="J40" i="1"/>
  <c r="J41" i="1"/>
  <c r="J42" i="1"/>
  <c r="I44" i="1"/>
  <c r="I45" i="1"/>
  <c r="I48" i="1"/>
  <c r="I49" i="1"/>
  <c r="J50" i="1"/>
  <c r="I52" i="1"/>
  <c r="J53" i="1"/>
  <c r="I56" i="1"/>
  <c r="J57" i="1"/>
  <c r="J58" i="1"/>
  <c r="J60" i="1"/>
  <c r="I61" i="1"/>
  <c r="J62" i="1"/>
  <c r="I64" i="1"/>
  <c r="J65" i="1"/>
  <c r="J66" i="1"/>
  <c r="J68" i="1"/>
  <c r="J69" i="1"/>
  <c r="I72" i="1"/>
  <c r="J73" i="1"/>
  <c r="J74" i="1"/>
  <c r="I76" i="1"/>
  <c r="J77" i="1"/>
  <c r="J78" i="1"/>
  <c r="J80" i="1"/>
  <c r="I82" i="1"/>
  <c r="J84" i="1"/>
  <c r="J85" i="1"/>
  <c r="J86" i="1"/>
  <c r="J88" i="1"/>
  <c r="J89" i="1"/>
  <c r="J90" i="1"/>
  <c r="J92" i="1"/>
  <c r="J93" i="1"/>
  <c r="J94" i="1"/>
  <c r="J96" i="1"/>
  <c r="J97" i="1"/>
  <c r="J98" i="1"/>
  <c r="J100" i="1"/>
  <c r="J101" i="1"/>
  <c r="J102" i="1"/>
  <c r="J104" i="1"/>
  <c r="J105" i="1"/>
  <c r="J106" i="1"/>
  <c r="J108" i="1"/>
  <c r="J109" i="1"/>
  <c r="J110" i="1"/>
  <c r="J112" i="1"/>
  <c r="J113" i="1"/>
  <c r="J114" i="1"/>
  <c r="J116" i="1"/>
  <c r="J117" i="1"/>
  <c r="J118" i="1"/>
  <c r="J120" i="1"/>
  <c r="J121" i="1"/>
  <c r="J122" i="1"/>
  <c r="J124" i="1"/>
  <c r="J125" i="1"/>
  <c r="J126" i="1"/>
  <c r="J128" i="1"/>
  <c r="J129" i="1"/>
  <c r="J130" i="1"/>
  <c r="J132" i="1"/>
  <c r="J133" i="1"/>
  <c r="J134" i="1"/>
  <c r="J136" i="1"/>
  <c r="J137" i="1"/>
  <c r="J138" i="1"/>
  <c r="J140" i="1"/>
  <c r="J141" i="1"/>
  <c r="J142" i="1"/>
  <c r="J144" i="1"/>
  <c r="J145" i="1"/>
  <c r="J146" i="1"/>
  <c r="J148" i="1"/>
  <c r="J149" i="1"/>
  <c r="J150" i="1"/>
  <c r="J152" i="1"/>
  <c r="J153" i="1"/>
  <c r="J154" i="1"/>
  <c r="J156" i="1"/>
  <c r="J157" i="1"/>
  <c r="J158" i="1"/>
  <c r="J160" i="1"/>
  <c r="J161" i="1"/>
  <c r="J162" i="1"/>
  <c r="J164" i="1"/>
  <c r="J165" i="1"/>
  <c r="J166" i="1"/>
  <c r="J168" i="1"/>
  <c r="J169" i="1"/>
  <c r="J170" i="1"/>
  <c r="J172" i="1"/>
  <c r="J173" i="1"/>
  <c r="J174" i="1"/>
  <c r="J176" i="1"/>
  <c r="J177" i="1"/>
  <c r="J178" i="1"/>
  <c r="I178" i="1"/>
  <c r="I176" i="1"/>
  <c r="J175" i="1"/>
  <c r="I175" i="1"/>
  <c r="I173" i="1"/>
  <c r="J171" i="1"/>
  <c r="I171" i="1"/>
  <c r="I170" i="1"/>
  <c r="I168" i="1"/>
  <c r="J167" i="1"/>
  <c r="I167" i="1"/>
  <c r="I165" i="1"/>
  <c r="J163" i="1"/>
  <c r="I163" i="1"/>
  <c r="I162" i="1"/>
  <c r="I160" i="1"/>
  <c r="J159" i="1"/>
  <c r="I159" i="1"/>
  <c r="I158" i="1"/>
  <c r="I157" i="1"/>
  <c r="J155" i="1"/>
  <c r="I155" i="1"/>
  <c r="I154" i="1"/>
  <c r="I152" i="1"/>
  <c r="J151" i="1"/>
  <c r="I151" i="1"/>
  <c r="I150" i="1"/>
  <c r="I149" i="1"/>
  <c r="I147" i="1"/>
  <c r="J147" i="1"/>
  <c r="I146" i="1"/>
  <c r="I144" i="1"/>
  <c r="J143" i="1"/>
  <c r="I143" i="1"/>
  <c r="I142" i="1"/>
  <c r="I141" i="1"/>
  <c r="J139" i="1"/>
  <c r="I139" i="1"/>
  <c r="I138" i="1"/>
  <c r="I136" i="1"/>
  <c r="J135" i="1"/>
  <c r="I135" i="1"/>
  <c r="I134" i="1"/>
  <c r="I133" i="1"/>
  <c r="J131" i="1"/>
  <c r="I131" i="1"/>
  <c r="I130" i="1"/>
  <c r="I128" i="1"/>
  <c r="J127" i="1"/>
  <c r="I127" i="1"/>
  <c r="I126" i="1"/>
  <c r="I125" i="1"/>
  <c r="J123" i="1"/>
  <c r="I123" i="1"/>
  <c r="I122" i="1"/>
  <c r="I120" i="1"/>
  <c r="J119" i="1"/>
  <c r="I119" i="1"/>
  <c r="I118" i="1"/>
  <c r="I117" i="1"/>
  <c r="J115" i="1"/>
  <c r="I115" i="1"/>
  <c r="I114" i="1"/>
  <c r="I112" i="1"/>
  <c r="J111" i="1"/>
  <c r="I111" i="1"/>
  <c r="I110" i="1"/>
  <c r="I109" i="1"/>
  <c r="J107" i="1"/>
  <c r="I107" i="1"/>
  <c r="I106" i="1"/>
  <c r="I104" i="1"/>
  <c r="J103" i="1"/>
  <c r="I103" i="1"/>
  <c r="I102" i="1"/>
  <c r="I101" i="1"/>
  <c r="J99" i="1"/>
  <c r="I99" i="1"/>
  <c r="I98" i="1"/>
  <c r="I96" i="1"/>
  <c r="J95" i="1"/>
  <c r="I95" i="1"/>
  <c r="I94" i="1"/>
  <c r="I93" i="1"/>
  <c r="J91" i="1"/>
  <c r="I91" i="1"/>
  <c r="I90" i="1"/>
  <c r="I88" i="1"/>
  <c r="J87" i="1"/>
  <c r="I87" i="1"/>
  <c r="I86" i="1"/>
  <c r="I85" i="1"/>
  <c r="I83" i="1"/>
  <c r="J83" i="1"/>
  <c r="F3" i="2"/>
  <c r="F2" i="2"/>
  <c r="A75" i="2"/>
  <c r="A74" i="2"/>
  <c r="A73" i="2"/>
  <c r="A70" i="2"/>
  <c r="A71" i="2"/>
  <c r="A72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51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4" i="2"/>
  <c r="J36" i="1"/>
  <c r="J4" i="1"/>
  <c r="J6" i="1"/>
  <c r="I22" i="1"/>
  <c r="J39" i="1"/>
  <c r="J70" i="1"/>
  <c r="J71" i="1"/>
  <c r="J56" i="1"/>
  <c r="J11" i="1"/>
  <c r="J27" i="1"/>
  <c r="J59" i="1"/>
  <c r="J29" i="1"/>
  <c r="J14" i="1"/>
  <c r="J63" i="1"/>
  <c r="J15" i="1"/>
  <c r="J79" i="1"/>
  <c r="J32" i="1"/>
  <c r="J34" i="1"/>
  <c r="J81" i="1"/>
  <c r="J75" i="1"/>
  <c r="J45" i="1"/>
  <c r="J52" i="1"/>
  <c r="J51" i="1"/>
  <c r="J67" i="1"/>
  <c r="J3" i="1"/>
  <c r="J7" i="1"/>
  <c r="J23" i="1"/>
  <c r="J26" i="1"/>
  <c r="J61" i="1"/>
  <c r="J31" i="1"/>
  <c r="J47" i="1"/>
  <c r="J82" i="1"/>
  <c r="J17" i="1"/>
  <c r="J46" i="1"/>
  <c r="J55" i="1"/>
  <c r="J54" i="1"/>
  <c r="J19" i="1"/>
  <c r="J30" i="1"/>
  <c r="J43" i="1"/>
  <c r="J35" i="1"/>
  <c r="I63" i="1"/>
  <c r="I12" i="1"/>
  <c r="I39" i="1"/>
  <c r="I68" i="1"/>
  <c r="I17" i="1"/>
  <c r="I79" i="1"/>
  <c r="I46" i="1"/>
  <c r="I73" i="1"/>
  <c r="I54" i="1"/>
  <c r="I35" i="1"/>
  <c r="J22" i="1"/>
  <c r="I15" i="1"/>
  <c r="I62" i="1"/>
  <c r="I59" i="1"/>
  <c r="I27" i="1"/>
  <c r="I71" i="1"/>
  <c r="I40" i="1"/>
  <c r="I18" i="1"/>
  <c r="I78" i="1"/>
  <c r="I74" i="1"/>
  <c r="I11" i="1"/>
  <c r="I55" i="1"/>
  <c r="I38" i="1"/>
  <c r="I19" i="1"/>
  <c r="I47" i="1"/>
  <c r="I31" i="1"/>
  <c r="I14" i="1"/>
  <c r="I58" i="1"/>
  <c r="I57" i="1"/>
  <c r="I26" i="1"/>
  <c r="I70" i="1"/>
  <c r="I23" i="1"/>
  <c r="I3" i="1"/>
  <c r="I66" i="1"/>
  <c r="I81" i="1"/>
  <c r="I50" i="1"/>
  <c r="I30" i="1"/>
  <c r="I75" i="1"/>
  <c r="I43" i="1"/>
  <c r="I10" i="1"/>
  <c r="I7" i="1"/>
  <c r="I51" i="1"/>
  <c r="I67" i="1"/>
  <c r="I77" i="1" l="1"/>
  <c r="I5" i="1"/>
  <c r="J13" i="1"/>
  <c r="J25" i="1"/>
  <c r="J49" i="1"/>
  <c r="I53" i="1"/>
  <c r="I60" i="1"/>
  <c r="I16" i="1"/>
  <c r="I41" i="1"/>
  <c r="I69" i="1"/>
  <c r="J44" i="1"/>
  <c r="J8" i="1"/>
  <c r="J72" i="1"/>
  <c r="J33" i="1"/>
  <c r="J64" i="1"/>
  <c r="J9" i="1"/>
  <c r="I89" i="1"/>
  <c r="I97" i="1"/>
  <c r="I105" i="1"/>
  <c r="I113" i="1"/>
  <c r="I121" i="1"/>
  <c r="I129" i="1"/>
  <c r="I137" i="1"/>
  <c r="I145" i="1"/>
  <c r="I153" i="1"/>
  <c r="I161" i="1"/>
  <c r="I166" i="1"/>
  <c r="I169" i="1"/>
  <c r="I174" i="1"/>
  <c r="I177" i="1"/>
  <c r="J37" i="1"/>
  <c r="I21" i="1"/>
  <c r="I65" i="1"/>
  <c r="J28" i="1"/>
  <c r="J48" i="1"/>
  <c r="J76" i="1"/>
  <c r="I84" i="1"/>
  <c r="I92" i="1"/>
  <c r="I100" i="1"/>
  <c r="I108" i="1"/>
  <c r="I116" i="1"/>
  <c r="I124" i="1"/>
  <c r="I132" i="1"/>
  <c r="I140" i="1"/>
  <c r="I148" i="1"/>
  <c r="I156" i="1"/>
  <c r="I164" i="1"/>
  <c r="I172" i="1"/>
  <c r="I80" i="1"/>
  <c r="I20" i="1"/>
  <c r="I42" i="1"/>
  <c r="I24" i="1"/>
</calcChain>
</file>

<file path=xl/sharedStrings.xml><?xml version="1.0" encoding="utf-8"?>
<sst xmlns="http://schemas.openxmlformats.org/spreadsheetml/2006/main" count="40" uniqueCount="29">
  <si>
    <t>Freq</t>
  </si>
  <si>
    <t>G'</t>
  </si>
  <si>
    <t>G"</t>
  </si>
  <si>
    <t>rad/s</t>
  </si>
  <si>
    <t>Pa</t>
  </si>
  <si>
    <t>Pa-s</t>
  </si>
  <si>
    <t>-</t>
  </si>
  <si>
    <t>Temp.</t>
  </si>
  <si>
    <t>°C</t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</si>
  <si>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</rPr>
      <t>ω</t>
    </r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</si>
  <si>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</si>
  <si>
    <r>
      <rPr>
        <sz val="11"/>
        <color theme="1"/>
        <rFont val="Calibri"/>
        <family val="2"/>
      </rPr>
      <t>η</t>
    </r>
    <r>
      <rPr>
        <sz val="11"/>
        <color theme="1"/>
        <rFont val="Calibri"/>
        <family val="2"/>
        <scheme val="minor"/>
      </rPr>
      <t>*</t>
    </r>
  </si>
  <si>
    <t>T</t>
  </si>
  <si>
    <t>τ</t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</si>
  <si>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</rPr>
      <t>ω @ tan(δ</t>
    </r>
    <r>
      <rPr>
        <sz val="11"/>
        <color theme="1"/>
        <rFont val="Calibri"/>
        <family val="2"/>
        <scheme val="minor"/>
      </rPr>
      <t>)=0</t>
    </r>
  </si>
  <si>
    <t>C1</t>
  </si>
  <si>
    <t>C2</t>
  </si>
  <si>
    <r>
      <t>T</t>
    </r>
    <r>
      <rPr>
        <vertAlign val="subscript"/>
        <sz val="11"/>
        <color theme="1"/>
        <rFont val="Calibri"/>
        <family val="2"/>
        <scheme val="minor"/>
      </rPr>
      <t>ref</t>
    </r>
  </si>
  <si>
    <t>ms</t>
  </si>
  <si>
    <t>Sample</t>
  </si>
  <si>
    <r>
      <t>tan(</t>
    </r>
    <r>
      <rPr>
        <sz val="11"/>
        <color theme="1"/>
        <rFont val="Calibri"/>
        <family val="2"/>
      </rPr>
      <t>δ)</t>
    </r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</si>
  <si>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(Exp.)</t>
    </r>
  </si>
  <si>
    <t>***</t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</si>
  <si>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</si>
  <si>
    <t>J/mol</t>
  </si>
  <si>
    <t>R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</si>
  <si>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</si>
  <si>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J/K-mol</t>
  </si>
  <si>
    <r>
      <rPr>
        <sz val="11"/>
        <color theme="1"/>
        <rFont val="Calibri"/>
        <family val="2"/>
      </rPr>
      <t>η*/a</t>
    </r>
    <r>
      <rPr>
        <vertAlign val="subscript"/>
        <sz val="11"/>
        <color theme="1"/>
        <rFont val="Calibri"/>
        <family val="2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</si>
</sst>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PA12</a:t>
            </a:r>
            <a:r>
              <a:rPr lang="en-US" baseline="0"/>
              <a:t> + Oxidizer (Silverstone) Rheology Master Plot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'Raw Data'!$D$1</c:f>
              <c:strCache>
                <c:ptCount val="1"/>
                <c:pt idx="0">
                  <c:v>G'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>
                  <a:lumMod val="20000"/>
                  <a:lumOff val="8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Data'!$I$3:$I$82</c:f>
              <c:numCache>
                <c:formatCode>0.00</c:formatCode>
                <c:ptCount val="80"/>
                <c:pt idx="0">
                  <c:v>2169.5964939789569</c:v>
                </c:pt>
                <c:pt idx="1">
                  <c:v>1368.9242646479745</c:v>
                </c:pt>
                <c:pt idx="2">
                  <c:v>863.73372102497456</c:v>
                </c:pt>
                <c:pt idx="3">
                  <c:v>544.97660412958612</c:v>
                </c:pt>
                <c:pt idx="4">
                  <c:v>343.85804657282841</c:v>
                </c:pt>
                <c:pt idx="5">
                  <c:v>216.95964939789567</c:v>
                </c:pt>
                <c:pt idx="6">
                  <c:v>136.89242646479744</c:v>
                </c:pt>
                <c:pt idx="7">
                  <c:v>86.373372102497456</c:v>
                </c:pt>
                <c:pt idx="8">
                  <c:v>54.497660412958616</c:v>
                </c:pt>
                <c:pt idx="9">
                  <c:v>34.385761265352969</c:v>
                </c:pt>
                <c:pt idx="10">
                  <c:v>21.695964939789569</c:v>
                </c:pt>
                <c:pt idx="11">
                  <c:v>13.689242646479746</c:v>
                </c:pt>
                <c:pt idx="12">
                  <c:v>8.6373372102497452</c:v>
                </c:pt>
                <c:pt idx="13">
                  <c:v>2.1695964939789567</c:v>
                </c:pt>
                <c:pt idx="14">
                  <c:v>5.4497660412958622</c:v>
                </c:pt>
                <c:pt idx="15">
                  <c:v>3.4385934833072485</c:v>
                </c:pt>
                <c:pt idx="16">
                  <c:v>1.3017628140990558</c:v>
                </c:pt>
                <c:pt idx="17">
                  <c:v>1301.7628140990557</c:v>
                </c:pt>
                <c:pt idx="18">
                  <c:v>821.35766165831205</c:v>
                </c:pt>
                <c:pt idx="19">
                  <c:v>518.24219039534694</c:v>
                </c:pt>
                <c:pt idx="20">
                  <c:v>326.98719774791363</c:v>
                </c:pt>
                <c:pt idx="21">
                  <c:v>206.31560734887088</c:v>
                </c:pt>
                <c:pt idx="22">
                  <c:v>130.17628140990558</c:v>
                </c:pt>
                <c:pt idx="23">
                  <c:v>82.1357661658312</c:v>
                </c:pt>
                <c:pt idx="24">
                  <c:v>51.82421903953469</c:v>
                </c:pt>
                <c:pt idx="25">
                  <c:v>32.698719774791364</c:v>
                </c:pt>
                <c:pt idx="26">
                  <c:v>20.631534699630809</c:v>
                </c:pt>
                <c:pt idx="27">
                  <c:v>13.017628140990558</c:v>
                </c:pt>
                <c:pt idx="28">
                  <c:v>8.2135766165831203</c:v>
                </c:pt>
                <c:pt idx="29">
                  <c:v>5.1824219039534691</c:v>
                </c:pt>
                <c:pt idx="30">
                  <c:v>2.0631638840655935</c:v>
                </c:pt>
                <c:pt idx="31">
                  <c:v>3.2698719774791365</c:v>
                </c:pt>
                <c:pt idx="32">
                  <c:v>2.0056888735418199</c:v>
                </c:pt>
                <c:pt idx="33">
                  <c:v>0.79848116691156412</c:v>
                </c:pt>
                <c:pt idx="34">
                  <c:v>798.48116691156417</c:v>
                </c:pt>
                <c:pt idx="35">
                  <c:v>503.80808011218664</c:v>
                </c:pt>
                <c:pt idx="36">
                  <c:v>317.88174039682895</c:v>
                </c:pt>
                <c:pt idx="37">
                  <c:v>200.56888735418195</c:v>
                </c:pt>
                <c:pt idx="38">
                  <c:v>126.55080105511364</c:v>
                </c:pt>
                <c:pt idx="39">
                  <c:v>79.848116691156406</c:v>
                </c:pt>
                <c:pt idx="40">
                  <c:v>50.380808011218662</c:v>
                </c:pt>
                <c:pt idx="41">
                  <c:v>31.788174039682897</c:v>
                </c:pt>
                <c:pt idx="42">
                  <c:v>20.056888735418198</c:v>
                </c:pt>
                <c:pt idx="43">
                  <c:v>12.655064135888027</c:v>
                </c:pt>
                <c:pt idx="44">
                  <c:v>7.9848116691156417</c:v>
                </c:pt>
                <c:pt idx="45">
                  <c:v>1.265512801438138</c:v>
                </c:pt>
                <c:pt idx="46">
                  <c:v>5.0380808011218674</c:v>
                </c:pt>
                <c:pt idx="47">
                  <c:v>3.1788174039682895</c:v>
                </c:pt>
                <c:pt idx="48">
                  <c:v>500</c:v>
                </c:pt>
                <c:pt idx="49">
                  <c:v>315.47899999999998</c:v>
                </c:pt>
                <c:pt idx="50">
                  <c:v>199.054</c:v>
                </c:pt>
                <c:pt idx="51">
                  <c:v>0.5</c:v>
                </c:pt>
                <c:pt idx="52">
                  <c:v>125.59399999999999</c:v>
                </c:pt>
                <c:pt idx="53">
                  <c:v>79.244699999999995</c:v>
                </c:pt>
                <c:pt idx="54">
                  <c:v>1.2559400000000001</c:v>
                </c:pt>
                <c:pt idx="55">
                  <c:v>50</c:v>
                </c:pt>
                <c:pt idx="56">
                  <c:v>31.547899999999998</c:v>
                </c:pt>
                <c:pt idx="57">
                  <c:v>1.99054</c:v>
                </c:pt>
                <c:pt idx="58">
                  <c:v>19.9054</c:v>
                </c:pt>
                <c:pt idx="59">
                  <c:v>3.1547900000000002</c:v>
                </c:pt>
                <c:pt idx="60">
                  <c:v>12.5594</c:v>
                </c:pt>
                <c:pt idx="61">
                  <c:v>7.9244599999999998</c:v>
                </c:pt>
                <c:pt idx="62">
                  <c:v>5</c:v>
                </c:pt>
                <c:pt idx="63">
                  <c:v>0.79244999999999999</c:v>
                </c:pt>
                <c:pt idx="64">
                  <c:v>0.5</c:v>
                </c:pt>
                <c:pt idx="65">
                  <c:v>500</c:v>
                </c:pt>
                <c:pt idx="66">
                  <c:v>315.47899999999998</c:v>
                </c:pt>
                <c:pt idx="67">
                  <c:v>199.054</c:v>
                </c:pt>
                <c:pt idx="68">
                  <c:v>125.59399999999999</c:v>
                </c:pt>
                <c:pt idx="69">
                  <c:v>79.244699999999995</c:v>
                </c:pt>
                <c:pt idx="70">
                  <c:v>50</c:v>
                </c:pt>
                <c:pt idx="71">
                  <c:v>31.547899999999998</c:v>
                </c:pt>
                <c:pt idx="72">
                  <c:v>19.9054</c:v>
                </c:pt>
                <c:pt idx="73">
                  <c:v>0.79244999999999999</c:v>
                </c:pt>
                <c:pt idx="74">
                  <c:v>12.5594</c:v>
                </c:pt>
                <c:pt idx="75">
                  <c:v>1.2559400000000001</c:v>
                </c:pt>
                <c:pt idx="76">
                  <c:v>7.9244599999999998</c:v>
                </c:pt>
                <c:pt idx="77">
                  <c:v>1.99054</c:v>
                </c:pt>
                <c:pt idx="78">
                  <c:v>5</c:v>
                </c:pt>
                <c:pt idx="79">
                  <c:v>3.1547900000000002</c:v>
                </c:pt>
              </c:numCache>
            </c:numRef>
          </c:xVal>
          <c:yVal>
            <c:numRef>
              <c:f>'Raw Data'!$D$3:$D$82</c:f>
              <c:numCache>
                <c:formatCode>0.00</c:formatCode>
                <c:ptCount val="80"/>
                <c:pt idx="0">
                  <c:v>183720</c:v>
                </c:pt>
                <c:pt idx="1">
                  <c:v>145530</c:v>
                </c:pt>
                <c:pt idx="2">
                  <c:v>101250</c:v>
                </c:pt>
                <c:pt idx="3">
                  <c:v>67498.8</c:v>
                </c:pt>
                <c:pt idx="4">
                  <c:v>42934.5</c:v>
                </c:pt>
                <c:pt idx="5">
                  <c:v>25953.599999999999</c:v>
                </c:pt>
                <c:pt idx="6">
                  <c:v>15175</c:v>
                </c:pt>
                <c:pt idx="7">
                  <c:v>8427.39</c:v>
                </c:pt>
                <c:pt idx="8">
                  <c:v>4638.99</c:v>
                </c:pt>
                <c:pt idx="9">
                  <c:v>2448.4699999999998</c:v>
                </c:pt>
                <c:pt idx="10">
                  <c:v>1267.52</c:v>
                </c:pt>
                <c:pt idx="11">
                  <c:v>596.20899999999995</c:v>
                </c:pt>
                <c:pt idx="12">
                  <c:v>309.14100000000002</c:v>
                </c:pt>
                <c:pt idx="13">
                  <c:v>83.789900000000003</c:v>
                </c:pt>
                <c:pt idx="14">
                  <c:v>110.61</c:v>
                </c:pt>
                <c:pt idx="15">
                  <c:v>51.421999999999997</c:v>
                </c:pt>
                <c:pt idx="16">
                  <c:v>-2.5108999999999999</c:v>
                </c:pt>
                <c:pt idx="17">
                  <c:v>129870</c:v>
                </c:pt>
                <c:pt idx="18">
                  <c:v>96556.7</c:v>
                </c:pt>
                <c:pt idx="19">
                  <c:v>64159.5</c:v>
                </c:pt>
                <c:pt idx="20">
                  <c:v>40805.300000000003</c:v>
                </c:pt>
                <c:pt idx="21">
                  <c:v>24856.400000000001</c:v>
                </c:pt>
                <c:pt idx="22">
                  <c:v>14522.7</c:v>
                </c:pt>
                <c:pt idx="23">
                  <c:v>8201.8799999999992</c:v>
                </c:pt>
                <c:pt idx="24">
                  <c:v>4471.5</c:v>
                </c:pt>
                <c:pt idx="25">
                  <c:v>2367.0500000000002</c:v>
                </c:pt>
                <c:pt idx="26">
                  <c:v>1193.04</c:v>
                </c:pt>
                <c:pt idx="27">
                  <c:v>582.88199999999995</c:v>
                </c:pt>
                <c:pt idx="28">
                  <c:v>323.88400000000001</c:v>
                </c:pt>
                <c:pt idx="29">
                  <c:v>128.77600000000001</c:v>
                </c:pt>
                <c:pt idx="30">
                  <c:v>40.956499999999998</c:v>
                </c:pt>
                <c:pt idx="31">
                  <c:v>3.1662300000000001</c:v>
                </c:pt>
                <c:pt idx="32">
                  <c:v>-26.367000000000001</c:v>
                </c:pt>
                <c:pt idx="33">
                  <c:v>-20.471</c:v>
                </c:pt>
                <c:pt idx="34">
                  <c:v>87210.3</c:v>
                </c:pt>
                <c:pt idx="35">
                  <c:v>61011.8</c:v>
                </c:pt>
                <c:pt idx="36">
                  <c:v>38795.800000000003</c:v>
                </c:pt>
                <c:pt idx="37">
                  <c:v>23664.6</c:v>
                </c:pt>
                <c:pt idx="38">
                  <c:v>13969.6</c:v>
                </c:pt>
                <c:pt idx="39">
                  <c:v>7879.84</c:v>
                </c:pt>
                <c:pt idx="40">
                  <c:v>4320.9799999999996</c:v>
                </c:pt>
                <c:pt idx="41">
                  <c:v>2261.12</c:v>
                </c:pt>
                <c:pt idx="42">
                  <c:v>1142.25</c:v>
                </c:pt>
                <c:pt idx="43">
                  <c:v>563.99800000000005</c:v>
                </c:pt>
                <c:pt idx="44">
                  <c:v>273.30599999999998</c:v>
                </c:pt>
                <c:pt idx="45">
                  <c:v>36.025700000000001</c:v>
                </c:pt>
                <c:pt idx="46">
                  <c:v>125.444</c:v>
                </c:pt>
                <c:pt idx="47">
                  <c:v>78.227500000000006</c:v>
                </c:pt>
                <c:pt idx="48">
                  <c:v>54377.9</c:v>
                </c:pt>
                <c:pt idx="49">
                  <c:v>36354.6</c:v>
                </c:pt>
                <c:pt idx="50">
                  <c:v>22377.9</c:v>
                </c:pt>
                <c:pt idx="51">
                  <c:v>119.98399999999999</c:v>
                </c:pt>
                <c:pt idx="52">
                  <c:v>13333.2</c:v>
                </c:pt>
                <c:pt idx="53">
                  <c:v>7503.53</c:v>
                </c:pt>
                <c:pt idx="54">
                  <c:v>114.589</c:v>
                </c:pt>
                <c:pt idx="55">
                  <c:v>4083.86</c:v>
                </c:pt>
                <c:pt idx="56">
                  <c:v>2047.47</c:v>
                </c:pt>
                <c:pt idx="57">
                  <c:v>131.465</c:v>
                </c:pt>
                <c:pt idx="58">
                  <c:v>1029.83</c:v>
                </c:pt>
                <c:pt idx="59">
                  <c:v>146.73599999999999</c:v>
                </c:pt>
                <c:pt idx="60">
                  <c:v>498.23500000000001</c:v>
                </c:pt>
                <c:pt idx="61">
                  <c:v>216.36799999999999</c:v>
                </c:pt>
                <c:pt idx="62">
                  <c:v>117.215</c:v>
                </c:pt>
                <c:pt idx="63">
                  <c:v>0.12361</c:v>
                </c:pt>
                <c:pt idx="64">
                  <c:v>-36.292999999999999</c:v>
                </c:pt>
                <c:pt idx="65">
                  <c:v>60381.4</c:v>
                </c:pt>
                <c:pt idx="66">
                  <c:v>41864.699999999997</c:v>
                </c:pt>
                <c:pt idx="67">
                  <c:v>24980.9</c:v>
                </c:pt>
                <c:pt idx="68">
                  <c:v>14458.1</c:v>
                </c:pt>
                <c:pt idx="69">
                  <c:v>8169.89</c:v>
                </c:pt>
                <c:pt idx="70">
                  <c:v>4432.07</c:v>
                </c:pt>
                <c:pt idx="71">
                  <c:v>2261.13</c:v>
                </c:pt>
                <c:pt idx="72">
                  <c:v>1129.98</c:v>
                </c:pt>
                <c:pt idx="73">
                  <c:v>46.220599999999997</c:v>
                </c:pt>
                <c:pt idx="74">
                  <c:v>524.404</c:v>
                </c:pt>
                <c:pt idx="75">
                  <c:v>51.023000000000003</c:v>
                </c:pt>
                <c:pt idx="76">
                  <c:v>248.892</c:v>
                </c:pt>
                <c:pt idx="77">
                  <c:v>54.2029</c:v>
                </c:pt>
                <c:pt idx="78">
                  <c:v>99.505799999999994</c:v>
                </c:pt>
                <c:pt idx="79">
                  <c:v>62.8474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'Raw Data'!$E$1</c:f>
              <c:strCache>
                <c:ptCount val="1"/>
                <c:pt idx="0">
                  <c:v>G"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Data'!$I$3:$I$82</c:f>
              <c:numCache>
                <c:formatCode>0.00</c:formatCode>
                <c:ptCount val="80"/>
                <c:pt idx="0">
                  <c:v>2169.5964939789569</c:v>
                </c:pt>
                <c:pt idx="1">
                  <c:v>1368.9242646479745</c:v>
                </c:pt>
                <c:pt idx="2">
                  <c:v>863.73372102497456</c:v>
                </c:pt>
                <c:pt idx="3">
                  <c:v>544.97660412958612</c:v>
                </c:pt>
                <c:pt idx="4">
                  <c:v>343.85804657282841</c:v>
                </c:pt>
                <c:pt idx="5">
                  <c:v>216.95964939789567</c:v>
                </c:pt>
                <c:pt idx="6">
                  <c:v>136.89242646479744</c:v>
                </c:pt>
                <c:pt idx="7">
                  <c:v>86.373372102497456</c:v>
                </c:pt>
                <c:pt idx="8">
                  <c:v>54.497660412958616</c:v>
                </c:pt>
                <c:pt idx="9">
                  <c:v>34.385761265352969</c:v>
                </c:pt>
                <c:pt idx="10">
                  <c:v>21.695964939789569</c:v>
                </c:pt>
                <c:pt idx="11">
                  <c:v>13.689242646479746</c:v>
                </c:pt>
                <c:pt idx="12">
                  <c:v>8.6373372102497452</c:v>
                </c:pt>
                <c:pt idx="13">
                  <c:v>2.1695964939789567</c:v>
                </c:pt>
                <c:pt idx="14">
                  <c:v>5.4497660412958622</c:v>
                </c:pt>
                <c:pt idx="15">
                  <c:v>3.4385934833072485</c:v>
                </c:pt>
                <c:pt idx="16">
                  <c:v>1.3017628140990558</c:v>
                </c:pt>
                <c:pt idx="17">
                  <c:v>1301.7628140990557</c:v>
                </c:pt>
                <c:pt idx="18">
                  <c:v>821.35766165831205</c:v>
                </c:pt>
                <c:pt idx="19">
                  <c:v>518.24219039534694</c:v>
                </c:pt>
                <c:pt idx="20">
                  <c:v>326.98719774791363</c:v>
                </c:pt>
                <c:pt idx="21">
                  <c:v>206.31560734887088</c:v>
                </c:pt>
                <c:pt idx="22">
                  <c:v>130.17628140990558</c:v>
                </c:pt>
                <c:pt idx="23">
                  <c:v>82.1357661658312</c:v>
                </c:pt>
                <c:pt idx="24">
                  <c:v>51.82421903953469</c:v>
                </c:pt>
                <c:pt idx="25">
                  <c:v>32.698719774791364</c:v>
                </c:pt>
                <c:pt idx="26">
                  <c:v>20.631534699630809</c:v>
                </c:pt>
                <c:pt idx="27">
                  <c:v>13.017628140990558</c:v>
                </c:pt>
                <c:pt idx="28">
                  <c:v>8.2135766165831203</c:v>
                </c:pt>
                <c:pt idx="29">
                  <c:v>5.1824219039534691</c:v>
                </c:pt>
                <c:pt idx="30">
                  <c:v>2.0631638840655935</c:v>
                </c:pt>
                <c:pt idx="31">
                  <c:v>3.2698719774791365</c:v>
                </c:pt>
                <c:pt idx="32">
                  <c:v>2.0056888735418199</c:v>
                </c:pt>
                <c:pt idx="33">
                  <c:v>0.79848116691156412</c:v>
                </c:pt>
                <c:pt idx="34">
                  <c:v>798.48116691156417</c:v>
                </c:pt>
                <c:pt idx="35">
                  <c:v>503.80808011218664</c:v>
                </c:pt>
                <c:pt idx="36">
                  <c:v>317.88174039682895</c:v>
                </c:pt>
                <c:pt idx="37">
                  <c:v>200.56888735418195</c:v>
                </c:pt>
                <c:pt idx="38">
                  <c:v>126.55080105511364</c:v>
                </c:pt>
                <c:pt idx="39">
                  <c:v>79.848116691156406</c:v>
                </c:pt>
                <c:pt idx="40">
                  <c:v>50.380808011218662</c:v>
                </c:pt>
                <c:pt idx="41">
                  <c:v>31.788174039682897</c:v>
                </c:pt>
                <c:pt idx="42">
                  <c:v>20.056888735418198</c:v>
                </c:pt>
                <c:pt idx="43">
                  <c:v>12.655064135888027</c:v>
                </c:pt>
                <c:pt idx="44">
                  <c:v>7.9848116691156417</c:v>
                </c:pt>
                <c:pt idx="45">
                  <c:v>1.265512801438138</c:v>
                </c:pt>
                <c:pt idx="46">
                  <c:v>5.0380808011218674</c:v>
                </c:pt>
                <c:pt idx="47">
                  <c:v>3.1788174039682895</c:v>
                </c:pt>
                <c:pt idx="48">
                  <c:v>500</c:v>
                </c:pt>
                <c:pt idx="49">
                  <c:v>315.47899999999998</c:v>
                </c:pt>
                <c:pt idx="50">
                  <c:v>199.054</c:v>
                </c:pt>
                <c:pt idx="51">
                  <c:v>0.5</c:v>
                </c:pt>
                <c:pt idx="52">
                  <c:v>125.59399999999999</c:v>
                </c:pt>
                <c:pt idx="53">
                  <c:v>79.244699999999995</c:v>
                </c:pt>
                <c:pt idx="54">
                  <c:v>1.2559400000000001</c:v>
                </c:pt>
                <c:pt idx="55">
                  <c:v>50</c:v>
                </c:pt>
                <c:pt idx="56">
                  <c:v>31.547899999999998</c:v>
                </c:pt>
                <c:pt idx="57">
                  <c:v>1.99054</c:v>
                </c:pt>
                <c:pt idx="58">
                  <c:v>19.9054</c:v>
                </c:pt>
                <c:pt idx="59">
                  <c:v>3.1547900000000002</c:v>
                </c:pt>
                <c:pt idx="60">
                  <c:v>12.5594</c:v>
                </c:pt>
                <c:pt idx="61">
                  <c:v>7.9244599999999998</c:v>
                </c:pt>
                <c:pt idx="62">
                  <c:v>5</c:v>
                </c:pt>
                <c:pt idx="63">
                  <c:v>0.79244999999999999</c:v>
                </c:pt>
                <c:pt idx="64">
                  <c:v>0.5</c:v>
                </c:pt>
                <c:pt idx="65">
                  <c:v>500</c:v>
                </c:pt>
                <c:pt idx="66">
                  <c:v>315.47899999999998</c:v>
                </c:pt>
                <c:pt idx="67">
                  <c:v>199.054</c:v>
                </c:pt>
                <c:pt idx="68">
                  <c:v>125.59399999999999</c:v>
                </c:pt>
                <c:pt idx="69">
                  <c:v>79.244699999999995</c:v>
                </c:pt>
                <c:pt idx="70">
                  <c:v>50</c:v>
                </c:pt>
                <c:pt idx="71">
                  <c:v>31.547899999999998</c:v>
                </c:pt>
                <c:pt idx="72">
                  <c:v>19.9054</c:v>
                </c:pt>
                <c:pt idx="73">
                  <c:v>0.79244999999999999</c:v>
                </c:pt>
                <c:pt idx="74">
                  <c:v>12.5594</c:v>
                </c:pt>
                <c:pt idx="75">
                  <c:v>1.2559400000000001</c:v>
                </c:pt>
                <c:pt idx="76">
                  <c:v>7.9244599999999998</c:v>
                </c:pt>
                <c:pt idx="77">
                  <c:v>1.99054</c:v>
                </c:pt>
                <c:pt idx="78">
                  <c:v>5</c:v>
                </c:pt>
                <c:pt idx="79">
                  <c:v>3.1547900000000002</c:v>
                </c:pt>
              </c:numCache>
            </c:numRef>
          </c:xVal>
          <c:yVal>
            <c:numRef>
              <c:f>'Raw Data'!$E$3:$E$82</c:f>
              <c:numCache>
                <c:formatCode>0.00</c:formatCode>
                <c:ptCount val="80"/>
                <c:pt idx="0">
                  <c:v>131730</c:v>
                </c:pt>
                <c:pt idx="1">
                  <c:v>151760</c:v>
                </c:pt>
                <c:pt idx="2">
                  <c:v>130730</c:v>
                </c:pt>
                <c:pt idx="3">
                  <c:v>104230</c:v>
                </c:pt>
                <c:pt idx="4">
                  <c:v>79380.899999999994</c:v>
                </c:pt>
                <c:pt idx="5">
                  <c:v>58335.9</c:v>
                </c:pt>
                <c:pt idx="6">
                  <c:v>41515.599999999999</c:v>
                </c:pt>
                <c:pt idx="7">
                  <c:v>28783.1</c:v>
                </c:pt>
                <c:pt idx="8">
                  <c:v>19623.3</c:v>
                </c:pt>
                <c:pt idx="9">
                  <c:v>13145.9</c:v>
                </c:pt>
                <c:pt idx="10">
                  <c:v>8687.4699999999993</c:v>
                </c:pt>
                <c:pt idx="11">
                  <c:v>5673.63</c:v>
                </c:pt>
                <c:pt idx="12">
                  <c:v>3646.49</c:v>
                </c:pt>
                <c:pt idx="13">
                  <c:v>1054.24</c:v>
                </c:pt>
                <c:pt idx="14">
                  <c:v>2357.4699999999998</c:v>
                </c:pt>
                <c:pt idx="15">
                  <c:v>1389.01</c:v>
                </c:pt>
                <c:pt idx="16">
                  <c:v>702.505</c:v>
                </c:pt>
                <c:pt idx="17">
                  <c:v>115700</c:v>
                </c:pt>
                <c:pt idx="18">
                  <c:v>123810</c:v>
                </c:pt>
                <c:pt idx="19">
                  <c:v>101800</c:v>
                </c:pt>
                <c:pt idx="20">
                  <c:v>77827.5</c:v>
                </c:pt>
                <c:pt idx="21">
                  <c:v>57118</c:v>
                </c:pt>
                <c:pt idx="22">
                  <c:v>40682.199999999997</c:v>
                </c:pt>
                <c:pt idx="23">
                  <c:v>28226.3</c:v>
                </c:pt>
                <c:pt idx="24">
                  <c:v>19203</c:v>
                </c:pt>
                <c:pt idx="25">
                  <c:v>12859.2</c:v>
                </c:pt>
                <c:pt idx="26">
                  <c:v>8481.2900000000009</c:v>
                </c:pt>
                <c:pt idx="27">
                  <c:v>5530.12</c:v>
                </c:pt>
                <c:pt idx="28">
                  <c:v>3522.85</c:v>
                </c:pt>
                <c:pt idx="29">
                  <c:v>2324.2399999999998</c:v>
                </c:pt>
                <c:pt idx="30">
                  <c:v>916.904</c:v>
                </c:pt>
                <c:pt idx="31">
                  <c:v>1441.24</c:v>
                </c:pt>
                <c:pt idx="32">
                  <c:v>932.93600000000004</c:v>
                </c:pt>
                <c:pt idx="33">
                  <c:v>458.48</c:v>
                </c:pt>
                <c:pt idx="34">
                  <c:v>95346.3</c:v>
                </c:pt>
                <c:pt idx="35">
                  <c:v>95583.5</c:v>
                </c:pt>
                <c:pt idx="36">
                  <c:v>75249</c:v>
                </c:pt>
                <c:pt idx="37">
                  <c:v>55754.1</c:v>
                </c:pt>
                <c:pt idx="38">
                  <c:v>39685.300000000003</c:v>
                </c:pt>
                <c:pt idx="39">
                  <c:v>27588</c:v>
                </c:pt>
                <c:pt idx="40">
                  <c:v>18825.2</c:v>
                </c:pt>
                <c:pt idx="41">
                  <c:v>12588.9</c:v>
                </c:pt>
                <c:pt idx="42">
                  <c:v>8305.19</c:v>
                </c:pt>
                <c:pt idx="43">
                  <c:v>5422.18</c:v>
                </c:pt>
                <c:pt idx="44">
                  <c:v>3476.04</c:v>
                </c:pt>
                <c:pt idx="45">
                  <c:v>587.14</c:v>
                </c:pt>
                <c:pt idx="46">
                  <c:v>2237.61</c:v>
                </c:pt>
                <c:pt idx="47">
                  <c:v>1452.22</c:v>
                </c:pt>
                <c:pt idx="48">
                  <c:v>73961.3</c:v>
                </c:pt>
                <c:pt idx="49">
                  <c:v>70535.3</c:v>
                </c:pt>
                <c:pt idx="50">
                  <c:v>54258.400000000001</c:v>
                </c:pt>
                <c:pt idx="51">
                  <c:v>314.83100000000002</c:v>
                </c:pt>
                <c:pt idx="52">
                  <c:v>39238.6</c:v>
                </c:pt>
                <c:pt idx="53">
                  <c:v>27391.4</c:v>
                </c:pt>
                <c:pt idx="54">
                  <c:v>451.20600000000002</c:v>
                </c:pt>
                <c:pt idx="55">
                  <c:v>18706.8</c:v>
                </c:pt>
                <c:pt idx="56">
                  <c:v>12465.4</c:v>
                </c:pt>
                <c:pt idx="57">
                  <c:v>885.46400000000006</c:v>
                </c:pt>
                <c:pt idx="58">
                  <c:v>8216.23</c:v>
                </c:pt>
                <c:pt idx="59">
                  <c:v>1375.97</c:v>
                </c:pt>
                <c:pt idx="60">
                  <c:v>5299.46</c:v>
                </c:pt>
                <c:pt idx="61">
                  <c:v>3359.54</c:v>
                </c:pt>
                <c:pt idx="62">
                  <c:v>2188.3000000000002</c:v>
                </c:pt>
                <c:pt idx="63">
                  <c:v>707.27599999999995</c:v>
                </c:pt>
                <c:pt idx="64">
                  <c:v>283.39800000000002</c:v>
                </c:pt>
                <c:pt idx="65">
                  <c:v>81415</c:v>
                </c:pt>
                <c:pt idx="66">
                  <c:v>80668.399999999994</c:v>
                </c:pt>
                <c:pt idx="67">
                  <c:v>61265.4</c:v>
                </c:pt>
                <c:pt idx="68">
                  <c:v>43534.9</c:v>
                </c:pt>
                <c:pt idx="69">
                  <c:v>30038.7</c:v>
                </c:pt>
                <c:pt idx="70">
                  <c:v>20310.5</c:v>
                </c:pt>
                <c:pt idx="71">
                  <c:v>13499.9</c:v>
                </c:pt>
                <c:pt idx="72">
                  <c:v>8783.66</c:v>
                </c:pt>
                <c:pt idx="73">
                  <c:v>403.41199999999998</c:v>
                </c:pt>
                <c:pt idx="74">
                  <c:v>5652.26</c:v>
                </c:pt>
                <c:pt idx="75">
                  <c:v>555.90300000000002</c:v>
                </c:pt>
                <c:pt idx="76">
                  <c:v>3590.49</c:v>
                </c:pt>
                <c:pt idx="77">
                  <c:v>904.63</c:v>
                </c:pt>
                <c:pt idx="78">
                  <c:v>2275.86</c:v>
                </c:pt>
                <c:pt idx="79">
                  <c:v>1440.51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'Raw Data'!$F$1</c:f>
              <c:strCache>
                <c:ptCount val="1"/>
                <c:pt idx="0">
                  <c:v>tan(δ)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>
                  <a:lumMod val="20000"/>
                  <a:lumOff val="8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'Raw Data'!$I$3:$I$178</c:f>
              <c:numCache>
                <c:formatCode>0.00</c:formatCode>
                <c:ptCount val="176"/>
                <c:pt idx="0">
                  <c:v>2169.5964939789569</c:v>
                </c:pt>
                <c:pt idx="1">
                  <c:v>1368.9242646479745</c:v>
                </c:pt>
                <c:pt idx="2">
                  <c:v>863.73372102497456</c:v>
                </c:pt>
                <c:pt idx="3">
                  <c:v>544.97660412958612</c:v>
                </c:pt>
                <c:pt idx="4">
                  <c:v>343.85804657282841</c:v>
                </c:pt>
                <c:pt idx="5">
                  <c:v>216.95964939789567</c:v>
                </c:pt>
                <c:pt idx="6">
                  <c:v>136.89242646479744</c:v>
                </c:pt>
                <c:pt idx="7">
                  <c:v>86.373372102497456</c:v>
                </c:pt>
                <c:pt idx="8">
                  <c:v>54.497660412958616</c:v>
                </c:pt>
                <c:pt idx="9">
                  <c:v>34.385761265352969</c:v>
                </c:pt>
                <c:pt idx="10">
                  <c:v>21.695964939789569</c:v>
                </c:pt>
                <c:pt idx="11">
                  <c:v>13.689242646479746</c:v>
                </c:pt>
                <c:pt idx="12">
                  <c:v>8.6373372102497452</c:v>
                </c:pt>
                <c:pt idx="13">
                  <c:v>2.1695964939789567</c:v>
                </c:pt>
                <c:pt idx="14">
                  <c:v>5.4497660412958622</c:v>
                </c:pt>
                <c:pt idx="15">
                  <c:v>3.4385934833072485</c:v>
                </c:pt>
                <c:pt idx="16">
                  <c:v>1.3017628140990558</c:v>
                </c:pt>
                <c:pt idx="17">
                  <c:v>1301.7628140990557</c:v>
                </c:pt>
                <c:pt idx="18">
                  <c:v>821.35766165831205</c:v>
                </c:pt>
                <c:pt idx="19">
                  <c:v>518.24219039534694</c:v>
                </c:pt>
                <c:pt idx="20">
                  <c:v>326.98719774791363</c:v>
                </c:pt>
                <c:pt idx="21">
                  <c:v>206.31560734887088</c:v>
                </c:pt>
                <c:pt idx="22">
                  <c:v>130.17628140990558</c:v>
                </c:pt>
                <c:pt idx="23">
                  <c:v>82.1357661658312</c:v>
                </c:pt>
                <c:pt idx="24">
                  <c:v>51.82421903953469</c:v>
                </c:pt>
                <c:pt idx="25">
                  <c:v>32.698719774791364</c:v>
                </c:pt>
                <c:pt idx="26">
                  <c:v>20.631534699630809</c:v>
                </c:pt>
                <c:pt idx="27">
                  <c:v>13.017628140990558</c:v>
                </c:pt>
                <c:pt idx="28">
                  <c:v>8.2135766165831203</c:v>
                </c:pt>
                <c:pt idx="29">
                  <c:v>5.1824219039534691</c:v>
                </c:pt>
                <c:pt idx="30">
                  <c:v>2.0631638840655935</c:v>
                </c:pt>
                <c:pt idx="31">
                  <c:v>3.2698719774791365</c:v>
                </c:pt>
                <c:pt idx="32">
                  <c:v>2.0056888735418199</c:v>
                </c:pt>
                <c:pt idx="33">
                  <c:v>0.79848116691156412</c:v>
                </c:pt>
                <c:pt idx="34">
                  <c:v>798.48116691156417</c:v>
                </c:pt>
                <c:pt idx="35">
                  <c:v>503.80808011218664</c:v>
                </c:pt>
                <c:pt idx="36">
                  <c:v>317.88174039682895</c:v>
                </c:pt>
                <c:pt idx="37">
                  <c:v>200.56888735418195</c:v>
                </c:pt>
                <c:pt idx="38">
                  <c:v>126.55080105511364</c:v>
                </c:pt>
                <c:pt idx="39">
                  <c:v>79.848116691156406</c:v>
                </c:pt>
                <c:pt idx="40">
                  <c:v>50.380808011218662</c:v>
                </c:pt>
                <c:pt idx="41">
                  <c:v>31.788174039682897</c:v>
                </c:pt>
                <c:pt idx="42">
                  <c:v>20.056888735418198</c:v>
                </c:pt>
                <c:pt idx="43">
                  <c:v>12.655064135888027</c:v>
                </c:pt>
                <c:pt idx="44">
                  <c:v>7.9848116691156417</c:v>
                </c:pt>
                <c:pt idx="45">
                  <c:v>1.265512801438138</c:v>
                </c:pt>
                <c:pt idx="46">
                  <c:v>5.0380808011218674</c:v>
                </c:pt>
                <c:pt idx="47">
                  <c:v>3.1788174039682895</c:v>
                </c:pt>
                <c:pt idx="48">
                  <c:v>500</c:v>
                </c:pt>
                <c:pt idx="49">
                  <c:v>315.47899999999998</c:v>
                </c:pt>
                <c:pt idx="50">
                  <c:v>199.054</c:v>
                </c:pt>
                <c:pt idx="51">
                  <c:v>0.5</c:v>
                </c:pt>
                <c:pt idx="52">
                  <c:v>125.59399999999999</c:v>
                </c:pt>
                <c:pt idx="53">
                  <c:v>79.244699999999995</c:v>
                </c:pt>
                <c:pt idx="54">
                  <c:v>1.2559400000000001</c:v>
                </c:pt>
                <c:pt idx="55">
                  <c:v>50</c:v>
                </c:pt>
                <c:pt idx="56">
                  <c:v>31.547899999999998</c:v>
                </c:pt>
                <c:pt idx="57">
                  <c:v>1.99054</c:v>
                </c:pt>
                <c:pt idx="58">
                  <c:v>19.9054</c:v>
                </c:pt>
                <c:pt idx="59">
                  <c:v>3.1547900000000002</c:v>
                </c:pt>
                <c:pt idx="60">
                  <c:v>12.5594</c:v>
                </c:pt>
                <c:pt idx="61">
                  <c:v>7.9244599999999998</c:v>
                </c:pt>
                <c:pt idx="62">
                  <c:v>5</c:v>
                </c:pt>
                <c:pt idx="63">
                  <c:v>0.79244999999999999</c:v>
                </c:pt>
                <c:pt idx="64">
                  <c:v>0.5</c:v>
                </c:pt>
                <c:pt idx="65">
                  <c:v>500</c:v>
                </c:pt>
                <c:pt idx="66">
                  <c:v>315.47899999999998</c:v>
                </c:pt>
                <c:pt idx="67">
                  <c:v>199.054</c:v>
                </c:pt>
                <c:pt idx="68">
                  <c:v>125.59399999999999</c:v>
                </c:pt>
                <c:pt idx="69">
                  <c:v>79.244699999999995</c:v>
                </c:pt>
                <c:pt idx="70">
                  <c:v>50</c:v>
                </c:pt>
                <c:pt idx="71">
                  <c:v>31.547899999999998</c:v>
                </c:pt>
                <c:pt idx="72">
                  <c:v>19.9054</c:v>
                </c:pt>
                <c:pt idx="73">
                  <c:v>0.79244999999999999</c:v>
                </c:pt>
                <c:pt idx="74">
                  <c:v>12.5594</c:v>
                </c:pt>
                <c:pt idx="75">
                  <c:v>1.2559400000000001</c:v>
                </c:pt>
                <c:pt idx="76">
                  <c:v>7.9244599999999998</c:v>
                </c:pt>
                <c:pt idx="77">
                  <c:v>1.99054</c:v>
                </c:pt>
                <c:pt idx="78">
                  <c:v>5</c:v>
                </c:pt>
                <c:pt idx="79">
                  <c:v>3.1547900000000002</c:v>
                </c:pt>
                <c:pt idx="80">
                  <c:v>319.22045833086486</c:v>
                </c:pt>
                <c:pt idx="81">
                  <c:v>201.41449126202335</c:v>
                </c:pt>
                <c:pt idx="82">
                  <c:v>127.0839436955898</c:v>
                </c:pt>
                <c:pt idx="83">
                  <c:v>80.184546403897443</c:v>
                </c:pt>
                <c:pt idx="84">
                  <c:v>50.593028263419775</c:v>
                </c:pt>
                <c:pt idx="85">
                  <c:v>31.922040725559153</c:v>
                </c:pt>
                <c:pt idx="86">
                  <c:v>20.141445295556835</c:v>
                </c:pt>
                <c:pt idx="87">
                  <c:v>12.708392454236229</c:v>
                </c:pt>
                <c:pt idx="88">
                  <c:v>8.0184533635079109</c:v>
                </c:pt>
                <c:pt idx="89">
                  <c:v>5.0593018686806026</c:v>
                </c:pt>
                <c:pt idx="90">
                  <c:v>3.192203689491365</c:v>
                </c:pt>
                <c:pt idx="91">
                  <c:v>2.0141442103352252</c:v>
                </c:pt>
                <c:pt idx="92">
                  <c:v>1.2708390538913479</c:v>
                </c:pt>
                <c:pt idx="93">
                  <c:v>0.80184520866260789</c:v>
                </c:pt>
                <c:pt idx="94">
                  <c:v>0.50593011663955945</c:v>
                </c:pt>
                <c:pt idx="95">
                  <c:v>0.3192203051050449</c:v>
                </c:pt>
                <c:pt idx="96">
                  <c:v>500</c:v>
                </c:pt>
                <c:pt idx="97">
                  <c:v>315.47867000000002</c:v>
                </c:pt>
                <c:pt idx="98">
                  <c:v>199.05357000000001</c:v>
                </c:pt>
                <c:pt idx="99">
                  <c:v>125.59430999999999</c:v>
                </c:pt>
                <c:pt idx="100">
                  <c:v>79.244652000000002</c:v>
                </c:pt>
                <c:pt idx="101">
                  <c:v>49.999991999999999</c:v>
                </c:pt>
                <c:pt idx="102">
                  <c:v>31.547861000000001</c:v>
                </c:pt>
                <c:pt idx="103">
                  <c:v>19.905353999999999</c:v>
                </c:pt>
                <c:pt idx="104">
                  <c:v>12.559429</c:v>
                </c:pt>
                <c:pt idx="105">
                  <c:v>7.9244637000000004</c:v>
                </c:pt>
                <c:pt idx="106">
                  <c:v>4.9999985999999996</c:v>
                </c:pt>
                <c:pt idx="107">
                  <c:v>3.1547855999999999</c:v>
                </c:pt>
                <c:pt idx="108">
                  <c:v>1.9905351</c:v>
                </c:pt>
                <c:pt idx="109">
                  <c:v>1.2559427000000001</c:v>
                </c:pt>
                <c:pt idx="110">
                  <c:v>0.79244625999999996</c:v>
                </c:pt>
                <c:pt idx="111">
                  <c:v>0.49999976000000002</c:v>
                </c:pt>
                <c:pt idx="112">
                  <c:v>798.48116691156417</c:v>
                </c:pt>
                <c:pt idx="113">
                  <c:v>503.80755311461655</c:v>
                </c:pt>
                <c:pt idx="114">
                  <c:v>317.88105370302543</c:v>
                </c:pt>
                <c:pt idx="115">
                  <c:v>200.56938241250543</c:v>
                </c:pt>
                <c:pt idx="116">
                  <c:v>126.55072440092162</c:v>
                </c:pt>
                <c:pt idx="117">
                  <c:v>79.848103915457742</c:v>
                </c:pt>
                <c:pt idx="118">
                  <c:v>50.380745729687654</c:v>
                </c:pt>
                <c:pt idx="119">
                  <c:v>31.788100579415541</c:v>
                </c:pt>
                <c:pt idx="120">
                  <c:v>20.056935047325876</c:v>
                </c:pt>
                <c:pt idx="121">
                  <c:v>12.655070044648662</c:v>
                </c:pt>
                <c:pt idx="122">
                  <c:v>7.9848094333683735</c:v>
                </c:pt>
                <c:pt idx="123">
                  <c:v>5.0380737744875974</c:v>
                </c:pt>
                <c:pt idx="124">
                  <c:v>3.1788095788528539</c:v>
                </c:pt>
                <c:pt idx="125">
                  <c:v>2.005693185340121</c:v>
                </c:pt>
                <c:pt idx="126">
                  <c:v>1.2655068287990094</c:v>
                </c:pt>
                <c:pt idx="127">
                  <c:v>0.79848078364060404</c:v>
                </c:pt>
                <c:pt idx="128">
                  <c:v>137.26861439519075</c:v>
                </c:pt>
                <c:pt idx="129">
                  <c:v>86.610639804275266</c:v>
                </c:pt>
                <c:pt idx="130">
                  <c:v>54.647615488632219</c:v>
                </c:pt>
                <c:pt idx="131">
                  <c:v>34.480313819240095</c:v>
                </c:pt>
                <c:pt idx="132">
                  <c:v>21.755607156538165</c:v>
                </c:pt>
                <c:pt idx="133">
                  <c:v>13.726859243221245</c:v>
                </c:pt>
                <c:pt idx="134">
                  <c:v>8.6610623332041534</c:v>
                </c:pt>
                <c:pt idx="135">
                  <c:v>5.4647607252515353</c:v>
                </c:pt>
                <c:pt idx="136">
                  <c:v>3.4480308328495521</c:v>
                </c:pt>
                <c:pt idx="137">
                  <c:v>2.1755603038479734</c:v>
                </c:pt>
                <c:pt idx="138">
                  <c:v>1.372685759599787</c:v>
                </c:pt>
                <c:pt idx="139">
                  <c:v>0.866106096051801</c:v>
                </c:pt>
                <c:pt idx="140">
                  <c:v>0.54647599016398496</c:v>
                </c:pt>
                <c:pt idx="141">
                  <c:v>0.34480302837750948</c:v>
                </c:pt>
                <c:pt idx="142">
                  <c:v>0.21755600018570215</c:v>
                </c:pt>
                <c:pt idx="143">
                  <c:v>0.13726854850625583</c:v>
                </c:pt>
                <c:pt idx="144">
                  <c:v>207.54624388232006</c:v>
                </c:pt>
                <c:pt idx="145">
                  <c:v>130.95282596697993</c:v>
                </c:pt>
                <c:pt idx="146">
                  <c:v>82.625641569732934</c:v>
                </c:pt>
                <c:pt idx="147">
                  <c:v>52.133254586983412</c:v>
                </c:pt>
                <c:pt idx="148">
                  <c:v>32.893859740723165</c:v>
                </c:pt>
                <c:pt idx="149">
                  <c:v>20.754621067492103</c:v>
                </c:pt>
                <c:pt idx="150">
                  <c:v>13.095280106143067</c:v>
                </c:pt>
                <c:pt idx="151">
                  <c:v>8.262562911695829</c:v>
                </c:pt>
                <c:pt idx="152">
                  <c:v>5.2133246285133659</c:v>
                </c:pt>
                <c:pt idx="153">
                  <c:v>3.2893853514335847</c:v>
                </c:pt>
                <c:pt idx="154">
                  <c:v>2.0754618576937176</c:v>
                </c:pt>
                <c:pt idx="155">
                  <c:v>1.3095278030680626</c:v>
                </c:pt>
                <c:pt idx="156">
                  <c:v>0.82625616664183665</c:v>
                </c:pt>
                <c:pt idx="157">
                  <c:v>0.52133237983283909</c:v>
                </c:pt>
                <c:pt idx="158">
                  <c:v>0.32893848948318477</c:v>
                </c:pt>
                <c:pt idx="159">
                  <c:v>0.20754614426012299</c:v>
                </c:pt>
                <c:pt idx="160">
                  <c:v>319.22045833086486</c:v>
                </c:pt>
                <c:pt idx="161">
                  <c:v>201.41449126202335</c:v>
                </c:pt>
                <c:pt idx="162">
                  <c:v>127.0839436955898</c:v>
                </c:pt>
                <c:pt idx="163">
                  <c:v>80.184546403897443</c:v>
                </c:pt>
                <c:pt idx="164">
                  <c:v>50.593028263419775</c:v>
                </c:pt>
                <c:pt idx="165">
                  <c:v>31.922040725559153</c:v>
                </c:pt>
                <c:pt idx="166">
                  <c:v>20.141445295556835</c:v>
                </c:pt>
                <c:pt idx="167">
                  <c:v>12.708392454236229</c:v>
                </c:pt>
                <c:pt idx="168">
                  <c:v>8.0184533635079109</c:v>
                </c:pt>
                <c:pt idx="169">
                  <c:v>5.0593018686806026</c:v>
                </c:pt>
                <c:pt idx="170">
                  <c:v>3.192203689491365</c:v>
                </c:pt>
                <c:pt idx="171">
                  <c:v>2.0141442103352252</c:v>
                </c:pt>
                <c:pt idx="172">
                  <c:v>1.2708390538913479</c:v>
                </c:pt>
                <c:pt idx="173">
                  <c:v>0.80184520866260789</c:v>
                </c:pt>
                <c:pt idx="174">
                  <c:v>0.50593011663955945</c:v>
                </c:pt>
                <c:pt idx="175">
                  <c:v>0.3192203051050449</c:v>
                </c:pt>
              </c:numCache>
            </c:numRef>
          </c:xVal>
          <c:yVal>
            <c:numRef>
              <c:f>'Raw Data'!$F$3:$F$178</c:f>
              <c:numCache>
                <c:formatCode>0.00</c:formatCode>
                <c:ptCount val="176"/>
                <c:pt idx="0">
                  <c:v>0.71701000000000004</c:v>
                </c:pt>
                <c:pt idx="1">
                  <c:v>1.0428599999999999</c:v>
                </c:pt>
                <c:pt idx="2">
                  <c:v>1.29111</c:v>
                </c:pt>
                <c:pt idx="3">
                  <c:v>1.5441800000000001</c:v>
                </c:pt>
                <c:pt idx="4">
                  <c:v>1.8488800000000001</c:v>
                </c:pt>
                <c:pt idx="5">
                  <c:v>2.2477</c:v>
                </c:pt>
                <c:pt idx="6">
                  <c:v>2.7357800000000001</c:v>
                </c:pt>
                <c:pt idx="7">
                  <c:v>3.4154300000000002</c:v>
                </c:pt>
                <c:pt idx="8">
                  <c:v>4.2300800000000001</c:v>
                </c:pt>
                <c:pt idx="9">
                  <c:v>5.3690300000000004</c:v>
                </c:pt>
                <c:pt idx="10">
                  <c:v>6.8539000000000003</c:v>
                </c:pt>
                <c:pt idx="11">
                  <c:v>9.5161700000000007</c:v>
                </c:pt>
                <c:pt idx="12">
                  <c:v>11.795500000000001</c:v>
                </c:pt>
                <c:pt idx="13">
                  <c:v>12.581899999999999</c:v>
                </c:pt>
                <c:pt idx="14">
                  <c:v>21.313400000000001</c:v>
                </c:pt>
                <c:pt idx="15">
                  <c:v>27.012</c:v>
                </c:pt>
                <c:pt idx="16">
                  <c:v>-279.77999999999997</c:v>
                </c:pt>
                <c:pt idx="17">
                  <c:v>0.89083000000000001</c:v>
                </c:pt>
                <c:pt idx="18">
                  <c:v>1.28226</c:v>
                </c:pt>
                <c:pt idx="19">
                  <c:v>1.58667</c:v>
                </c:pt>
                <c:pt idx="20">
                  <c:v>1.9072899999999999</c:v>
                </c:pt>
                <c:pt idx="21">
                  <c:v>2.29792</c:v>
                </c:pt>
                <c:pt idx="22">
                  <c:v>2.8012800000000002</c:v>
                </c:pt>
                <c:pt idx="23">
                  <c:v>3.4414400000000001</c:v>
                </c:pt>
                <c:pt idx="24">
                  <c:v>4.29453</c:v>
                </c:pt>
                <c:pt idx="25">
                  <c:v>5.4325799999999997</c:v>
                </c:pt>
                <c:pt idx="26">
                  <c:v>7.109</c:v>
                </c:pt>
                <c:pt idx="27">
                  <c:v>9.4875500000000006</c:v>
                </c:pt>
                <c:pt idx="28">
                  <c:v>10.876899999999999</c:v>
                </c:pt>
                <c:pt idx="29">
                  <c:v>18.0487</c:v>
                </c:pt>
                <c:pt idx="30">
                  <c:v>22.3873</c:v>
                </c:pt>
                <c:pt idx="31">
                  <c:v>455.19200000000001</c:v>
                </c:pt>
                <c:pt idx="32">
                  <c:v>-35.383000000000003</c:v>
                </c:pt>
                <c:pt idx="33">
                  <c:v>-22.396999999999998</c:v>
                </c:pt>
                <c:pt idx="34">
                  <c:v>1.0932900000000001</c:v>
                </c:pt>
                <c:pt idx="35">
                  <c:v>1.56664</c:v>
                </c:pt>
                <c:pt idx="36">
                  <c:v>1.9396199999999999</c:v>
                </c:pt>
                <c:pt idx="37">
                  <c:v>2.3560099999999999</c:v>
                </c:pt>
                <c:pt idx="38">
                  <c:v>2.84084</c:v>
                </c:pt>
                <c:pt idx="39">
                  <c:v>3.50108</c:v>
                </c:pt>
                <c:pt idx="40">
                  <c:v>4.3566799999999999</c:v>
                </c:pt>
                <c:pt idx="41">
                  <c:v>5.5675699999999999</c:v>
                </c:pt>
                <c:pt idx="42">
                  <c:v>7.27088</c:v>
                </c:pt>
                <c:pt idx="43">
                  <c:v>9.6138200000000005</c:v>
                </c:pt>
                <c:pt idx="44">
                  <c:v>12.718500000000001</c:v>
                </c:pt>
                <c:pt idx="45">
                  <c:v>16.297799999999999</c:v>
                </c:pt>
                <c:pt idx="46">
                  <c:v>17.837499999999999</c:v>
                </c:pt>
                <c:pt idx="47">
                  <c:v>18.564</c:v>
                </c:pt>
                <c:pt idx="48">
                  <c:v>1.3601300000000001</c:v>
                </c:pt>
                <c:pt idx="49">
                  <c:v>1.9401999999999999</c:v>
                </c:pt>
                <c:pt idx="50">
                  <c:v>2.4246400000000001</c:v>
                </c:pt>
                <c:pt idx="51">
                  <c:v>2.6239300000000001</c:v>
                </c:pt>
                <c:pt idx="52">
                  <c:v>2.94292</c:v>
                </c:pt>
                <c:pt idx="53">
                  <c:v>3.6504699999999999</c:v>
                </c:pt>
                <c:pt idx="54">
                  <c:v>3.9375900000000001</c:v>
                </c:pt>
                <c:pt idx="55">
                  <c:v>4.5806699999999996</c:v>
                </c:pt>
                <c:pt idx="56">
                  <c:v>6.08819</c:v>
                </c:pt>
                <c:pt idx="57">
                  <c:v>6.7353500000000004</c:v>
                </c:pt>
                <c:pt idx="58">
                  <c:v>7.9782200000000003</c:v>
                </c:pt>
                <c:pt idx="59">
                  <c:v>9.3771799999999992</c:v>
                </c:pt>
                <c:pt idx="60">
                  <c:v>10.6365</c:v>
                </c:pt>
                <c:pt idx="61">
                  <c:v>15.526999999999999</c:v>
                </c:pt>
                <c:pt idx="62">
                  <c:v>18.669</c:v>
                </c:pt>
                <c:pt idx="63">
                  <c:v>5721.86</c:v>
                </c:pt>
                <c:pt idx="64">
                  <c:v>-7.8085000000000004</c:v>
                </c:pt>
                <c:pt idx="65">
                  <c:v>1.3483400000000001</c:v>
                </c:pt>
                <c:pt idx="66">
                  <c:v>1.9268799999999999</c:v>
                </c:pt>
                <c:pt idx="67">
                  <c:v>2.4524900000000001</c:v>
                </c:pt>
                <c:pt idx="68">
                  <c:v>3.01112</c:v>
                </c:pt>
                <c:pt idx="69">
                  <c:v>3.6767599999999998</c:v>
                </c:pt>
                <c:pt idx="70">
                  <c:v>4.58263</c:v>
                </c:pt>
                <c:pt idx="71">
                  <c:v>5.9703999999999997</c:v>
                </c:pt>
                <c:pt idx="72">
                  <c:v>7.7732599999999996</c:v>
                </c:pt>
                <c:pt idx="73">
                  <c:v>8.7279800000000005</c:v>
                </c:pt>
                <c:pt idx="74">
                  <c:v>10.778499999999999</c:v>
                </c:pt>
                <c:pt idx="75">
                  <c:v>10.895099999999999</c:v>
                </c:pt>
                <c:pt idx="76">
                  <c:v>14.4259</c:v>
                </c:pt>
                <c:pt idx="77">
                  <c:v>16.689699999999998</c:v>
                </c:pt>
                <c:pt idx="78">
                  <c:v>22.871700000000001</c:v>
                </c:pt>
                <c:pt idx="79">
                  <c:v>22.9207</c:v>
                </c:pt>
                <c:pt idx="80" formatCode="General">
                  <c:v>1.5131948</c:v>
                </c:pt>
                <c:pt idx="81" formatCode="General">
                  <c:v>2.1141123999999998</c:v>
                </c:pt>
                <c:pt idx="82" formatCode="General">
                  <c:v>2.5578721</c:v>
                </c:pt>
                <c:pt idx="83" formatCode="General">
                  <c:v>3.1262889</c:v>
                </c:pt>
                <c:pt idx="84" formatCode="General">
                  <c:v>3.8455528999999999</c:v>
                </c:pt>
                <c:pt idx="85" formatCode="General">
                  <c:v>4.8547653999999998</c:v>
                </c:pt>
                <c:pt idx="86" formatCode="General">
                  <c:v>6.2142052999999997</c:v>
                </c:pt>
                <c:pt idx="87" formatCode="General">
                  <c:v>8.0070925000000006</c:v>
                </c:pt>
                <c:pt idx="88" formatCode="General">
                  <c:v>10.022023000000001</c:v>
                </c:pt>
                <c:pt idx="89" formatCode="General">
                  <c:v>13.049348999999999</c:v>
                </c:pt>
                <c:pt idx="90" formatCode="General">
                  <c:v>16.837133000000001</c:v>
                </c:pt>
                <c:pt idx="91" formatCode="General">
                  <c:v>9.2957944999999995</c:v>
                </c:pt>
                <c:pt idx="92" formatCode="General">
                  <c:v>7.5692548999999998</c:v>
                </c:pt>
                <c:pt idx="93" formatCode="General">
                  <c:v>-23.029544999999999</c:v>
                </c:pt>
                <c:pt idx="94" formatCode="General">
                  <c:v>5.0035496000000004</c:v>
                </c:pt>
                <c:pt idx="95" formatCode="General">
                  <c:v>-6.0978694000000004</c:v>
                </c:pt>
                <c:pt idx="96" formatCode="General">
                  <c:v>1.3886585</c:v>
                </c:pt>
                <c:pt idx="97" formatCode="General">
                  <c:v>1.8969045</c:v>
                </c:pt>
                <c:pt idx="98" formatCode="General">
                  <c:v>2.3099611000000002</c:v>
                </c:pt>
                <c:pt idx="99" formatCode="General">
                  <c:v>2.8273446999999998</c:v>
                </c:pt>
                <c:pt idx="100" formatCode="General">
                  <c:v>3.4900788999999999</c:v>
                </c:pt>
                <c:pt idx="101" formatCode="General">
                  <c:v>4.4522909999999998</c:v>
                </c:pt>
                <c:pt idx="102" formatCode="General">
                  <c:v>5.6515469999999999</c:v>
                </c:pt>
                <c:pt idx="103" formatCode="General">
                  <c:v>7.3398228000000003</c:v>
                </c:pt>
                <c:pt idx="104" formatCode="General">
                  <c:v>9.4899521</c:v>
                </c:pt>
                <c:pt idx="105" formatCode="General">
                  <c:v>11.790596000000001</c:v>
                </c:pt>
                <c:pt idx="106" formatCode="General">
                  <c:v>13.010882000000001</c:v>
                </c:pt>
                <c:pt idx="107" formatCode="General">
                  <c:v>18.831118</c:v>
                </c:pt>
                <c:pt idx="108" formatCode="General">
                  <c:v>22.232012000000001</c:v>
                </c:pt>
                <c:pt idx="109" formatCode="General">
                  <c:v>7.9239249000000003</c:v>
                </c:pt>
                <c:pt idx="110" formatCode="General">
                  <c:v>4.5328778999999999</c:v>
                </c:pt>
                <c:pt idx="111" formatCode="General">
                  <c:v>7.7559794999999996</c:v>
                </c:pt>
                <c:pt idx="112" formatCode="General">
                  <c:v>1.2039487</c:v>
                </c:pt>
                <c:pt idx="113" formatCode="General">
                  <c:v>1.6536698000000001</c:v>
                </c:pt>
                <c:pt idx="114" formatCode="General">
                  <c:v>2.0143703999999998</c:v>
                </c:pt>
                <c:pt idx="115" formatCode="General">
                  <c:v>2.4494647999999999</c:v>
                </c:pt>
                <c:pt idx="116" formatCode="General">
                  <c:v>3.0259094000000002</c:v>
                </c:pt>
                <c:pt idx="117" formatCode="General">
                  <c:v>3.8146803</c:v>
                </c:pt>
                <c:pt idx="118" formatCode="General">
                  <c:v>4.8595943000000004</c:v>
                </c:pt>
                <c:pt idx="119" formatCode="General">
                  <c:v>6.2859993000000003</c:v>
                </c:pt>
                <c:pt idx="120" formatCode="General">
                  <c:v>8.0417661999999996</c:v>
                </c:pt>
                <c:pt idx="121" formatCode="General">
                  <c:v>10.275992</c:v>
                </c:pt>
                <c:pt idx="122" formatCode="General">
                  <c:v>12.197329999999999</c:v>
                </c:pt>
                <c:pt idx="123" formatCode="General">
                  <c:v>14.853476000000001</c:v>
                </c:pt>
                <c:pt idx="124" formatCode="General">
                  <c:v>14.328199</c:v>
                </c:pt>
                <c:pt idx="125" formatCode="General">
                  <c:v>16.047243000000002</c:v>
                </c:pt>
                <c:pt idx="126" formatCode="General">
                  <c:v>-9.2638949999999998</c:v>
                </c:pt>
                <c:pt idx="127" formatCode="General">
                  <c:v>6.1798573000000001</c:v>
                </c:pt>
                <c:pt idx="128" formatCode="General">
                  <c:v>1.7765242000000001</c:v>
                </c:pt>
                <c:pt idx="129" formatCode="General">
                  <c:v>2.5507596000000001</c:v>
                </c:pt>
                <c:pt idx="130" formatCode="General">
                  <c:v>3.0796079999999999</c:v>
                </c:pt>
                <c:pt idx="131" formatCode="General">
                  <c:v>3.7563365000000002</c:v>
                </c:pt>
                <c:pt idx="132" formatCode="General">
                  <c:v>4.6664947999999997</c:v>
                </c:pt>
                <c:pt idx="133" formatCode="General">
                  <c:v>6.1896304999999998</c:v>
                </c:pt>
                <c:pt idx="134" formatCode="General">
                  <c:v>7.8444399999999996</c:v>
                </c:pt>
                <c:pt idx="135" formatCode="General">
                  <c:v>11.484662999999999</c:v>
                </c:pt>
                <c:pt idx="136" formatCode="General">
                  <c:v>15.816064000000001</c:v>
                </c:pt>
                <c:pt idx="137" formatCode="General">
                  <c:v>30.174665000000001</c:v>
                </c:pt>
                <c:pt idx="138" formatCode="General">
                  <c:v>31.952991000000001</c:v>
                </c:pt>
                <c:pt idx="139" formatCode="General">
                  <c:v>39.467201000000003</c:v>
                </c:pt>
                <c:pt idx="140" formatCode="General">
                  <c:v>-11.594096</c:v>
                </c:pt>
                <c:pt idx="141" formatCode="General">
                  <c:v>4.6451181999999998</c:v>
                </c:pt>
                <c:pt idx="142" formatCode="General">
                  <c:v>-7.8684826000000001</c:v>
                </c:pt>
                <c:pt idx="143" formatCode="General">
                  <c:v>2.9356882999999998</c:v>
                </c:pt>
                <c:pt idx="144" formatCode="General">
                  <c:v>1.6733112000000001</c:v>
                </c:pt>
                <c:pt idx="145" formatCode="General">
                  <c:v>2.3518951000000001</c:v>
                </c:pt>
                <c:pt idx="146" formatCode="General">
                  <c:v>2.8385498999999998</c:v>
                </c:pt>
                <c:pt idx="147" formatCode="General">
                  <c:v>3.4901141999999998</c:v>
                </c:pt>
                <c:pt idx="148" formatCode="General">
                  <c:v>4.3378601000000003</c:v>
                </c:pt>
                <c:pt idx="149" formatCode="General">
                  <c:v>5.7036857999999997</c:v>
                </c:pt>
                <c:pt idx="150" formatCode="General">
                  <c:v>7.5556869999999998</c:v>
                </c:pt>
                <c:pt idx="151" formatCode="General">
                  <c:v>10.492073</c:v>
                </c:pt>
                <c:pt idx="152" formatCode="General">
                  <c:v>14.73648</c:v>
                </c:pt>
                <c:pt idx="153" formatCode="General">
                  <c:v>20.608532</c:v>
                </c:pt>
                <c:pt idx="154" formatCode="General">
                  <c:v>24.644047</c:v>
                </c:pt>
                <c:pt idx="155" formatCode="General">
                  <c:v>22.691952000000001</c:v>
                </c:pt>
                <c:pt idx="156" formatCode="General">
                  <c:v>31.656593000000001</c:v>
                </c:pt>
                <c:pt idx="157" formatCode="General">
                  <c:v>-18.547003</c:v>
                </c:pt>
                <c:pt idx="158" formatCode="General">
                  <c:v>5.3278831999999996</c:v>
                </c:pt>
                <c:pt idx="159" formatCode="General">
                  <c:v>1.3118917000000001</c:v>
                </c:pt>
                <c:pt idx="160" formatCode="General">
                  <c:v>1.4667728</c:v>
                </c:pt>
                <c:pt idx="161" formatCode="General">
                  <c:v>2.2362196000000001</c:v>
                </c:pt>
                <c:pt idx="162" formatCode="General">
                  <c:v>2.8663473000000002</c:v>
                </c:pt>
                <c:pt idx="163" formatCode="General">
                  <c:v>3.5172900999999999</c:v>
                </c:pt>
                <c:pt idx="164" formatCode="General">
                  <c:v>4.2336001000000003</c:v>
                </c:pt>
                <c:pt idx="165" formatCode="General">
                  <c:v>5.1573091</c:v>
                </c:pt>
                <c:pt idx="166" formatCode="General">
                  <c:v>6.5650782999999997</c:v>
                </c:pt>
                <c:pt idx="167" formatCode="General">
                  <c:v>8.5808706000000008</c:v>
                </c:pt>
                <c:pt idx="168" formatCode="General">
                  <c:v>10.890599999999999</c:v>
                </c:pt>
                <c:pt idx="169" formatCode="General">
                  <c:v>14.578414</c:v>
                </c:pt>
                <c:pt idx="170" formatCode="General">
                  <c:v>18.923254</c:v>
                </c:pt>
                <c:pt idx="171" formatCode="General">
                  <c:v>25.650908000000001</c:v>
                </c:pt>
                <c:pt idx="172" formatCode="General">
                  <c:v>16.442278000000002</c:v>
                </c:pt>
                <c:pt idx="173" formatCode="General">
                  <c:v>62.474589999999999</c:v>
                </c:pt>
                <c:pt idx="174" formatCode="General">
                  <c:v>-4.4547195000000004</c:v>
                </c:pt>
                <c:pt idx="175" formatCode="General">
                  <c:v>2.0909716999999999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'Raw Data'!$J$1</c:f>
              <c:strCache>
                <c:ptCount val="1"/>
                <c:pt idx="0">
                  <c:v>η*/aT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20000"/>
                  <a:lumOff val="8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'Raw Data'!$I$3:$I$178</c:f>
              <c:numCache>
                <c:formatCode>0.00</c:formatCode>
                <c:ptCount val="176"/>
                <c:pt idx="0">
                  <c:v>2169.5964939789569</c:v>
                </c:pt>
                <c:pt idx="1">
                  <c:v>1368.9242646479745</c:v>
                </c:pt>
                <c:pt idx="2">
                  <c:v>863.73372102497456</c:v>
                </c:pt>
                <c:pt idx="3">
                  <c:v>544.97660412958612</c:v>
                </c:pt>
                <c:pt idx="4">
                  <c:v>343.85804657282841</c:v>
                </c:pt>
                <c:pt idx="5">
                  <c:v>216.95964939789567</c:v>
                </c:pt>
                <c:pt idx="6">
                  <c:v>136.89242646479744</c:v>
                </c:pt>
                <c:pt idx="7">
                  <c:v>86.373372102497456</c:v>
                </c:pt>
                <c:pt idx="8">
                  <c:v>54.497660412958616</c:v>
                </c:pt>
                <c:pt idx="9">
                  <c:v>34.385761265352969</c:v>
                </c:pt>
                <c:pt idx="10">
                  <c:v>21.695964939789569</c:v>
                </c:pt>
                <c:pt idx="11">
                  <c:v>13.689242646479746</c:v>
                </c:pt>
                <c:pt idx="12">
                  <c:v>8.6373372102497452</c:v>
                </c:pt>
                <c:pt idx="13">
                  <c:v>2.1695964939789567</c:v>
                </c:pt>
                <c:pt idx="14">
                  <c:v>5.4497660412958622</c:v>
                </c:pt>
                <c:pt idx="15">
                  <c:v>3.4385934833072485</c:v>
                </c:pt>
                <c:pt idx="16">
                  <c:v>1.3017628140990558</c:v>
                </c:pt>
                <c:pt idx="17">
                  <c:v>1301.7628140990557</c:v>
                </c:pt>
                <c:pt idx="18">
                  <c:v>821.35766165831205</c:v>
                </c:pt>
                <c:pt idx="19">
                  <c:v>518.24219039534694</c:v>
                </c:pt>
                <c:pt idx="20">
                  <c:v>326.98719774791363</c:v>
                </c:pt>
                <c:pt idx="21">
                  <c:v>206.31560734887088</c:v>
                </c:pt>
                <c:pt idx="22">
                  <c:v>130.17628140990558</c:v>
                </c:pt>
                <c:pt idx="23">
                  <c:v>82.1357661658312</c:v>
                </c:pt>
                <c:pt idx="24">
                  <c:v>51.82421903953469</c:v>
                </c:pt>
                <c:pt idx="25">
                  <c:v>32.698719774791364</c:v>
                </c:pt>
                <c:pt idx="26">
                  <c:v>20.631534699630809</c:v>
                </c:pt>
                <c:pt idx="27">
                  <c:v>13.017628140990558</c:v>
                </c:pt>
                <c:pt idx="28">
                  <c:v>8.2135766165831203</c:v>
                </c:pt>
                <c:pt idx="29">
                  <c:v>5.1824219039534691</c:v>
                </c:pt>
                <c:pt idx="30">
                  <c:v>2.0631638840655935</c:v>
                </c:pt>
                <c:pt idx="31">
                  <c:v>3.2698719774791365</c:v>
                </c:pt>
                <c:pt idx="32">
                  <c:v>2.0056888735418199</c:v>
                </c:pt>
                <c:pt idx="33">
                  <c:v>0.79848116691156412</c:v>
                </c:pt>
                <c:pt idx="34">
                  <c:v>798.48116691156417</c:v>
                </c:pt>
                <c:pt idx="35">
                  <c:v>503.80808011218664</c:v>
                </c:pt>
                <c:pt idx="36">
                  <c:v>317.88174039682895</c:v>
                </c:pt>
                <c:pt idx="37">
                  <c:v>200.56888735418195</c:v>
                </c:pt>
                <c:pt idx="38">
                  <c:v>126.55080105511364</c:v>
                </c:pt>
                <c:pt idx="39">
                  <c:v>79.848116691156406</c:v>
                </c:pt>
                <c:pt idx="40">
                  <c:v>50.380808011218662</c:v>
                </c:pt>
                <c:pt idx="41">
                  <c:v>31.788174039682897</c:v>
                </c:pt>
                <c:pt idx="42">
                  <c:v>20.056888735418198</c:v>
                </c:pt>
                <c:pt idx="43">
                  <c:v>12.655064135888027</c:v>
                </c:pt>
                <c:pt idx="44">
                  <c:v>7.9848116691156417</c:v>
                </c:pt>
                <c:pt idx="45">
                  <c:v>1.265512801438138</c:v>
                </c:pt>
                <c:pt idx="46">
                  <c:v>5.0380808011218674</c:v>
                </c:pt>
                <c:pt idx="47">
                  <c:v>3.1788174039682895</c:v>
                </c:pt>
                <c:pt idx="48">
                  <c:v>500</c:v>
                </c:pt>
                <c:pt idx="49">
                  <c:v>315.47899999999998</c:v>
                </c:pt>
                <c:pt idx="50">
                  <c:v>199.054</c:v>
                </c:pt>
                <c:pt idx="51">
                  <c:v>0.5</c:v>
                </c:pt>
                <c:pt idx="52">
                  <c:v>125.59399999999999</c:v>
                </c:pt>
                <c:pt idx="53">
                  <c:v>79.244699999999995</c:v>
                </c:pt>
                <c:pt idx="54">
                  <c:v>1.2559400000000001</c:v>
                </c:pt>
                <c:pt idx="55">
                  <c:v>50</c:v>
                </c:pt>
                <c:pt idx="56">
                  <c:v>31.547899999999998</c:v>
                </c:pt>
                <c:pt idx="57">
                  <c:v>1.99054</c:v>
                </c:pt>
                <c:pt idx="58">
                  <c:v>19.9054</c:v>
                </c:pt>
                <c:pt idx="59">
                  <c:v>3.1547900000000002</c:v>
                </c:pt>
                <c:pt idx="60">
                  <c:v>12.5594</c:v>
                </c:pt>
                <c:pt idx="61">
                  <c:v>7.9244599999999998</c:v>
                </c:pt>
                <c:pt idx="62">
                  <c:v>5</c:v>
                </c:pt>
                <c:pt idx="63">
                  <c:v>0.79244999999999999</c:v>
                </c:pt>
                <c:pt idx="64">
                  <c:v>0.5</c:v>
                </c:pt>
                <c:pt idx="65">
                  <c:v>500</c:v>
                </c:pt>
                <c:pt idx="66">
                  <c:v>315.47899999999998</c:v>
                </c:pt>
                <c:pt idx="67">
                  <c:v>199.054</c:v>
                </c:pt>
                <c:pt idx="68">
                  <c:v>125.59399999999999</c:v>
                </c:pt>
                <c:pt idx="69">
                  <c:v>79.244699999999995</c:v>
                </c:pt>
                <c:pt idx="70">
                  <c:v>50</c:v>
                </c:pt>
                <c:pt idx="71">
                  <c:v>31.547899999999998</c:v>
                </c:pt>
                <c:pt idx="72">
                  <c:v>19.9054</c:v>
                </c:pt>
                <c:pt idx="73">
                  <c:v>0.79244999999999999</c:v>
                </c:pt>
                <c:pt idx="74">
                  <c:v>12.5594</c:v>
                </c:pt>
                <c:pt idx="75">
                  <c:v>1.2559400000000001</c:v>
                </c:pt>
                <c:pt idx="76">
                  <c:v>7.9244599999999998</c:v>
                </c:pt>
                <c:pt idx="77">
                  <c:v>1.99054</c:v>
                </c:pt>
                <c:pt idx="78">
                  <c:v>5</c:v>
                </c:pt>
                <c:pt idx="79">
                  <c:v>3.1547900000000002</c:v>
                </c:pt>
                <c:pt idx="80">
                  <c:v>319.22045833086486</c:v>
                </c:pt>
                <c:pt idx="81">
                  <c:v>201.41449126202335</c:v>
                </c:pt>
                <c:pt idx="82">
                  <c:v>127.0839436955898</c:v>
                </c:pt>
                <c:pt idx="83">
                  <c:v>80.184546403897443</c:v>
                </c:pt>
                <c:pt idx="84">
                  <c:v>50.593028263419775</c:v>
                </c:pt>
                <c:pt idx="85">
                  <c:v>31.922040725559153</c:v>
                </c:pt>
                <c:pt idx="86">
                  <c:v>20.141445295556835</c:v>
                </c:pt>
                <c:pt idx="87">
                  <c:v>12.708392454236229</c:v>
                </c:pt>
                <c:pt idx="88">
                  <c:v>8.0184533635079109</c:v>
                </c:pt>
                <c:pt idx="89">
                  <c:v>5.0593018686806026</c:v>
                </c:pt>
                <c:pt idx="90">
                  <c:v>3.192203689491365</c:v>
                </c:pt>
                <c:pt idx="91">
                  <c:v>2.0141442103352252</c:v>
                </c:pt>
                <c:pt idx="92">
                  <c:v>1.2708390538913479</c:v>
                </c:pt>
                <c:pt idx="93">
                  <c:v>0.80184520866260789</c:v>
                </c:pt>
                <c:pt idx="94">
                  <c:v>0.50593011663955945</c:v>
                </c:pt>
                <c:pt idx="95">
                  <c:v>0.3192203051050449</c:v>
                </c:pt>
                <c:pt idx="96">
                  <c:v>500</c:v>
                </c:pt>
                <c:pt idx="97">
                  <c:v>315.47867000000002</c:v>
                </c:pt>
                <c:pt idx="98">
                  <c:v>199.05357000000001</c:v>
                </c:pt>
                <c:pt idx="99">
                  <c:v>125.59430999999999</c:v>
                </c:pt>
                <c:pt idx="100">
                  <c:v>79.244652000000002</c:v>
                </c:pt>
                <c:pt idx="101">
                  <c:v>49.999991999999999</c:v>
                </c:pt>
                <c:pt idx="102">
                  <c:v>31.547861000000001</c:v>
                </c:pt>
                <c:pt idx="103">
                  <c:v>19.905353999999999</c:v>
                </c:pt>
                <c:pt idx="104">
                  <c:v>12.559429</c:v>
                </c:pt>
                <c:pt idx="105">
                  <c:v>7.9244637000000004</c:v>
                </c:pt>
                <c:pt idx="106">
                  <c:v>4.9999985999999996</c:v>
                </c:pt>
                <c:pt idx="107">
                  <c:v>3.1547855999999999</c:v>
                </c:pt>
                <c:pt idx="108">
                  <c:v>1.9905351</c:v>
                </c:pt>
                <c:pt idx="109">
                  <c:v>1.2559427000000001</c:v>
                </c:pt>
                <c:pt idx="110">
                  <c:v>0.79244625999999996</c:v>
                </c:pt>
                <c:pt idx="111">
                  <c:v>0.49999976000000002</c:v>
                </c:pt>
                <c:pt idx="112">
                  <c:v>798.48116691156417</c:v>
                </c:pt>
                <c:pt idx="113">
                  <c:v>503.80755311461655</c:v>
                </c:pt>
                <c:pt idx="114">
                  <c:v>317.88105370302543</c:v>
                </c:pt>
                <c:pt idx="115">
                  <c:v>200.56938241250543</c:v>
                </c:pt>
                <c:pt idx="116">
                  <c:v>126.55072440092162</c:v>
                </c:pt>
                <c:pt idx="117">
                  <c:v>79.848103915457742</c:v>
                </c:pt>
                <c:pt idx="118">
                  <c:v>50.380745729687654</c:v>
                </c:pt>
                <c:pt idx="119">
                  <c:v>31.788100579415541</c:v>
                </c:pt>
                <c:pt idx="120">
                  <c:v>20.056935047325876</c:v>
                </c:pt>
                <c:pt idx="121">
                  <c:v>12.655070044648662</c:v>
                </c:pt>
                <c:pt idx="122">
                  <c:v>7.9848094333683735</c:v>
                </c:pt>
                <c:pt idx="123">
                  <c:v>5.0380737744875974</c:v>
                </c:pt>
                <c:pt idx="124">
                  <c:v>3.1788095788528539</c:v>
                </c:pt>
                <c:pt idx="125">
                  <c:v>2.005693185340121</c:v>
                </c:pt>
                <c:pt idx="126">
                  <c:v>1.2655068287990094</c:v>
                </c:pt>
                <c:pt idx="127">
                  <c:v>0.79848078364060404</c:v>
                </c:pt>
                <c:pt idx="128">
                  <c:v>137.26861439519075</c:v>
                </c:pt>
                <c:pt idx="129">
                  <c:v>86.610639804275266</c:v>
                </c:pt>
                <c:pt idx="130">
                  <c:v>54.647615488632219</c:v>
                </c:pt>
                <c:pt idx="131">
                  <c:v>34.480313819240095</c:v>
                </c:pt>
                <c:pt idx="132">
                  <c:v>21.755607156538165</c:v>
                </c:pt>
                <c:pt idx="133">
                  <c:v>13.726859243221245</c:v>
                </c:pt>
                <c:pt idx="134">
                  <c:v>8.6610623332041534</c:v>
                </c:pt>
                <c:pt idx="135">
                  <c:v>5.4647607252515353</c:v>
                </c:pt>
                <c:pt idx="136">
                  <c:v>3.4480308328495521</c:v>
                </c:pt>
                <c:pt idx="137">
                  <c:v>2.1755603038479734</c:v>
                </c:pt>
                <c:pt idx="138">
                  <c:v>1.372685759599787</c:v>
                </c:pt>
                <c:pt idx="139">
                  <c:v>0.866106096051801</c:v>
                </c:pt>
                <c:pt idx="140">
                  <c:v>0.54647599016398496</c:v>
                </c:pt>
                <c:pt idx="141">
                  <c:v>0.34480302837750948</c:v>
                </c:pt>
                <c:pt idx="142">
                  <c:v>0.21755600018570215</c:v>
                </c:pt>
                <c:pt idx="143">
                  <c:v>0.13726854850625583</c:v>
                </c:pt>
                <c:pt idx="144">
                  <c:v>207.54624388232006</c:v>
                </c:pt>
                <c:pt idx="145">
                  <c:v>130.95282596697993</c:v>
                </c:pt>
                <c:pt idx="146">
                  <c:v>82.625641569732934</c:v>
                </c:pt>
                <c:pt idx="147">
                  <c:v>52.133254586983412</c:v>
                </c:pt>
                <c:pt idx="148">
                  <c:v>32.893859740723165</c:v>
                </c:pt>
                <c:pt idx="149">
                  <c:v>20.754621067492103</c:v>
                </c:pt>
                <c:pt idx="150">
                  <c:v>13.095280106143067</c:v>
                </c:pt>
                <c:pt idx="151">
                  <c:v>8.262562911695829</c:v>
                </c:pt>
                <c:pt idx="152">
                  <c:v>5.2133246285133659</c:v>
                </c:pt>
                <c:pt idx="153">
                  <c:v>3.2893853514335847</c:v>
                </c:pt>
                <c:pt idx="154">
                  <c:v>2.0754618576937176</c:v>
                </c:pt>
                <c:pt idx="155">
                  <c:v>1.3095278030680626</c:v>
                </c:pt>
                <c:pt idx="156">
                  <c:v>0.82625616664183665</c:v>
                </c:pt>
                <c:pt idx="157">
                  <c:v>0.52133237983283909</c:v>
                </c:pt>
                <c:pt idx="158">
                  <c:v>0.32893848948318477</c:v>
                </c:pt>
                <c:pt idx="159">
                  <c:v>0.20754614426012299</c:v>
                </c:pt>
                <c:pt idx="160">
                  <c:v>319.22045833086486</c:v>
                </c:pt>
                <c:pt idx="161">
                  <c:v>201.41449126202335</c:v>
                </c:pt>
                <c:pt idx="162">
                  <c:v>127.0839436955898</c:v>
                </c:pt>
                <c:pt idx="163">
                  <c:v>80.184546403897443</c:v>
                </c:pt>
                <c:pt idx="164">
                  <c:v>50.593028263419775</c:v>
                </c:pt>
                <c:pt idx="165">
                  <c:v>31.922040725559153</c:v>
                </c:pt>
                <c:pt idx="166">
                  <c:v>20.141445295556835</c:v>
                </c:pt>
                <c:pt idx="167">
                  <c:v>12.708392454236229</c:v>
                </c:pt>
                <c:pt idx="168">
                  <c:v>8.0184533635079109</c:v>
                </c:pt>
                <c:pt idx="169">
                  <c:v>5.0593018686806026</c:v>
                </c:pt>
                <c:pt idx="170">
                  <c:v>3.192203689491365</c:v>
                </c:pt>
                <c:pt idx="171">
                  <c:v>2.0141442103352252</c:v>
                </c:pt>
                <c:pt idx="172">
                  <c:v>1.2708390538913479</c:v>
                </c:pt>
                <c:pt idx="173">
                  <c:v>0.80184520866260789</c:v>
                </c:pt>
                <c:pt idx="174">
                  <c:v>0.50593011663955945</c:v>
                </c:pt>
                <c:pt idx="175">
                  <c:v>0.3192203051050449</c:v>
                </c:pt>
              </c:numCache>
            </c:numRef>
          </c:xVal>
          <c:yVal>
            <c:numRef>
              <c:f>'Raw Data'!$J$3:$J$178</c:f>
              <c:numCache>
                <c:formatCode>0.00</c:formatCode>
                <c:ptCount val="176"/>
                <c:pt idx="0">
                  <c:v>104.19702494329005</c:v>
                </c:pt>
                <c:pt idx="1">
                  <c:v>153.59515049217819</c:v>
                </c:pt>
                <c:pt idx="2">
                  <c:v>191.43974520269873</c:v>
                </c:pt>
                <c:pt idx="3">
                  <c:v>227.85803782958865</c:v>
                </c:pt>
                <c:pt idx="4">
                  <c:v>262.45663725041163</c:v>
                </c:pt>
                <c:pt idx="5">
                  <c:v>294.2897454766042</c:v>
                </c:pt>
                <c:pt idx="6">
                  <c:v>322.8964473090611</c:v>
                </c:pt>
                <c:pt idx="7">
                  <c:v>347.23276982180954</c:v>
                </c:pt>
                <c:pt idx="8">
                  <c:v>369.99967608160506</c:v>
                </c:pt>
                <c:pt idx="9">
                  <c:v>388.8810672129448</c:v>
                </c:pt>
                <c:pt idx="10">
                  <c:v>404.65819447831177</c:v>
                </c:pt>
                <c:pt idx="11">
                  <c:v>416.74108642285148</c:v>
                </c:pt>
                <c:pt idx="12">
                  <c:v>423.69399220135165</c:v>
                </c:pt>
                <c:pt idx="13">
                  <c:v>487.44778254156671</c:v>
                </c:pt>
                <c:pt idx="14">
                  <c:v>433.05748447117139</c:v>
                </c:pt>
                <c:pt idx="15">
                  <c:v>404.22723876714849</c:v>
                </c:pt>
                <c:pt idx="16">
                  <c:v>539.66052217139418</c:v>
                </c:pt>
                <c:pt idx="17">
                  <c:v>133.61420230795187</c:v>
                </c:pt>
                <c:pt idx="18">
                  <c:v>191.16001571470952</c:v>
                </c:pt>
                <c:pt idx="19">
                  <c:v>232.19168401978956</c:v>
                </c:pt>
                <c:pt idx="20">
                  <c:v>268.74365760871967</c:v>
                </c:pt>
                <c:pt idx="21">
                  <c:v>301.92635382046825</c:v>
                </c:pt>
                <c:pt idx="22">
                  <c:v>331.83157125206543</c:v>
                </c:pt>
                <c:pt idx="23">
                  <c:v>357.86857248831433</c:v>
                </c:pt>
                <c:pt idx="24">
                  <c:v>380.45448420860623</c:v>
                </c:pt>
                <c:pt idx="25">
                  <c:v>399.86931133860963</c:v>
                </c:pt>
                <c:pt idx="26">
                  <c:v>415.12938774027617</c:v>
                </c:pt>
                <c:pt idx="27">
                  <c:v>427.17075182767229</c:v>
                </c:pt>
                <c:pt idx="28">
                  <c:v>430.71594450794868</c:v>
                </c:pt>
                <c:pt idx="29">
                  <c:v>449.17552849647353</c:v>
                </c:pt>
                <c:pt idx="30">
                  <c:v>444.86214671971254</c:v>
                </c:pt>
                <c:pt idx="31">
                  <c:v>440.76385788996714</c:v>
                </c:pt>
                <c:pt idx="32">
                  <c:v>465.32969767733027</c:v>
                </c:pt>
                <c:pt idx="33">
                  <c:v>574.7624603033745</c:v>
                </c:pt>
                <c:pt idx="34">
                  <c:v>161.82598332254869</c:v>
                </c:pt>
                <c:pt idx="35">
                  <c:v>225.07794478752552</c:v>
                </c:pt>
                <c:pt idx="36">
                  <c:v>266.33001354627208</c:v>
                </c:pt>
                <c:pt idx="37">
                  <c:v>301.98270164925015</c:v>
                </c:pt>
                <c:pt idx="38">
                  <c:v>332.45367705635675</c:v>
                </c:pt>
                <c:pt idx="39">
                  <c:v>359.32281422459278</c:v>
                </c:pt>
                <c:pt idx="40">
                  <c:v>383.37410158842738</c:v>
                </c:pt>
                <c:pt idx="41">
                  <c:v>402.36390451471146</c:v>
                </c:pt>
                <c:pt idx="42">
                  <c:v>417.97854956416813</c:v>
                </c:pt>
                <c:pt idx="43">
                  <c:v>430.77033529845988</c:v>
                </c:pt>
                <c:pt idx="44">
                  <c:v>436.67529611079453</c:v>
                </c:pt>
                <c:pt idx="45">
                  <c:v>464.82874660099219</c:v>
                </c:pt>
                <c:pt idx="46">
                  <c:v>444.83766771087744</c:v>
                </c:pt>
                <c:pt idx="47">
                  <c:v>457.50546805377553</c:v>
                </c:pt>
                <c:pt idx="48">
                  <c:v>183.6</c:v>
                </c:pt>
                <c:pt idx="49">
                  <c:v>251.53200000000001</c:v>
                </c:pt>
                <c:pt idx="50">
                  <c:v>294.85500000000002</c:v>
                </c:pt>
                <c:pt idx="51">
                  <c:v>673.83900000000006</c:v>
                </c:pt>
                <c:pt idx="52">
                  <c:v>329.96699999999998</c:v>
                </c:pt>
                <c:pt idx="53">
                  <c:v>358.39100000000002</c:v>
                </c:pt>
                <c:pt idx="54">
                  <c:v>370.661</c:v>
                </c:pt>
                <c:pt idx="55">
                  <c:v>382.94900000000001</c:v>
                </c:pt>
                <c:pt idx="56">
                  <c:v>400.42099999999999</c:v>
                </c:pt>
                <c:pt idx="57">
                  <c:v>449.71300000000002</c:v>
                </c:pt>
                <c:pt idx="58">
                  <c:v>415.99400000000003</c:v>
                </c:pt>
                <c:pt idx="59">
                  <c:v>438.625</c:v>
                </c:pt>
                <c:pt idx="60">
                  <c:v>423.81099999999998</c:v>
                </c:pt>
                <c:pt idx="61">
                  <c:v>424.82299999999998</c:v>
                </c:pt>
                <c:pt idx="62">
                  <c:v>438.28699999999998</c:v>
                </c:pt>
                <c:pt idx="63">
                  <c:v>892.52300000000002</c:v>
                </c:pt>
                <c:pt idx="64">
                  <c:v>571.42600000000004</c:v>
                </c:pt>
                <c:pt idx="65">
                  <c:v>202.72499999999999</c:v>
                </c:pt>
                <c:pt idx="66">
                  <c:v>288.08499999999998</c:v>
                </c:pt>
                <c:pt idx="67">
                  <c:v>332.38600000000002</c:v>
                </c:pt>
                <c:pt idx="68">
                  <c:v>365.24700000000001</c:v>
                </c:pt>
                <c:pt idx="69">
                  <c:v>392.83300000000003</c:v>
                </c:pt>
                <c:pt idx="70">
                  <c:v>415.77</c:v>
                </c:pt>
                <c:pt idx="71">
                  <c:v>433.87799999999999</c:v>
                </c:pt>
                <c:pt idx="72">
                  <c:v>444.90800000000002</c:v>
                </c:pt>
                <c:pt idx="73">
                  <c:v>512.40300000000002</c:v>
                </c:pt>
                <c:pt idx="74">
                  <c:v>451.97399999999999</c:v>
                </c:pt>
                <c:pt idx="75">
                  <c:v>444.47899999999998</c:v>
                </c:pt>
                <c:pt idx="76">
                  <c:v>454.17700000000002</c:v>
                </c:pt>
                <c:pt idx="77">
                  <c:v>455.28100000000001</c:v>
                </c:pt>
                <c:pt idx="78">
                  <c:v>455.608</c:v>
                </c:pt>
                <c:pt idx="79">
                  <c:v>457.04500000000002</c:v>
                </c:pt>
                <c:pt idx="80">
                  <c:v>249.01345739441985</c:v>
                </c:pt>
                <c:pt idx="81">
                  <c:v>345.4240858388572</c:v>
                </c:pt>
                <c:pt idx="82">
                  <c:v>407.78417110434236</c:v>
                </c:pt>
                <c:pt idx="83">
                  <c:v>458.79692600466171</c:v>
                </c:pt>
                <c:pt idx="84">
                  <c:v>499.84302645985025</c:v>
                </c:pt>
                <c:pt idx="85">
                  <c:v>531.86616198647323</c:v>
                </c:pt>
                <c:pt idx="86">
                  <c:v>556.55920654012129</c:v>
                </c:pt>
                <c:pt idx="87">
                  <c:v>572.4374651783769</c:v>
                </c:pt>
                <c:pt idx="88">
                  <c:v>588.24688424377166</c:v>
                </c:pt>
                <c:pt idx="89">
                  <c:v>604.66475428695003</c:v>
                </c:pt>
                <c:pt idx="90">
                  <c:v>607.68558197776338</c:v>
                </c:pt>
                <c:pt idx="91">
                  <c:v>600.84676590872164</c:v>
                </c:pt>
                <c:pt idx="92">
                  <c:v>644.61570250212253</c:v>
                </c:pt>
                <c:pt idx="93">
                  <c:v>667.5887915025744</c:v>
                </c:pt>
                <c:pt idx="94">
                  <c:v>640.85053028764548</c:v>
                </c:pt>
                <c:pt idx="95">
                  <c:v>709.17995414115114</c:v>
                </c:pt>
                <c:pt idx="96">
                  <c:v>178.52086</c:v>
                </c:pt>
                <c:pt idx="97">
                  <c:v>255.74364</c:v>
                </c:pt>
                <c:pt idx="98">
                  <c:v>305.25787000000003</c:v>
                </c:pt>
                <c:pt idx="99">
                  <c:v>346.10073999999997</c:v>
                </c:pt>
                <c:pt idx="100">
                  <c:v>378.16818000000001</c:v>
                </c:pt>
                <c:pt idx="101">
                  <c:v>402.67043999999999</c:v>
                </c:pt>
                <c:pt idx="102">
                  <c:v>420.92270000000002</c:v>
                </c:pt>
                <c:pt idx="103">
                  <c:v>434.54705999999999</c:v>
                </c:pt>
                <c:pt idx="104">
                  <c:v>445.11356000000001</c:v>
                </c:pt>
                <c:pt idx="105">
                  <c:v>451.12047999999999</c:v>
                </c:pt>
                <c:pt idx="106">
                  <c:v>457.39490000000001</c:v>
                </c:pt>
                <c:pt idx="107">
                  <c:v>474.56292999999999</c:v>
                </c:pt>
                <c:pt idx="108">
                  <c:v>476.36185</c:v>
                </c:pt>
                <c:pt idx="109">
                  <c:v>480.77438000000001</c:v>
                </c:pt>
                <c:pt idx="110">
                  <c:v>571.11743000000001</c:v>
                </c:pt>
                <c:pt idx="111">
                  <c:v>1052.4114999999999</c:v>
                </c:pt>
                <c:pt idx="112">
                  <c:v>137.76563500612085</c:v>
                </c:pt>
                <c:pt idx="113">
                  <c:v>194.52141319846893</c:v>
                </c:pt>
                <c:pt idx="114">
                  <c:v>235.66548942893388</c:v>
                </c:pt>
                <c:pt idx="115">
                  <c:v>269.89945277428035</c:v>
                </c:pt>
                <c:pt idx="116">
                  <c:v>297.95564361300706</c:v>
                </c:pt>
                <c:pt idx="117">
                  <c:v>320.22723965926622</c:v>
                </c:pt>
                <c:pt idx="118">
                  <c:v>337.22910590554125</c:v>
                </c:pt>
                <c:pt idx="119">
                  <c:v>351.39429284883295</c:v>
                </c:pt>
                <c:pt idx="120">
                  <c:v>362.41734557034414</c:v>
                </c:pt>
                <c:pt idx="121">
                  <c:v>369.76470734055579</c:v>
                </c:pt>
                <c:pt idx="122">
                  <c:v>379.52700396447023</c:v>
                </c:pt>
                <c:pt idx="123">
                  <c:v>380.51479182057045</c:v>
                </c:pt>
                <c:pt idx="124">
                  <c:v>390.07399035436055</c:v>
                </c:pt>
                <c:pt idx="125">
                  <c:v>403.9462273700982</c:v>
                </c:pt>
                <c:pt idx="126">
                  <c:v>358.22672074578821</c:v>
                </c:pt>
                <c:pt idx="127">
                  <c:v>451.53077485161464</c:v>
                </c:pt>
                <c:pt idx="128">
                  <c:v>458.37462756675455</c:v>
                </c:pt>
                <c:pt idx="129">
                  <c:v>596.8141032162282</c:v>
                </c:pt>
                <c:pt idx="130">
                  <c:v>669.17958926536846</c:v>
                </c:pt>
                <c:pt idx="131">
                  <c:v>720.57199991278856</c:v>
                </c:pt>
                <c:pt idx="132">
                  <c:v>761.71767640180451</c:v>
                </c:pt>
                <c:pt idx="133">
                  <c:v>795.1915336287118</c:v>
                </c:pt>
                <c:pt idx="134">
                  <c:v>814.00949148004781</c:v>
                </c:pt>
                <c:pt idx="135">
                  <c:v>831.4721868715734</c:v>
                </c:pt>
                <c:pt idx="136">
                  <c:v>845.59693788288644</c:v>
                </c:pt>
                <c:pt idx="137">
                  <c:v>853.17561859284808</c:v>
                </c:pt>
                <c:pt idx="138">
                  <c:v>853.64083782946216</c:v>
                </c:pt>
                <c:pt idx="139">
                  <c:v>872.90219638290455</c:v>
                </c:pt>
                <c:pt idx="140">
                  <c:v>896.78405761129954</c:v>
                </c:pt>
                <c:pt idx="141">
                  <c:v>746.57051396295321</c:v>
                </c:pt>
                <c:pt idx="142">
                  <c:v>950.16352117100973</c:v>
                </c:pt>
                <c:pt idx="143">
                  <c:v>1750.0250225328734</c:v>
                </c:pt>
                <c:pt idx="144">
                  <c:v>310.94595494868173</c:v>
                </c:pt>
                <c:pt idx="145">
                  <c:v>412.20635170111018</c:v>
                </c:pt>
                <c:pt idx="146">
                  <c:v>471.4215645139638</c:v>
                </c:pt>
                <c:pt idx="147">
                  <c:v>514.67809294861195</c:v>
                </c:pt>
                <c:pt idx="148">
                  <c:v>548.81831571273779</c:v>
                </c:pt>
                <c:pt idx="149">
                  <c:v>571.02050021776188</c:v>
                </c:pt>
                <c:pt idx="150">
                  <c:v>589.7344259788191</c:v>
                </c:pt>
                <c:pt idx="151">
                  <c:v>595.8115776362356</c:v>
                </c:pt>
                <c:pt idx="152">
                  <c:v>602.06481053374762</c:v>
                </c:pt>
                <c:pt idx="153">
                  <c:v>611.43823962410045</c:v>
                </c:pt>
                <c:pt idx="154">
                  <c:v>613.2975361007874</c:v>
                </c:pt>
                <c:pt idx="155">
                  <c:v>644.16258516249047</c:v>
                </c:pt>
                <c:pt idx="156">
                  <c:v>694.77202912793132</c:v>
                </c:pt>
                <c:pt idx="157">
                  <c:v>664.53144330668806</c:v>
                </c:pt>
                <c:pt idx="158">
                  <c:v>657.67974137559304</c:v>
                </c:pt>
                <c:pt idx="159">
                  <c:v>509.32576770667765</c:v>
                </c:pt>
                <c:pt idx="160">
                  <c:v>291.71130035620394</c:v>
                </c:pt>
                <c:pt idx="161">
                  <c:v>384.8082627357187</c:v>
                </c:pt>
                <c:pt idx="162">
                  <c:v>436.32598213876082</c:v>
                </c:pt>
                <c:pt idx="163">
                  <c:v>475.62412131691343</c:v>
                </c:pt>
                <c:pt idx="164">
                  <c:v>509.10574732511276</c:v>
                </c:pt>
                <c:pt idx="165">
                  <c:v>537.48860864726873</c:v>
                </c:pt>
                <c:pt idx="166">
                  <c:v>563.07752310065734</c:v>
                </c:pt>
                <c:pt idx="167">
                  <c:v>582.05829279092552</c:v>
                </c:pt>
                <c:pt idx="168">
                  <c:v>595.37064445604153</c:v>
                </c:pt>
                <c:pt idx="169">
                  <c:v>600.64370874772726</c:v>
                </c:pt>
                <c:pt idx="170">
                  <c:v>608.70707039271338</c:v>
                </c:pt>
                <c:pt idx="171">
                  <c:v>630.93194606984366</c:v>
                </c:pt>
                <c:pt idx="172">
                  <c:v>588.65630349178412</c:v>
                </c:pt>
                <c:pt idx="173">
                  <c:v>525.78389204001633</c:v>
                </c:pt>
                <c:pt idx="174">
                  <c:v>627.2398738067983</c:v>
                </c:pt>
                <c:pt idx="175">
                  <c:v>719.89015428896357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771408"/>
        <c:axId val="668774208"/>
      </c:scatterChart>
      <c:valAx>
        <c:axId val="6687714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Shifted Frequency [rad/s]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74208"/>
        <c:crossesAt val="0.1"/>
        <c:crossBetween val="midCat"/>
      </c:valAx>
      <c:valAx>
        <c:axId val="668774208"/>
        <c:scaling>
          <c:logBase val="10"/>
          <c:orientation val="minMax"/>
          <c:max val="100000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G', G'' [Pa], tan(</a:t>
                </a:r>
                <a:r>
                  <a:rPr lang="el-GR">
                    <a:latin typeface="Calibri" panose="020F0502020204030204" pitchFamily="34" charset="0"/>
                  </a:rPr>
                  <a:t>δ</a:t>
                </a:r>
                <a:r>
                  <a:rPr lang="en-US">
                    <a:latin typeface="Calibri" panose="020F0502020204030204" pitchFamily="34" charset="0"/>
                  </a:rPr>
                  <a:t>) [deg],</a:t>
                </a:r>
                <a:r>
                  <a:rPr lang="en-US" baseline="0">
                    <a:latin typeface="Calibri" panose="020F0502020204030204" pitchFamily="34" charset="0"/>
                  </a:rPr>
                  <a:t> a</a:t>
                </a:r>
                <a:r>
                  <a:rPr lang="en-US" baseline="-25000">
                    <a:latin typeface="Calibri" panose="020F0502020204030204" pitchFamily="34" charset="0"/>
                  </a:rPr>
                  <a:t>T</a:t>
                </a:r>
                <a:r>
                  <a:rPr lang="el-GR" baseline="0">
                    <a:latin typeface="Calibri" panose="020F0502020204030204" pitchFamily="34" charset="0"/>
                  </a:rPr>
                  <a:t>η</a:t>
                </a:r>
                <a:r>
                  <a:rPr lang="en-US" baseline="0">
                    <a:latin typeface="Calibri" panose="020F0502020204030204" pitchFamily="34" charset="0"/>
                  </a:rPr>
                  <a:t>* [Pa-s]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71408"/>
        <c:crossesAt val="0.1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PA12</a:t>
            </a:r>
            <a:r>
              <a:rPr lang="en-US" baseline="0"/>
              <a:t> + Oxidizer (Silverstone) TTS Shift Factors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Arrhenius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'Shift Factors'!$A$16:$A$54</c:f>
              <c:numCache>
                <c:formatCode>0</c:formatCode>
                <c:ptCount val="39"/>
                <c:pt idx="0">
                  <c:v>110</c:v>
                </c:pt>
                <c:pt idx="1">
                  <c:v>115</c:v>
                </c:pt>
                <c:pt idx="2">
                  <c:v>120</c:v>
                </c:pt>
                <c:pt idx="3">
                  <c:v>125</c:v>
                </c:pt>
                <c:pt idx="4">
                  <c:v>130</c:v>
                </c:pt>
                <c:pt idx="5">
                  <c:v>135</c:v>
                </c:pt>
                <c:pt idx="6">
                  <c:v>140</c:v>
                </c:pt>
                <c:pt idx="7">
                  <c:v>145</c:v>
                </c:pt>
                <c:pt idx="8">
                  <c:v>150</c:v>
                </c:pt>
                <c:pt idx="9">
                  <c:v>155</c:v>
                </c:pt>
                <c:pt idx="10">
                  <c:v>160</c:v>
                </c:pt>
                <c:pt idx="11">
                  <c:v>165</c:v>
                </c:pt>
                <c:pt idx="12">
                  <c:v>170</c:v>
                </c:pt>
                <c:pt idx="13">
                  <c:v>175</c:v>
                </c:pt>
                <c:pt idx="14">
                  <c:v>180</c:v>
                </c:pt>
                <c:pt idx="15">
                  <c:v>185</c:v>
                </c:pt>
                <c:pt idx="16">
                  <c:v>190</c:v>
                </c:pt>
                <c:pt idx="17">
                  <c:v>195</c:v>
                </c:pt>
                <c:pt idx="18">
                  <c:v>200</c:v>
                </c:pt>
                <c:pt idx="19">
                  <c:v>205</c:v>
                </c:pt>
                <c:pt idx="20">
                  <c:v>210</c:v>
                </c:pt>
                <c:pt idx="21">
                  <c:v>215</c:v>
                </c:pt>
                <c:pt idx="22">
                  <c:v>220</c:v>
                </c:pt>
                <c:pt idx="23">
                  <c:v>225</c:v>
                </c:pt>
                <c:pt idx="24">
                  <c:v>230</c:v>
                </c:pt>
                <c:pt idx="25">
                  <c:v>235</c:v>
                </c:pt>
                <c:pt idx="26">
                  <c:v>240</c:v>
                </c:pt>
                <c:pt idx="27">
                  <c:v>245</c:v>
                </c:pt>
                <c:pt idx="28">
                  <c:v>250</c:v>
                </c:pt>
                <c:pt idx="29">
                  <c:v>255</c:v>
                </c:pt>
                <c:pt idx="30">
                  <c:v>260</c:v>
                </c:pt>
                <c:pt idx="31">
                  <c:v>265</c:v>
                </c:pt>
                <c:pt idx="32">
                  <c:v>270</c:v>
                </c:pt>
                <c:pt idx="33">
                  <c:v>275</c:v>
                </c:pt>
                <c:pt idx="34">
                  <c:v>280</c:v>
                </c:pt>
                <c:pt idx="35">
                  <c:v>285</c:v>
                </c:pt>
                <c:pt idx="36">
                  <c:v>290</c:v>
                </c:pt>
                <c:pt idx="37">
                  <c:v>295</c:v>
                </c:pt>
                <c:pt idx="38">
                  <c:v>300</c:v>
                </c:pt>
              </c:numCache>
            </c:numRef>
          </c:xVal>
          <c:yVal>
            <c:numRef>
              <c:f>'Shift Factors'!$B$16:$B$54</c:f>
              <c:numCache>
                <c:formatCode>General</c:formatCode>
                <c:ptCount val="39"/>
                <c:pt idx="0">
                  <c:v>162.80779417258353</c:v>
                </c:pt>
                <c:pt idx="1">
                  <c:v>115.31801779293899</c:v>
                </c:pt>
                <c:pt idx="2">
                  <c:v>82.400308311285372</c:v>
                </c:pt>
                <c:pt idx="3">
                  <c:v>59.378150887175451</c:v>
                </c:pt>
                <c:pt idx="4">
                  <c:v>43.137429113473473</c:v>
                </c:pt>
                <c:pt idx="5">
                  <c:v>31.585072845102722</c:v>
                </c:pt>
                <c:pt idx="6">
                  <c:v>23.301619085645473</c:v>
                </c:pt>
                <c:pt idx="7">
                  <c:v>17.316071355807832</c:v>
                </c:pt>
                <c:pt idx="8">
                  <c:v>12.958648330159209</c:v>
                </c:pt>
                <c:pt idx="9">
                  <c:v>9.7636085359672666</c:v>
                </c:pt>
                <c:pt idx="10">
                  <c:v>7.4045642537223868</c:v>
                </c:pt>
                <c:pt idx="11">
                  <c:v>5.6510606956002709</c:v>
                </c:pt>
                <c:pt idx="12">
                  <c:v>4.3391929879579134</c:v>
                </c:pt>
                <c:pt idx="13">
                  <c:v>3.3515664920482249</c:v>
                </c:pt>
                <c:pt idx="14">
                  <c:v>2.6035256281981116</c:v>
                </c:pt>
                <c:pt idx="15">
                  <c:v>2.0336208255703934</c:v>
                </c:pt>
                <c:pt idx="16">
                  <c:v>1.5969623338231282</c:v>
                </c:pt>
                <c:pt idx="17">
                  <c:v>1.2605547365283858</c:v>
                </c:pt>
                <c:pt idx="18">
                  <c:v>1</c:v>
                </c:pt>
                <c:pt idx="19">
                  <c:v>0.79715253743456616</c:v>
                </c:pt>
                <c:pt idx="20">
                  <c:v>0.63844091666172975</c:v>
                </c:pt>
                <c:pt idx="21">
                  <c:v>0.51365937546856055</c:v>
                </c:pt>
                <c:pt idx="22">
                  <c:v>0.41509248776464008</c:v>
                </c:pt>
                <c:pt idx="23">
                  <c:v>0.33687750163631236</c:v>
                </c:pt>
                <c:pt idx="24">
                  <c:v>0.2745372287903815</c:v>
                </c:pt>
                <c:pt idx="25">
                  <c:v>0.22463601775778072</c:v>
                </c:pt>
                <c:pt idx="26">
                  <c:v>0.18452504625845639</c:v>
                </c:pt>
                <c:pt idx="27">
                  <c:v>0.15215277939677915</c:v>
                </c:pt>
                <c:pt idx="28">
                  <c:v>0.12592322063093772</c:v>
                </c:pt>
                <c:pt idx="29">
                  <c:v>0.10458939249309693</c:v>
                </c:pt>
                <c:pt idx="30">
                  <c:v>8.7172915011950458E-2</c:v>
                </c:pt>
                <c:pt idx="31">
                  <c:v>7.2903010113718733E-2</c:v>
                </c:pt>
                <c:pt idx="32">
                  <c:v>6.1170033698111616E-2</c:v>
                </c:pt>
                <c:pt idx="33">
                  <c:v>5.1489921830677875E-2</c:v>
                </c:pt>
                <c:pt idx="34">
                  <c:v>4.3476872793847855E-2</c:v>
                </c:pt>
                <c:pt idx="35">
                  <c:v>3.6822270903510382E-2</c:v>
                </c:pt>
                <c:pt idx="36">
                  <c:v>3.1278360794032456E-2</c:v>
                </c:pt>
                <c:pt idx="37">
                  <c:v>2.664555206319778E-2</c:v>
                </c:pt>
                <c:pt idx="38">
                  <c:v>2.2762509413676271E-2</c:v>
                </c:pt>
              </c:numCache>
            </c:numRef>
          </c:yVal>
          <c:smooth val="0"/>
        </c:ser>
        <c:ser>
          <c:idx val="0"/>
          <c:order val="1"/>
          <c:tx>
            <c:v>Empirical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'Shift Factors'!$A$2:$A$12</c:f>
              <c:numCache>
                <c:formatCode>0</c:formatCode>
                <c:ptCount val="11"/>
                <c:pt idx="0">
                  <c:v>169.99194</c:v>
                </c:pt>
                <c:pt idx="1">
                  <c:v>179.99384000000001</c:v>
                </c:pt>
                <c:pt idx="2">
                  <c:v>189.98863</c:v>
                </c:pt>
                <c:pt idx="3">
                  <c:v>190.00529</c:v>
                </c:pt>
                <c:pt idx="4">
                  <c:v>199.85919000000001</c:v>
                </c:pt>
                <c:pt idx="5">
                  <c:v>199.99071000000001</c:v>
                </c:pt>
                <c:pt idx="6">
                  <c:v>210.00565</c:v>
                </c:pt>
                <c:pt idx="7">
                  <c:v>219.96738999999999</c:v>
                </c:pt>
                <c:pt idx="8">
                  <c:v>230.00892999999999</c:v>
                </c:pt>
                <c:pt idx="9">
                  <c:v>240.01184000000001</c:v>
                </c:pt>
                <c:pt idx="10">
                  <c:v>249.98132000000001</c:v>
                </c:pt>
              </c:numCache>
            </c:numRef>
          </c:xVal>
          <c:yVal>
            <c:numRef>
              <c:f>'Shift Factors'!$B$2:$B$12</c:f>
              <c:numCache>
                <c:formatCode>General</c:formatCode>
                <c:ptCount val="11"/>
                <c:pt idx="0">
                  <c:v>4.0066185000000001</c:v>
                </c:pt>
                <c:pt idx="1">
                  <c:v>2.5280076999999999</c:v>
                </c:pt>
                <c:pt idx="2">
                  <c:v>1.5487715</c:v>
                </c:pt>
                <c:pt idx="3">
                  <c:v>1.3306819999999999</c:v>
                </c:pt>
                <c:pt idx="4">
                  <c:v>1</c:v>
                </c:pt>
                <c:pt idx="5">
                  <c:v>0.93193811000000004</c:v>
                </c:pt>
                <c:pt idx="6">
                  <c:v>0.83270997000000002</c:v>
                </c:pt>
                <c:pt idx="7">
                  <c:v>0.44916621000000001</c:v>
                </c:pt>
                <c:pt idx="8">
                  <c:v>0.53887527999999996</c:v>
                </c:pt>
                <c:pt idx="9">
                  <c:v>0.64267980999999996</c:v>
                </c:pt>
                <c:pt idx="10">
                  <c:v>0.54971802000000003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777568"/>
        <c:axId val="668778128"/>
      </c:scatterChart>
      <c:valAx>
        <c:axId val="668777568"/>
        <c:scaling>
          <c:orientation val="minMax"/>
          <c:max val="3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</a:t>
                </a:r>
                <a:r>
                  <a:rPr lang="en-US">
                    <a:latin typeface="Calibri" panose="020F0502020204030204" pitchFamily="34" charset="0"/>
                  </a:rPr>
                  <a:t>°C]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78128"/>
        <c:crossesAt val="0.1"/>
        <c:crossBetween val="midCat"/>
      </c:valAx>
      <c:valAx>
        <c:axId val="668778128"/>
        <c:scaling>
          <c:logBase val="10"/>
          <c:orientation val="minMax"/>
          <c:max val="10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Shift Factor []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777568"/>
        <c:crossesAt val="10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PA12 + Oxidizer</a:t>
            </a:r>
            <a:r>
              <a:rPr lang="en-US" baseline="0"/>
              <a:t> (Silverstone) Avg. Rlx.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Arrhenius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'Relaxation Time'!$A$23:$A$75</c:f>
              <c:numCache>
                <c:formatCode>General</c:formatCode>
                <c:ptCount val="53"/>
                <c:pt idx="0">
                  <c:v>150</c:v>
                </c:pt>
                <c:pt idx="1">
                  <c:v>155</c:v>
                </c:pt>
                <c:pt idx="2">
                  <c:v>160</c:v>
                </c:pt>
                <c:pt idx="3">
                  <c:v>165</c:v>
                </c:pt>
                <c:pt idx="4">
                  <c:v>170</c:v>
                </c:pt>
                <c:pt idx="5">
                  <c:v>175</c:v>
                </c:pt>
                <c:pt idx="6">
                  <c:v>180</c:v>
                </c:pt>
                <c:pt idx="7">
                  <c:v>185</c:v>
                </c:pt>
                <c:pt idx="8">
                  <c:v>190</c:v>
                </c:pt>
                <c:pt idx="9">
                  <c:v>195</c:v>
                </c:pt>
                <c:pt idx="10">
                  <c:v>200</c:v>
                </c:pt>
                <c:pt idx="11">
                  <c:v>205</c:v>
                </c:pt>
                <c:pt idx="12">
                  <c:v>210</c:v>
                </c:pt>
                <c:pt idx="13">
                  <c:v>215</c:v>
                </c:pt>
                <c:pt idx="14">
                  <c:v>220</c:v>
                </c:pt>
                <c:pt idx="15">
                  <c:v>225</c:v>
                </c:pt>
                <c:pt idx="16">
                  <c:v>230</c:v>
                </c:pt>
                <c:pt idx="17">
                  <c:v>235</c:v>
                </c:pt>
                <c:pt idx="18">
                  <c:v>240</c:v>
                </c:pt>
                <c:pt idx="19">
                  <c:v>245</c:v>
                </c:pt>
                <c:pt idx="20">
                  <c:v>250</c:v>
                </c:pt>
                <c:pt idx="21">
                  <c:v>255</c:v>
                </c:pt>
                <c:pt idx="22">
                  <c:v>260</c:v>
                </c:pt>
                <c:pt idx="23">
                  <c:v>265</c:v>
                </c:pt>
                <c:pt idx="24">
                  <c:v>270</c:v>
                </c:pt>
                <c:pt idx="25">
                  <c:v>275</c:v>
                </c:pt>
                <c:pt idx="26">
                  <c:v>280</c:v>
                </c:pt>
                <c:pt idx="27">
                  <c:v>285</c:v>
                </c:pt>
                <c:pt idx="28">
                  <c:v>290</c:v>
                </c:pt>
                <c:pt idx="29">
                  <c:v>295</c:v>
                </c:pt>
                <c:pt idx="30">
                  <c:v>300</c:v>
                </c:pt>
                <c:pt idx="31">
                  <c:v>305</c:v>
                </c:pt>
                <c:pt idx="32">
                  <c:v>310</c:v>
                </c:pt>
                <c:pt idx="33">
                  <c:v>315</c:v>
                </c:pt>
                <c:pt idx="34">
                  <c:v>320</c:v>
                </c:pt>
                <c:pt idx="35">
                  <c:v>325</c:v>
                </c:pt>
                <c:pt idx="36">
                  <c:v>330</c:v>
                </c:pt>
                <c:pt idx="37">
                  <c:v>335</c:v>
                </c:pt>
                <c:pt idx="38">
                  <c:v>340</c:v>
                </c:pt>
                <c:pt idx="39">
                  <c:v>345</c:v>
                </c:pt>
                <c:pt idx="40">
                  <c:v>350</c:v>
                </c:pt>
                <c:pt idx="41">
                  <c:v>355</c:v>
                </c:pt>
                <c:pt idx="42">
                  <c:v>360</c:v>
                </c:pt>
                <c:pt idx="43">
                  <c:v>365</c:v>
                </c:pt>
                <c:pt idx="44">
                  <c:v>370</c:v>
                </c:pt>
                <c:pt idx="45">
                  <c:v>375</c:v>
                </c:pt>
                <c:pt idx="46">
                  <c:v>380</c:v>
                </c:pt>
                <c:pt idx="47">
                  <c:v>385</c:v>
                </c:pt>
                <c:pt idx="48">
                  <c:v>390</c:v>
                </c:pt>
                <c:pt idx="49">
                  <c:v>395</c:v>
                </c:pt>
                <c:pt idx="50">
                  <c:v>400</c:v>
                </c:pt>
                <c:pt idx="51">
                  <c:v>405</c:v>
                </c:pt>
                <c:pt idx="52">
                  <c:v>410</c:v>
                </c:pt>
              </c:numCache>
            </c:numRef>
          </c:xVal>
          <c:yVal>
            <c:numRef>
              <c:f>'Relaxation Time'!$C$23:$C$75</c:f>
              <c:numCache>
                <c:formatCode>General</c:formatCode>
                <c:ptCount val="53"/>
                <c:pt idx="0">
                  <c:v>60.99903013300522</c:v>
                </c:pt>
                <c:pt idx="1">
                  <c:v>45.959318913396054</c:v>
                </c:pt>
                <c:pt idx="2">
                  <c:v>34.854810974643989</c:v>
                </c:pt>
                <c:pt idx="3">
                  <c:v>26.600708104108826</c:v>
                </c:pt>
                <c:pt idx="4">
                  <c:v>20.425476259692424</c:v>
                </c:pt>
                <c:pt idx="5">
                  <c:v>15.776514666688893</c:v>
                </c:pt>
                <c:pt idx="6">
                  <c:v>12.255332053181567</c:v>
                </c:pt>
                <c:pt idx="7">
                  <c:v>9.5726726165854163</c:v>
                </c:pt>
                <c:pt idx="8">
                  <c:v>7.5172310444938626</c:v>
                </c:pt>
                <c:pt idx="9">
                  <c:v>5.9336911071845382</c:v>
                </c:pt>
                <c:pt idx="10">
                  <c:v>4.7072062285261342</c:v>
                </c:pt>
                <c:pt idx="11">
                  <c:v>3.7523613892974028</c:v>
                </c:pt>
                <c:pt idx="12">
                  <c:v>3.0052730594560289</c:v>
                </c:pt>
                <c:pt idx="13">
                  <c:v>2.417900611546453</c:v>
                </c:pt>
                <c:pt idx="14">
                  <c:v>1.9539259438201224</c:v>
                </c:pt>
                <c:pt idx="15">
                  <c:v>1.5857518739527723</c:v>
                </c:pt>
                <c:pt idx="16">
                  <c:v>1.2923033533243884</c:v>
                </c:pt>
                <c:pt idx="17">
                  <c:v>1.0574080619407327</c:v>
                </c:pt>
                <c:pt idx="18">
                  <c:v>0.86859744706687914</c:v>
                </c:pt>
                <c:pt idx="19">
                  <c:v>0.71621451086408172</c:v>
                </c:pt>
                <c:pt idx="20">
                  <c:v>0.59274656847002072</c:v>
                </c:pt>
                <c:pt idx="21">
                  <c:v>0.49232383978127042</c:v>
                </c:pt>
                <c:pt idx="22">
                  <c:v>0.41034088850303257</c:v>
                </c:pt>
                <c:pt idx="23">
                  <c:v>0.34316950328560064</c:v>
                </c:pt>
                <c:pt idx="24">
                  <c:v>0.28793996362290453</c:v>
                </c:pt>
                <c:pt idx="25">
                  <c:v>0.2423736807476907</c:v>
                </c:pt>
                <c:pt idx="26">
                  <c:v>0.20465460641203906</c:v>
                </c:pt>
                <c:pt idx="27">
                  <c:v>0.17333002294548072</c:v>
                </c:pt>
                <c:pt idx="28">
                  <c:v>0.14723369474775722</c:v>
                </c:pt>
                <c:pt idx="29">
                  <c:v>0.12542610863440198</c:v>
                </c:pt>
                <c:pt idx="30">
                  <c:v>0.10714782608894172</c:v>
                </c:pt>
                <c:pt idx="31">
                  <c:v>9.1782935377055216E-2</c:v>
                </c:pt>
                <c:pt idx="32">
                  <c:v>7.8830313104503544E-2</c:v>
                </c:pt>
                <c:pt idx="33">
                  <c:v>6.78809467105215E-2</c:v>
                </c:pt>
                <c:pt idx="34">
                  <c:v>5.8599977975005504E-2</c:v>
                </c:pt>
                <c:pt idx="35">
                  <c:v>5.0712436891136692E-2</c:v>
                </c:pt>
                <c:pt idx="36">
                  <c:v>4.3991870251882455E-2</c:v>
                </c:pt>
                <c:pt idx="37">
                  <c:v>3.8251248526100436E-2</c:v>
                </c:pt>
                <c:pt idx="38">
                  <c:v>3.3335671792821348E-2</c:v>
                </c:pt>
                <c:pt idx="39">
                  <c:v>2.9116500894345192E-2</c:v>
                </c:pt>
                <c:pt idx="40">
                  <c:v>2.5486621214093164E-2</c:v>
                </c:pt>
                <c:pt idx="41">
                  <c:v>2.2356609329860257E-2</c:v>
                </c:pt>
                <c:pt idx="42">
                  <c:v>1.9651621566870378E-2</c:v>
                </c:pt>
                <c:pt idx="43">
                  <c:v>1.730886145188883E-2</c:v>
                </c:pt>
                <c:pt idx="44">
                  <c:v>1.5275512734078999E-2</c:v>
                </c:pt>
                <c:pt idx="45">
                  <c:v>1.3507047882108054E-2</c:v>
                </c:pt>
                <c:pt idx="46">
                  <c:v>1.1965840235559523E-2</c:v>
                </c:pt>
                <c:pt idx="47">
                  <c:v>1.0620022389882999E-2</c:v>
                </c:pt>
                <c:pt idx="48">
                  <c:v>9.4425447798531272E-3</c:v>
                </c:pt>
                <c:pt idx="49">
                  <c:v>8.4103974540130286E-3</c:v>
                </c:pt>
                <c:pt idx="50">
                  <c:v>7.5039652103832252E-3</c:v>
                </c:pt>
                <c:pt idx="51">
                  <c:v>6.7064919865016098E-3</c:v>
                </c:pt>
                <c:pt idx="52">
                  <c:v>6.0036349718642383E-3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'Relaxation Time'!$A$3:$A$23</c:f>
              <c:numCache>
                <c:formatCode>General</c:formatCode>
                <c:ptCount val="21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</c:numCache>
            </c:numRef>
          </c:xVal>
          <c:yVal>
            <c:numRef>
              <c:f>'Relaxation Time'!$C$3:$C$23</c:f>
              <c:numCache>
                <c:formatCode>General</c:formatCode>
                <c:ptCount val="21"/>
                <c:pt idx="0">
                  <c:v>110484.12223683909</c:v>
                </c:pt>
                <c:pt idx="1">
                  <c:v>68114.805534194777</c:v>
                </c:pt>
                <c:pt idx="2">
                  <c:v>42607.72938440337</c:v>
                </c:pt>
                <c:pt idx="3">
                  <c:v>27024.69402366157</c:v>
                </c:pt>
                <c:pt idx="4">
                  <c:v>17369.819826561517</c:v>
                </c:pt>
                <c:pt idx="5">
                  <c:v>11306.904244546193</c:v>
                </c:pt>
                <c:pt idx="6">
                  <c:v>7450.2661296468323</c:v>
                </c:pt>
                <c:pt idx="7">
                  <c:v>4966.5911163970395</c:v>
                </c:pt>
                <c:pt idx="8">
                  <c:v>3348.0707956196015</c:v>
                </c:pt>
                <c:pt idx="9">
                  <c:v>2281.3024592825973</c:v>
                </c:pt>
                <c:pt idx="10">
                  <c:v>1570.4933883609528</c:v>
                </c:pt>
                <c:pt idx="11">
                  <c:v>1091.885883722171</c:v>
                </c:pt>
                <c:pt idx="12">
                  <c:v>766.36986278178608</c:v>
                </c:pt>
                <c:pt idx="13">
                  <c:v>542.82569161621007</c:v>
                </c:pt>
                <c:pt idx="14">
                  <c:v>387.87524451535637</c:v>
                </c:pt>
                <c:pt idx="15">
                  <c:v>279.50520169447691</c:v>
                </c:pt>
                <c:pt idx="16">
                  <c:v>203.05677500554694</c:v>
                </c:pt>
                <c:pt idx="17">
                  <c:v>148.67745162491923</c:v>
                </c:pt>
                <c:pt idx="18">
                  <c:v>109.68552649469383</c:v>
                </c:pt>
                <c:pt idx="19">
                  <c:v>81.510318939661616</c:v>
                </c:pt>
                <c:pt idx="20">
                  <c:v>60.99903013300522</c:v>
                </c:pt>
              </c:numCache>
            </c:numRef>
          </c:yVal>
          <c:smooth val="1"/>
        </c:ser>
        <c:ser>
          <c:idx val="2"/>
          <c:order val="2"/>
          <c:tx>
            <c:v>Empirical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20000"/>
                  <a:lumOff val="80000"/>
                </a:schemeClr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'Relaxation Time'!$E$11:$E$12</c:f>
              <c:numCache>
                <c:formatCode>General</c:formatCode>
                <c:ptCount val="2"/>
                <c:pt idx="0">
                  <c:v>180</c:v>
                </c:pt>
                <c:pt idx="1">
                  <c:v>170</c:v>
                </c:pt>
              </c:numCache>
            </c:numRef>
          </c:xVal>
          <c:yVal>
            <c:numRef>
              <c:f>'Relaxation Time'!$G$11:$G$12</c:f>
              <c:numCache>
                <c:formatCode>General</c:formatCode>
                <c:ptCount val="2"/>
                <c:pt idx="0">
                  <c:v>14.543644823036503</c:v>
                </c:pt>
                <c:pt idx="1">
                  <c:v>18.914443976157504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166880"/>
        <c:axId val="601160720"/>
      </c:scatterChart>
      <c:valAx>
        <c:axId val="601166880"/>
        <c:scaling>
          <c:orientation val="minMax"/>
          <c:max val="35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[°C]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60720"/>
        <c:crossesAt val="1.0000000000000002E-3"/>
        <c:crossBetween val="midCat"/>
      </c:valAx>
      <c:valAx>
        <c:axId val="601160720"/>
        <c:scaling>
          <c:logBase val="10"/>
          <c:orientation val="minMax"/>
          <c:max val="1000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Relaxation Time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6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314324</xdr:colOff>
      <xdr:row>3</xdr:row>
      <xdr:rowOff>114298</xdr:rowOff>
    </xdr:from>
    <xdr:to>
      <xdr:col>19</xdr:col>
      <xdr:colOff>466724</xdr:colOff>
      <xdr:row>20</xdr:row>
      <xdr:rowOff>76198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271462</xdr:colOff>
      <xdr:row>1</xdr:row>
      <xdr:rowOff>200025</xdr:rowOff>
    </xdr:from>
    <xdr:to>
      <xdr:col>15</xdr:col>
      <xdr:colOff>576262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495300</xdr:colOff>
      <xdr:row>27</xdr:row>
      <xdr:rowOff>9525</xdr:rowOff>
    </xdr:from>
    <xdr:to>
      <xdr:col>18</xdr:col>
      <xdr:colOff>371475</xdr:colOff>
      <xdr:row>69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5238750"/>
          <a:ext cx="8410575" cy="810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5</xdr:row>
      <xdr:rowOff>9525</xdr:rowOff>
    </xdr:from>
    <xdr:to>
      <xdr:col>15</xdr:col>
      <xdr:colOff>123825</xdr:colOff>
      <xdr:row>24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workbookViewId="0">
      <pane ySplit="2" topLeftCell="A3" activePane="bottomLeft" state="frozen"/>
      <selection pane="bottomLeft" activeCell="Q35" sqref="Q35"/>
    </sheetView>
  </sheetViews>
  <sheetFormatPr defaultRowHeight="15" x14ac:dyDescent="0.25"/>
  <cols>
    <col min="4" max="5" width="9.5703125" bestFit="1" customWidth="1"/>
    <col min="6" max="7" width="9.28515625" bestFit="1" customWidth="1"/>
    <col min="8" max="10" width="10.7109375" customWidth="1"/>
  </cols>
  <sheetData>
    <row r="1" spans="1:17" ht="18" x14ac:dyDescent="0.35">
      <c r="A1" s="1" t="s">
        <v>7</v>
      </c>
      <c r="B1" s="1" t="s">
        <v>19</v>
      </c>
      <c r="C1" s="1" t="s">
        <v>0</v>
      </c>
      <c r="D1" s="1" t="s">
        <v>1</v>
      </c>
      <c r="E1" s="1" t="s">
        <v>2</v>
      </c>
      <c r="F1" s="1" t="s">
        <v>20</v>
      </c>
      <c r="G1" s="1" t="s">
        <v>11</v>
      </c>
      <c r="H1" s="1" t="s">
        <v>10</v>
      </c>
      <c r="I1" s="1" t="s">
        <v>9</v>
      </c>
      <c r="J1" s="2" t="s">
        <v>28</v>
      </c>
      <c r="M1" s="12"/>
      <c r="N1" s="12"/>
    </row>
    <row r="2" spans="1:17" x14ac:dyDescent="0.25">
      <c r="A2" s="2" t="s">
        <v>8</v>
      </c>
      <c r="B2" s="1" t="s">
        <v>6</v>
      </c>
      <c r="C2" s="1" t="s">
        <v>3</v>
      </c>
      <c r="D2" s="8" t="s">
        <v>4</v>
      </c>
      <c r="E2" s="8" t="s">
        <v>4</v>
      </c>
      <c r="F2" s="8" t="s">
        <v>6</v>
      </c>
      <c r="G2" s="8" t="s">
        <v>5</v>
      </c>
      <c r="H2" s="8" t="s">
        <v>6</v>
      </c>
      <c r="I2" s="8" t="s">
        <v>3</v>
      </c>
      <c r="J2" s="8" t="s">
        <v>5</v>
      </c>
      <c r="M2" s="4"/>
      <c r="N2" s="4"/>
    </row>
    <row r="3" spans="1:17" x14ac:dyDescent="0.25">
      <c r="A3" s="1">
        <v>170</v>
      </c>
      <c r="B3" s="1">
        <v>1</v>
      </c>
      <c r="C3" s="1">
        <v>500</v>
      </c>
      <c r="D3" s="5">
        <v>183720</v>
      </c>
      <c r="E3" s="5">
        <v>131730</v>
      </c>
      <c r="F3" s="5">
        <v>0.71701000000000004</v>
      </c>
      <c r="G3" s="5">
        <v>452.13099999999997</v>
      </c>
      <c r="H3" s="3">
        <f>10^(('Shift Factors'!$D$4/(2.303*'Shift Factors'!$F$4))*(1/(273.15+A3)-1/(273.15+'Shift Factors'!$E$4)))</f>
        <v>4.3391929879579134</v>
      </c>
      <c r="I3" s="5">
        <f t="shared" ref="I3:I34" si="0">C3*H3</f>
        <v>2169.5964939789569</v>
      </c>
      <c r="J3" s="5">
        <f t="shared" ref="J3:J34" si="1">G3/H3</f>
        <v>104.19702494329005</v>
      </c>
      <c r="M3" s="4"/>
      <c r="N3" s="4"/>
      <c r="P3" s="8"/>
      <c r="Q3" s="8"/>
    </row>
    <row r="4" spans="1:17" x14ac:dyDescent="0.25">
      <c r="A4" s="1">
        <v>170</v>
      </c>
      <c r="B4" s="1">
        <v>1</v>
      </c>
      <c r="C4" s="1">
        <v>315.47899999999998</v>
      </c>
      <c r="D4" s="5">
        <v>145530</v>
      </c>
      <c r="E4" s="5">
        <v>151760</v>
      </c>
      <c r="F4" s="5">
        <v>1.0428599999999999</v>
      </c>
      <c r="G4" s="5">
        <v>666.47900000000004</v>
      </c>
      <c r="H4" s="3">
        <f>10^(('Shift Factors'!$D$4/(2.303*'Shift Factors'!$F$4))*(1/(273.15+A4)-1/(273.15+'Shift Factors'!$E$4)))</f>
        <v>4.3391929879579134</v>
      </c>
      <c r="I4" s="5">
        <f t="shared" si="0"/>
        <v>1368.9242646479745</v>
      </c>
      <c r="J4" s="5">
        <f t="shared" si="1"/>
        <v>153.59515049217819</v>
      </c>
      <c r="M4" s="4"/>
      <c r="N4" s="4"/>
      <c r="P4" s="8"/>
      <c r="Q4" s="8"/>
    </row>
    <row r="5" spans="1:17" x14ac:dyDescent="0.25">
      <c r="A5" s="1">
        <v>170</v>
      </c>
      <c r="B5" s="1">
        <v>1</v>
      </c>
      <c r="C5" s="1">
        <v>199.054</v>
      </c>
      <c r="D5" s="5">
        <v>101250</v>
      </c>
      <c r="E5" s="5">
        <v>130730</v>
      </c>
      <c r="F5" s="5">
        <v>1.29111</v>
      </c>
      <c r="G5" s="5">
        <v>830.69399999999996</v>
      </c>
      <c r="H5" s="3">
        <f>10^(('Shift Factors'!$D$4/(2.303*'Shift Factors'!$F$4))*(1/(273.15+A5)-1/(273.15+'Shift Factors'!$E$4)))</f>
        <v>4.3391929879579134</v>
      </c>
      <c r="I5" s="5">
        <f t="shared" si="0"/>
        <v>863.73372102497456</v>
      </c>
      <c r="J5" s="5">
        <f t="shared" si="1"/>
        <v>191.43974520269873</v>
      </c>
      <c r="P5" s="8"/>
      <c r="Q5" s="8"/>
    </row>
    <row r="6" spans="1:17" x14ac:dyDescent="0.25">
      <c r="A6" s="1">
        <v>170</v>
      </c>
      <c r="B6" s="1">
        <v>1</v>
      </c>
      <c r="C6" s="1">
        <v>125.59399999999999</v>
      </c>
      <c r="D6" s="5">
        <v>67498.8</v>
      </c>
      <c r="E6" s="5">
        <v>104230</v>
      </c>
      <c r="F6" s="5">
        <v>1.5441800000000001</v>
      </c>
      <c r="G6" s="5">
        <v>988.72</v>
      </c>
      <c r="H6" s="3">
        <f>10^(('Shift Factors'!$D$4/(2.303*'Shift Factors'!$F$4))*(1/(273.15+A6)-1/(273.15+'Shift Factors'!$E$4)))</f>
        <v>4.3391929879579134</v>
      </c>
      <c r="I6" s="5">
        <f t="shared" si="0"/>
        <v>544.97660412958612</v>
      </c>
      <c r="J6" s="5">
        <f t="shared" si="1"/>
        <v>227.85803782958865</v>
      </c>
    </row>
    <row r="7" spans="1:17" x14ac:dyDescent="0.25">
      <c r="A7" s="1">
        <v>170</v>
      </c>
      <c r="B7" s="1">
        <v>1</v>
      </c>
      <c r="C7" s="1">
        <v>79.244699999999995</v>
      </c>
      <c r="D7" s="5">
        <v>42934.5</v>
      </c>
      <c r="E7" s="5">
        <v>79380.899999999994</v>
      </c>
      <c r="F7" s="5">
        <v>1.8488800000000001</v>
      </c>
      <c r="G7" s="5">
        <v>1138.8499999999999</v>
      </c>
      <c r="H7" s="3">
        <f>10^(('Shift Factors'!$D$4/(2.303*'Shift Factors'!$F$4))*(1/(273.15+A7)-1/(273.15+'Shift Factors'!$E$4)))</f>
        <v>4.3391929879579134</v>
      </c>
      <c r="I7" s="5">
        <f t="shared" si="0"/>
        <v>343.85804657282841</v>
      </c>
      <c r="J7" s="5">
        <f t="shared" si="1"/>
        <v>262.45663725041163</v>
      </c>
    </row>
    <row r="8" spans="1:17" x14ac:dyDescent="0.25">
      <c r="A8" s="1">
        <v>170</v>
      </c>
      <c r="B8" s="1">
        <v>1</v>
      </c>
      <c r="C8" s="1">
        <v>50</v>
      </c>
      <c r="D8" s="5">
        <v>25953.599999999999</v>
      </c>
      <c r="E8" s="5">
        <v>58335.9</v>
      </c>
      <c r="F8" s="5">
        <v>2.2477</v>
      </c>
      <c r="G8" s="5">
        <v>1276.98</v>
      </c>
      <c r="H8" s="3">
        <f>10^(('Shift Factors'!$D$4/(2.303*'Shift Factors'!$F$4))*(1/(273.15+A8)-1/(273.15+'Shift Factors'!$E$4)))</f>
        <v>4.3391929879579134</v>
      </c>
      <c r="I8" s="5">
        <f t="shared" si="0"/>
        <v>216.95964939789567</v>
      </c>
      <c r="J8" s="5">
        <f t="shared" si="1"/>
        <v>294.2897454766042</v>
      </c>
    </row>
    <row r="9" spans="1:17" x14ac:dyDescent="0.25">
      <c r="A9" s="1">
        <v>170</v>
      </c>
      <c r="B9" s="1">
        <v>1</v>
      </c>
      <c r="C9" s="1">
        <v>31.547899999999998</v>
      </c>
      <c r="D9" s="5">
        <v>15175</v>
      </c>
      <c r="E9" s="5">
        <v>41515.599999999999</v>
      </c>
      <c r="F9" s="5">
        <v>2.7357800000000001</v>
      </c>
      <c r="G9" s="5">
        <v>1401.11</v>
      </c>
      <c r="H9" s="3">
        <f>10^(('Shift Factors'!$D$4/(2.303*'Shift Factors'!$F$4))*(1/(273.15+A9)-1/(273.15+'Shift Factors'!$E$4)))</f>
        <v>4.3391929879579134</v>
      </c>
      <c r="I9" s="5">
        <f t="shared" si="0"/>
        <v>136.89242646479744</v>
      </c>
      <c r="J9" s="5">
        <f t="shared" si="1"/>
        <v>322.8964473090611</v>
      </c>
      <c r="M9" s="1"/>
    </row>
    <row r="10" spans="1:17" x14ac:dyDescent="0.25">
      <c r="A10" s="1">
        <v>170</v>
      </c>
      <c r="B10" s="1">
        <v>1</v>
      </c>
      <c r="C10" s="1">
        <v>19.9054</v>
      </c>
      <c r="D10" s="5">
        <v>8427.39</v>
      </c>
      <c r="E10" s="5">
        <v>28783.1</v>
      </c>
      <c r="F10" s="5">
        <v>3.4154300000000002</v>
      </c>
      <c r="G10" s="5">
        <v>1506.71</v>
      </c>
      <c r="H10" s="3">
        <f>10^(('Shift Factors'!$D$4/(2.303*'Shift Factors'!$F$4))*(1/(273.15+A10)-1/(273.15+'Shift Factors'!$E$4)))</f>
        <v>4.3391929879579134</v>
      </c>
      <c r="I10" s="5">
        <f t="shared" si="0"/>
        <v>86.373372102497456</v>
      </c>
      <c r="J10" s="5">
        <f t="shared" si="1"/>
        <v>347.23276982180954</v>
      </c>
    </row>
    <row r="11" spans="1:17" x14ac:dyDescent="0.25">
      <c r="A11" s="1">
        <v>170</v>
      </c>
      <c r="B11" s="1">
        <v>1</v>
      </c>
      <c r="C11" s="1">
        <v>12.5594</v>
      </c>
      <c r="D11" s="5">
        <v>4638.99</v>
      </c>
      <c r="E11" s="5">
        <v>19623.3</v>
      </c>
      <c r="F11" s="5">
        <v>4.2300800000000001</v>
      </c>
      <c r="G11" s="5">
        <v>1605.5</v>
      </c>
      <c r="H11" s="3">
        <f>10^(('Shift Factors'!$D$4/(2.303*'Shift Factors'!$F$4))*(1/(273.15+A11)-1/(273.15+'Shift Factors'!$E$4)))</f>
        <v>4.3391929879579134</v>
      </c>
      <c r="I11" s="5">
        <f t="shared" si="0"/>
        <v>54.497660412958616</v>
      </c>
      <c r="J11" s="5">
        <f t="shared" si="1"/>
        <v>369.99967608160506</v>
      </c>
      <c r="M11" s="3"/>
      <c r="N11" s="3"/>
    </row>
    <row r="12" spans="1:17" x14ac:dyDescent="0.25">
      <c r="A12" s="1">
        <v>170</v>
      </c>
      <c r="B12" s="1">
        <v>1</v>
      </c>
      <c r="C12" s="1">
        <v>7.9244599999999998</v>
      </c>
      <c r="D12" s="5">
        <v>2448.4699999999998</v>
      </c>
      <c r="E12" s="5">
        <v>13145.9</v>
      </c>
      <c r="F12" s="5">
        <v>5.3690300000000004</v>
      </c>
      <c r="G12" s="5">
        <v>1687.43</v>
      </c>
      <c r="H12" s="3">
        <f>10^(('Shift Factors'!$D$4/(2.303*'Shift Factors'!$F$4))*(1/(273.15+A12)-1/(273.15+'Shift Factors'!$E$4)))</f>
        <v>4.3391929879579134</v>
      </c>
      <c r="I12" s="5">
        <f t="shared" si="0"/>
        <v>34.385761265352969</v>
      </c>
      <c r="J12" s="5">
        <f t="shared" si="1"/>
        <v>388.8810672129448</v>
      </c>
      <c r="M12" s="3"/>
      <c r="N12" s="3"/>
      <c r="O12" s="6"/>
    </row>
    <row r="13" spans="1:17" x14ac:dyDescent="0.25">
      <c r="A13" s="1">
        <v>170</v>
      </c>
      <c r="B13" s="1">
        <v>1</v>
      </c>
      <c r="C13" s="1">
        <v>5</v>
      </c>
      <c r="D13" s="5">
        <v>1267.52</v>
      </c>
      <c r="E13" s="5">
        <v>8687.4699999999993</v>
      </c>
      <c r="F13" s="5">
        <v>6.8539000000000003</v>
      </c>
      <c r="G13" s="5">
        <v>1755.89</v>
      </c>
      <c r="H13" s="3">
        <f>10^(('Shift Factors'!$D$4/(2.303*'Shift Factors'!$F$4))*(1/(273.15+A13)-1/(273.15+'Shift Factors'!$E$4)))</f>
        <v>4.3391929879579134</v>
      </c>
      <c r="I13" s="5">
        <f t="shared" si="0"/>
        <v>21.695964939789569</v>
      </c>
      <c r="J13" s="5">
        <f t="shared" si="1"/>
        <v>404.65819447831177</v>
      </c>
      <c r="M13" s="3"/>
      <c r="N13" s="3"/>
    </row>
    <row r="14" spans="1:17" x14ac:dyDescent="0.25">
      <c r="A14" s="1">
        <v>170</v>
      </c>
      <c r="B14" s="1">
        <v>1</v>
      </c>
      <c r="C14" s="1">
        <v>3.1547900000000002</v>
      </c>
      <c r="D14" s="5">
        <v>596.20899999999995</v>
      </c>
      <c r="E14" s="5">
        <v>5673.63</v>
      </c>
      <c r="F14" s="5">
        <v>9.5161700000000007</v>
      </c>
      <c r="G14" s="5">
        <v>1808.32</v>
      </c>
      <c r="H14" s="3">
        <f>10^(('Shift Factors'!$D$4/(2.303*'Shift Factors'!$F$4))*(1/(273.15+A14)-1/(273.15+'Shift Factors'!$E$4)))</f>
        <v>4.3391929879579134</v>
      </c>
      <c r="I14" s="5">
        <f t="shared" si="0"/>
        <v>13.689242646479746</v>
      </c>
      <c r="J14" s="5">
        <f t="shared" si="1"/>
        <v>416.74108642285148</v>
      </c>
      <c r="M14" s="3"/>
      <c r="N14" s="3"/>
    </row>
    <row r="15" spans="1:17" x14ac:dyDescent="0.25">
      <c r="A15" s="1">
        <v>170</v>
      </c>
      <c r="B15" s="1">
        <v>1</v>
      </c>
      <c r="C15" s="1">
        <v>1.99054</v>
      </c>
      <c r="D15" s="5">
        <v>309.14100000000002</v>
      </c>
      <c r="E15" s="5">
        <v>3646.49</v>
      </c>
      <c r="F15" s="5">
        <v>11.795500000000001</v>
      </c>
      <c r="G15" s="5">
        <v>1838.49</v>
      </c>
      <c r="H15" s="3">
        <f>10^(('Shift Factors'!$D$4/(2.303*'Shift Factors'!$F$4))*(1/(273.15+A15)-1/(273.15+'Shift Factors'!$E$4)))</f>
        <v>4.3391929879579134</v>
      </c>
      <c r="I15" s="5">
        <f t="shared" si="0"/>
        <v>8.6373372102497452</v>
      </c>
      <c r="J15" s="5">
        <f t="shared" si="1"/>
        <v>423.69399220135165</v>
      </c>
      <c r="M15" s="3"/>
      <c r="N15" s="3"/>
    </row>
    <row r="16" spans="1:17" x14ac:dyDescent="0.25">
      <c r="A16" s="1">
        <v>170</v>
      </c>
      <c r="B16" s="1">
        <v>1</v>
      </c>
      <c r="C16" s="1">
        <v>0.5</v>
      </c>
      <c r="D16" s="5">
        <v>83.789900000000003</v>
      </c>
      <c r="E16" s="5">
        <v>1054.24</v>
      </c>
      <c r="F16" s="5">
        <v>12.581899999999999</v>
      </c>
      <c r="G16" s="5">
        <v>2115.13</v>
      </c>
      <c r="H16" s="3">
        <f>10^(('Shift Factors'!$D$4/(2.303*'Shift Factors'!$F$4))*(1/(273.15+A16)-1/(273.15+'Shift Factors'!$E$4)))</f>
        <v>4.3391929879579134</v>
      </c>
      <c r="I16" s="5">
        <f t="shared" si="0"/>
        <v>2.1695964939789567</v>
      </c>
      <c r="J16" s="5">
        <f t="shared" si="1"/>
        <v>487.44778254156671</v>
      </c>
      <c r="M16" s="3"/>
      <c r="N16" s="3"/>
    </row>
    <row r="17" spans="1:14" x14ac:dyDescent="0.25">
      <c r="A17" s="1">
        <v>170</v>
      </c>
      <c r="B17" s="1">
        <v>1</v>
      </c>
      <c r="C17" s="1">
        <v>1.2559400000000001</v>
      </c>
      <c r="D17" s="5">
        <v>110.61</v>
      </c>
      <c r="E17" s="5">
        <v>2357.4699999999998</v>
      </c>
      <c r="F17" s="5">
        <v>21.313400000000001</v>
      </c>
      <c r="G17" s="5">
        <v>1879.12</v>
      </c>
      <c r="H17" s="3">
        <f>10^(('Shift Factors'!$D$4/(2.303*'Shift Factors'!$F$4))*(1/(273.15+A17)-1/(273.15+'Shift Factors'!$E$4)))</f>
        <v>4.3391929879579134</v>
      </c>
      <c r="I17" s="5">
        <f t="shared" si="0"/>
        <v>5.4497660412958622</v>
      </c>
      <c r="J17" s="5">
        <f t="shared" si="1"/>
        <v>433.05748447117139</v>
      </c>
      <c r="M17" s="3"/>
      <c r="N17" s="3"/>
    </row>
    <row r="18" spans="1:14" x14ac:dyDescent="0.25">
      <c r="A18" s="1">
        <v>170</v>
      </c>
      <c r="B18" s="1">
        <v>1</v>
      </c>
      <c r="C18" s="1">
        <v>0.79244999999999999</v>
      </c>
      <c r="D18" s="5">
        <v>51.421999999999997</v>
      </c>
      <c r="E18" s="5">
        <v>1389.01</v>
      </c>
      <c r="F18" s="5">
        <v>27.012</v>
      </c>
      <c r="G18" s="5">
        <v>1754.02</v>
      </c>
      <c r="H18" s="3">
        <f>10^(('Shift Factors'!$D$4/(2.303*'Shift Factors'!$F$4))*(1/(273.15+A18)-1/(273.15+'Shift Factors'!$E$4)))</f>
        <v>4.3391929879579134</v>
      </c>
      <c r="I18" s="5">
        <f t="shared" si="0"/>
        <v>3.4385934833072485</v>
      </c>
      <c r="J18" s="5">
        <f t="shared" si="1"/>
        <v>404.22723876714849</v>
      </c>
      <c r="M18" s="3"/>
      <c r="N18" s="3"/>
    </row>
    <row r="19" spans="1:14" x14ac:dyDescent="0.25">
      <c r="A19" s="1">
        <v>180</v>
      </c>
      <c r="B19" s="1">
        <v>1</v>
      </c>
      <c r="C19" s="1">
        <v>0.5</v>
      </c>
      <c r="D19" s="5">
        <v>-2.5108999999999999</v>
      </c>
      <c r="E19" s="5">
        <v>702.505</v>
      </c>
      <c r="F19" s="5">
        <v>-279.77999999999997</v>
      </c>
      <c r="G19" s="5">
        <v>1405.02</v>
      </c>
      <c r="H19" s="3">
        <f>10^(('Shift Factors'!$D$4/(2.303*'Shift Factors'!$F$4))*(1/(273.15+A19)-1/(273.15+'Shift Factors'!$E$4)))</f>
        <v>2.6035256281981116</v>
      </c>
      <c r="I19" s="5">
        <f t="shared" si="0"/>
        <v>1.3017628140990558</v>
      </c>
      <c r="J19" s="5">
        <f t="shared" si="1"/>
        <v>539.66052217139418</v>
      </c>
      <c r="M19" s="3"/>
      <c r="N19" s="3"/>
    </row>
    <row r="20" spans="1:14" x14ac:dyDescent="0.25">
      <c r="A20" s="1">
        <v>180</v>
      </c>
      <c r="B20" s="1">
        <v>1</v>
      </c>
      <c r="C20" s="1">
        <v>500</v>
      </c>
      <c r="D20" s="5">
        <v>129870</v>
      </c>
      <c r="E20" s="5">
        <v>115700</v>
      </c>
      <c r="F20" s="5">
        <v>0.89083000000000001</v>
      </c>
      <c r="G20" s="5">
        <v>347.86799999999999</v>
      </c>
      <c r="H20" s="3">
        <f>10^(('Shift Factors'!$D$4/(2.303*'Shift Factors'!$F$4))*(1/(273.15+A20)-1/(273.15+'Shift Factors'!$E$4)))</f>
        <v>2.6035256281981116</v>
      </c>
      <c r="I20" s="5">
        <f t="shared" si="0"/>
        <v>1301.7628140990557</v>
      </c>
      <c r="J20" s="5">
        <f t="shared" si="1"/>
        <v>133.61420230795187</v>
      </c>
      <c r="M20" s="3"/>
      <c r="N20" s="3"/>
    </row>
    <row r="21" spans="1:14" x14ac:dyDescent="0.25">
      <c r="A21" s="1">
        <v>180</v>
      </c>
      <c r="B21" s="1">
        <v>1</v>
      </c>
      <c r="C21" s="1">
        <v>315.47899999999998</v>
      </c>
      <c r="D21" s="5">
        <v>96556.7</v>
      </c>
      <c r="E21" s="5">
        <v>123810</v>
      </c>
      <c r="F21" s="5">
        <v>1.28226</v>
      </c>
      <c r="G21" s="5">
        <v>497.69</v>
      </c>
      <c r="H21" s="3">
        <f>10^(('Shift Factors'!$D$4/(2.303*'Shift Factors'!$F$4))*(1/(273.15+A21)-1/(273.15+'Shift Factors'!$E$4)))</f>
        <v>2.6035256281981116</v>
      </c>
      <c r="I21" s="5">
        <f t="shared" si="0"/>
        <v>821.35766165831205</v>
      </c>
      <c r="J21" s="5">
        <f t="shared" si="1"/>
        <v>191.16001571470952</v>
      </c>
      <c r="M21" s="3"/>
      <c r="N21" s="3"/>
    </row>
    <row r="22" spans="1:14" x14ac:dyDescent="0.25">
      <c r="A22" s="1">
        <v>180</v>
      </c>
      <c r="B22" s="1">
        <v>1</v>
      </c>
      <c r="C22" s="1">
        <v>199.054</v>
      </c>
      <c r="D22" s="5">
        <v>64159.5</v>
      </c>
      <c r="E22" s="5">
        <v>101800</v>
      </c>
      <c r="F22" s="5">
        <v>1.58667</v>
      </c>
      <c r="G22" s="5">
        <v>604.51700000000005</v>
      </c>
      <c r="H22" s="3">
        <f>10^(('Shift Factors'!$D$4/(2.303*'Shift Factors'!$F$4))*(1/(273.15+A22)-1/(273.15+'Shift Factors'!$E$4)))</f>
        <v>2.6035256281981116</v>
      </c>
      <c r="I22" s="5">
        <f t="shared" si="0"/>
        <v>518.24219039534694</v>
      </c>
      <c r="J22" s="5">
        <f t="shared" si="1"/>
        <v>232.19168401978956</v>
      </c>
      <c r="M22" s="3"/>
      <c r="N22" s="3"/>
    </row>
    <row r="23" spans="1:14" x14ac:dyDescent="0.25">
      <c r="A23" s="1">
        <v>180</v>
      </c>
      <c r="B23" s="1">
        <v>1</v>
      </c>
      <c r="C23" s="1">
        <v>125.59399999999999</v>
      </c>
      <c r="D23" s="5">
        <v>40805.300000000003</v>
      </c>
      <c r="E23" s="5">
        <v>77827.5</v>
      </c>
      <c r="F23" s="5">
        <v>1.9072899999999999</v>
      </c>
      <c r="G23" s="5">
        <v>699.68100000000004</v>
      </c>
      <c r="H23" s="3">
        <f>10^(('Shift Factors'!$D$4/(2.303*'Shift Factors'!$F$4))*(1/(273.15+A23)-1/(273.15+'Shift Factors'!$E$4)))</f>
        <v>2.6035256281981116</v>
      </c>
      <c r="I23" s="5">
        <f t="shared" si="0"/>
        <v>326.98719774791363</v>
      </c>
      <c r="J23" s="5">
        <f t="shared" si="1"/>
        <v>268.74365760871967</v>
      </c>
      <c r="M23" s="3"/>
      <c r="N23" s="3"/>
    </row>
    <row r="24" spans="1:14" x14ac:dyDescent="0.25">
      <c r="A24" s="1">
        <v>180</v>
      </c>
      <c r="B24" s="1">
        <v>1</v>
      </c>
      <c r="C24" s="1">
        <v>79.244699999999995</v>
      </c>
      <c r="D24" s="5">
        <v>24856.400000000001</v>
      </c>
      <c r="E24" s="5">
        <v>57118</v>
      </c>
      <c r="F24" s="5">
        <v>2.29792</v>
      </c>
      <c r="G24" s="5">
        <v>786.07299999999998</v>
      </c>
      <c r="H24" s="3">
        <f>10^(('Shift Factors'!$D$4/(2.303*'Shift Factors'!$F$4))*(1/(273.15+A24)-1/(273.15+'Shift Factors'!$E$4)))</f>
        <v>2.6035256281981116</v>
      </c>
      <c r="I24" s="5">
        <f t="shared" si="0"/>
        <v>206.31560734887088</v>
      </c>
      <c r="J24" s="5">
        <f t="shared" si="1"/>
        <v>301.92635382046825</v>
      </c>
      <c r="M24" s="3"/>
      <c r="N24" s="3"/>
    </row>
    <row r="25" spans="1:14" x14ac:dyDescent="0.25">
      <c r="A25" s="1">
        <v>180</v>
      </c>
      <c r="B25" s="1">
        <v>1</v>
      </c>
      <c r="C25" s="1">
        <v>50</v>
      </c>
      <c r="D25" s="5">
        <v>14522.7</v>
      </c>
      <c r="E25" s="5">
        <v>40682.199999999997</v>
      </c>
      <c r="F25" s="5">
        <v>2.8012800000000002</v>
      </c>
      <c r="G25" s="5">
        <v>863.93200000000002</v>
      </c>
      <c r="H25" s="3">
        <f>10^(('Shift Factors'!$D$4/(2.303*'Shift Factors'!$F$4))*(1/(273.15+A25)-1/(273.15+'Shift Factors'!$E$4)))</f>
        <v>2.6035256281981116</v>
      </c>
      <c r="I25" s="5">
        <f t="shared" si="0"/>
        <v>130.17628140990558</v>
      </c>
      <c r="J25" s="5">
        <f t="shared" si="1"/>
        <v>331.83157125206543</v>
      </c>
      <c r="M25" s="3"/>
      <c r="N25" s="3"/>
    </row>
    <row r="26" spans="1:14" x14ac:dyDescent="0.25">
      <c r="A26" s="1">
        <v>180</v>
      </c>
      <c r="B26" s="1">
        <v>1</v>
      </c>
      <c r="C26" s="1">
        <v>31.547899999999998</v>
      </c>
      <c r="D26" s="5">
        <v>8201.8799999999992</v>
      </c>
      <c r="E26" s="5">
        <v>28226.3</v>
      </c>
      <c r="F26" s="5">
        <v>3.4414400000000001</v>
      </c>
      <c r="G26" s="5">
        <v>931.72</v>
      </c>
      <c r="H26" s="3">
        <f>10^(('Shift Factors'!$D$4/(2.303*'Shift Factors'!$F$4))*(1/(273.15+A26)-1/(273.15+'Shift Factors'!$E$4)))</f>
        <v>2.6035256281981116</v>
      </c>
      <c r="I26" s="5">
        <f t="shared" si="0"/>
        <v>82.1357661658312</v>
      </c>
      <c r="J26" s="5">
        <f t="shared" si="1"/>
        <v>357.86857248831433</v>
      </c>
      <c r="M26" s="3"/>
      <c r="N26" s="3"/>
    </row>
    <row r="27" spans="1:14" x14ac:dyDescent="0.25">
      <c r="A27" s="1">
        <v>180</v>
      </c>
      <c r="B27" s="1">
        <v>1</v>
      </c>
      <c r="C27" s="1">
        <v>19.9054</v>
      </c>
      <c r="D27" s="5">
        <v>4471.5</v>
      </c>
      <c r="E27" s="5">
        <v>19203</v>
      </c>
      <c r="F27" s="5">
        <v>4.29453</v>
      </c>
      <c r="G27" s="5">
        <v>990.52300000000002</v>
      </c>
      <c r="H27" s="3">
        <f>10^(('Shift Factors'!$D$4/(2.303*'Shift Factors'!$F$4))*(1/(273.15+A27)-1/(273.15+'Shift Factors'!$E$4)))</f>
        <v>2.6035256281981116</v>
      </c>
      <c r="I27" s="5">
        <f t="shared" si="0"/>
        <v>51.82421903953469</v>
      </c>
      <c r="J27" s="5">
        <f t="shared" si="1"/>
        <v>380.45448420860623</v>
      </c>
      <c r="M27" s="3"/>
      <c r="N27" s="3"/>
    </row>
    <row r="28" spans="1:14" x14ac:dyDescent="0.25">
      <c r="A28" s="1">
        <v>180</v>
      </c>
      <c r="B28" s="1">
        <v>1</v>
      </c>
      <c r="C28" s="1">
        <v>12.5594</v>
      </c>
      <c r="D28" s="5">
        <v>2367.0500000000002</v>
      </c>
      <c r="E28" s="5">
        <v>12859.2</v>
      </c>
      <c r="F28" s="5">
        <v>5.4325799999999997</v>
      </c>
      <c r="G28" s="5">
        <v>1041.07</v>
      </c>
      <c r="H28" s="3">
        <f>10^(('Shift Factors'!$D$4/(2.303*'Shift Factors'!$F$4))*(1/(273.15+A28)-1/(273.15+'Shift Factors'!$E$4)))</f>
        <v>2.6035256281981116</v>
      </c>
      <c r="I28" s="5">
        <f t="shared" si="0"/>
        <v>32.698719774791364</v>
      </c>
      <c r="J28" s="5">
        <f t="shared" si="1"/>
        <v>399.86931133860963</v>
      </c>
      <c r="M28" s="3"/>
      <c r="N28" s="3"/>
    </row>
    <row r="29" spans="1:14" x14ac:dyDescent="0.25">
      <c r="A29" s="1">
        <v>180</v>
      </c>
      <c r="B29" s="1">
        <v>1</v>
      </c>
      <c r="C29" s="1">
        <v>7.9244599999999998</v>
      </c>
      <c r="D29" s="5">
        <v>1193.04</v>
      </c>
      <c r="E29" s="5">
        <v>8481.2900000000009</v>
      </c>
      <c r="F29" s="5">
        <v>7.109</v>
      </c>
      <c r="G29" s="5">
        <v>1080.8</v>
      </c>
      <c r="H29" s="3">
        <f>10^(('Shift Factors'!$D$4/(2.303*'Shift Factors'!$F$4))*(1/(273.15+A29)-1/(273.15+'Shift Factors'!$E$4)))</f>
        <v>2.6035256281981116</v>
      </c>
      <c r="I29" s="5">
        <f t="shared" si="0"/>
        <v>20.631534699630809</v>
      </c>
      <c r="J29" s="5">
        <f t="shared" si="1"/>
        <v>415.12938774027617</v>
      </c>
      <c r="M29" s="3"/>
      <c r="N29" s="3"/>
    </row>
    <row r="30" spans="1:14" x14ac:dyDescent="0.25">
      <c r="A30" s="1">
        <v>180</v>
      </c>
      <c r="B30" s="1">
        <v>1</v>
      </c>
      <c r="C30" s="1">
        <v>5</v>
      </c>
      <c r="D30" s="5">
        <v>582.88199999999995</v>
      </c>
      <c r="E30" s="5">
        <v>5530.12</v>
      </c>
      <c r="F30" s="5">
        <v>9.4875500000000006</v>
      </c>
      <c r="G30" s="5">
        <v>1112.1500000000001</v>
      </c>
      <c r="H30" s="3">
        <f>10^(('Shift Factors'!$D$4/(2.303*'Shift Factors'!$F$4))*(1/(273.15+A30)-1/(273.15+'Shift Factors'!$E$4)))</f>
        <v>2.6035256281981116</v>
      </c>
      <c r="I30" s="5">
        <f t="shared" si="0"/>
        <v>13.017628140990558</v>
      </c>
      <c r="J30" s="5">
        <f t="shared" si="1"/>
        <v>427.17075182767229</v>
      </c>
      <c r="M30" s="3"/>
      <c r="N30" s="3"/>
    </row>
    <row r="31" spans="1:14" x14ac:dyDescent="0.25">
      <c r="A31" s="1">
        <v>180</v>
      </c>
      <c r="B31" s="1">
        <v>1</v>
      </c>
      <c r="C31" s="1">
        <v>3.1547900000000002</v>
      </c>
      <c r="D31" s="5">
        <v>323.88400000000001</v>
      </c>
      <c r="E31" s="5">
        <v>3522.85</v>
      </c>
      <c r="F31" s="5">
        <v>10.876899999999999</v>
      </c>
      <c r="G31" s="5">
        <v>1121.3800000000001</v>
      </c>
      <c r="H31" s="3">
        <f>10^(('Shift Factors'!$D$4/(2.303*'Shift Factors'!$F$4))*(1/(273.15+A31)-1/(273.15+'Shift Factors'!$E$4)))</f>
        <v>2.6035256281981116</v>
      </c>
      <c r="I31" s="5">
        <f t="shared" si="0"/>
        <v>8.2135766165831203</v>
      </c>
      <c r="J31" s="5">
        <f t="shared" si="1"/>
        <v>430.71594450794868</v>
      </c>
      <c r="M31" s="3"/>
      <c r="N31" s="3"/>
    </row>
    <row r="32" spans="1:14" x14ac:dyDescent="0.25">
      <c r="A32" s="1">
        <v>180</v>
      </c>
      <c r="B32" s="1">
        <v>1</v>
      </c>
      <c r="C32" s="1">
        <v>1.99054</v>
      </c>
      <c r="D32" s="5">
        <v>128.77600000000001</v>
      </c>
      <c r="E32" s="5">
        <v>2324.2399999999998</v>
      </c>
      <c r="F32" s="5">
        <v>18.0487</v>
      </c>
      <c r="G32" s="5">
        <v>1169.44</v>
      </c>
      <c r="H32" s="3">
        <f>10^(('Shift Factors'!$D$4/(2.303*'Shift Factors'!$F$4))*(1/(273.15+A32)-1/(273.15+'Shift Factors'!$E$4)))</f>
        <v>2.6035256281981116</v>
      </c>
      <c r="I32" s="5">
        <f t="shared" si="0"/>
        <v>5.1824219039534691</v>
      </c>
      <c r="J32" s="5">
        <f t="shared" si="1"/>
        <v>449.17552849647353</v>
      </c>
      <c r="M32" s="3"/>
      <c r="N32" s="3"/>
    </row>
    <row r="33" spans="1:14" x14ac:dyDescent="0.25">
      <c r="A33" s="1">
        <v>180</v>
      </c>
      <c r="B33" s="1">
        <v>1</v>
      </c>
      <c r="C33" s="1">
        <v>0.79244999999999999</v>
      </c>
      <c r="D33" s="5">
        <v>40.956499999999998</v>
      </c>
      <c r="E33" s="5">
        <v>916.904</v>
      </c>
      <c r="F33" s="5">
        <v>22.3873</v>
      </c>
      <c r="G33" s="5">
        <v>1158.21</v>
      </c>
      <c r="H33" s="3">
        <f>10^(('Shift Factors'!$D$4/(2.303*'Shift Factors'!$F$4))*(1/(273.15+A33)-1/(273.15+'Shift Factors'!$E$4)))</f>
        <v>2.6035256281981116</v>
      </c>
      <c r="I33" s="5">
        <f t="shared" si="0"/>
        <v>2.0631638840655935</v>
      </c>
      <c r="J33" s="5">
        <f t="shared" si="1"/>
        <v>444.86214671971254</v>
      </c>
      <c r="M33" s="3"/>
      <c r="N33" s="3"/>
    </row>
    <row r="34" spans="1:14" x14ac:dyDescent="0.25">
      <c r="A34" s="1">
        <v>180</v>
      </c>
      <c r="B34" s="1">
        <v>1</v>
      </c>
      <c r="C34" s="1">
        <v>1.2559400000000001</v>
      </c>
      <c r="D34" s="5">
        <v>3.1662300000000001</v>
      </c>
      <c r="E34" s="5">
        <v>1441.24</v>
      </c>
      <c r="F34" s="5">
        <v>455.19200000000001</v>
      </c>
      <c r="G34" s="5">
        <v>1147.54</v>
      </c>
      <c r="H34" s="3">
        <f>10^(('Shift Factors'!$D$4/(2.303*'Shift Factors'!$F$4))*(1/(273.15+A34)-1/(273.15+'Shift Factors'!$E$4)))</f>
        <v>2.6035256281981116</v>
      </c>
      <c r="I34" s="5">
        <f t="shared" si="0"/>
        <v>3.2698719774791365</v>
      </c>
      <c r="J34" s="5">
        <f t="shared" si="1"/>
        <v>440.76385788996714</v>
      </c>
      <c r="M34" s="3"/>
      <c r="N34" s="3"/>
    </row>
    <row r="35" spans="1:14" x14ac:dyDescent="0.25">
      <c r="A35" s="1">
        <v>190</v>
      </c>
      <c r="B35" s="1">
        <v>1</v>
      </c>
      <c r="C35" s="1">
        <v>1.2559400000000001</v>
      </c>
      <c r="D35" s="5">
        <v>-26.367000000000001</v>
      </c>
      <c r="E35" s="5">
        <v>932.93600000000004</v>
      </c>
      <c r="F35" s="5">
        <v>-35.383000000000003</v>
      </c>
      <c r="G35" s="5">
        <v>743.11400000000003</v>
      </c>
      <c r="H35" s="3">
        <f>10^(('Shift Factors'!$D$4/(2.303*'Shift Factors'!$F$4))*(1/(273.15+A35)-1/(273.15+'Shift Factors'!$E$4)))</f>
        <v>1.5969623338231282</v>
      </c>
      <c r="I35" s="5">
        <f t="shared" ref="I35:I66" si="2">C35*H35</f>
        <v>2.0056888735418199</v>
      </c>
      <c r="J35" s="5">
        <f t="shared" ref="J35:J66" si="3">G35/H35</f>
        <v>465.32969767733027</v>
      </c>
      <c r="M35" s="3"/>
      <c r="N35" s="3"/>
    </row>
    <row r="36" spans="1:14" x14ac:dyDescent="0.25">
      <c r="A36" s="1">
        <v>190</v>
      </c>
      <c r="B36" s="1">
        <v>1</v>
      </c>
      <c r="C36" s="1">
        <v>0.5</v>
      </c>
      <c r="D36" s="5">
        <v>-20.471</v>
      </c>
      <c r="E36" s="5">
        <v>458.48</v>
      </c>
      <c r="F36" s="5">
        <v>-22.396999999999998</v>
      </c>
      <c r="G36" s="5">
        <v>917.87400000000002</v>
      </c>
      <c r="H36" s="3">
        <f>10^(('Shift Factors'!$D$4/(2.303*'Shift Factors'!$F$4))*(1/(273.15+A36)-1/(273.15+'Shift Factors'!$E$4)))</f>
        <v>1.5969623338231282</v>
      </c>
      <c r="I36" s="5">
        <f t="shared" si="2"/>
        <v>0.79848116691156412</v>
      </c>
      <c r="J36" s="5">
        <f t="shared" si="3"/>
        <v>574.7624603033745</v>
      </c>
      <c r="M36" s="3"/>
      <c r="N36" s="3"/>
    </row>
    <row r="37" spans="1:14" x14ac:dyDescent="0.25">
      <c r="A37" s="1">
        <v>190</v>
      </c>
      <c r="B37" s="1">
        <v>1</v>
      </c>
      <c r="C37" s="1">
        <v>500</v>
      </c>
      <c r="D37" s="5">
        <v>87210.3</v>
      </c>
      <c r="E37" s="5">
        <v>95346.3</v>
      </c>
      <c r="F37" s="5">
        <v>1.0932900000000001</v>
      </c>
      <c r="G37" s="5">
        <v>258.43</v>
      </c>
      <c r="H37" s="3">
        <f>10^(('Shift Factors'!$D$4/(2.303*'Shift Factors'!$F$4))*(1/(273.15+A37)-1/(273.15+'Shift Factors'!$E$4)))</f>
        <v>1.5969623338231282</v>
      </c>
      <c r="I37" s="5">
        <f t="shared" si="2"/>
        <v>798.48116691156417</v>
      </c>
      <c r="J37" s="5">
        <f t="shared" si="3"/>
        <v>161.82598332254869</v>
      </c>
      <c r="M37" s="3"/>
      <c r="N37" s="3"/>
    </row>
    <row r="38" spans="1:14" x14ac:dyDescent="0.25">
      <c r="A38" s="1">
        <v>190</v>
      </c>
      <c r="B38" s="1">
        <v>1</v>
      </c>
      <c r="C38" s="1">
        <v>315.47899999999998</v>
      </c>
      <c r="D38" s="5">
        <v>61011.8</v>
      </c>
      <c r="E38" s="5">
        <v>95583.5</v>
      </c>
      <c r="F38" s="5">
        <v>1.56664</v>
      </c>
      <c r="G38" s="5">
        <v>359.44099999999997</v>
      </c>
      <c r="H38" s="3">
        <f>10^(('Shift Factors'!$D$4/(2.303*'Shift Factors'!$F$4))*(1/(273.15+A38)-1/(273.15+'Shift Factors'!$E$4)))</f>
        <v>1.5969623338231282</v>
      </c>
      <c r="I38" s="5">
        <f t="shared" si="2"/>
        <v>503.80808011218664</v>
      </c>
      <c r="J38" s="5">
        <f t="shared" si="3"/>
        <v>225.07794478752552</v>
      </c>
      <c r="M38" s="9"/>
      <c r="N38" s="3"/>
    </row>
    <row r="39" spans="1:14" x14ac:dyDescent="0.25">
      <c r="A39" s="1">
        <v>190</v>
      </c>
      <c r="B39" s="1">
        <v>1</v>
      </c>
      <c r="C39" s="1">
        <v>199.054</v>
      </c>
      <c r="D39" s="5">
        <v>38795.800000000003</v>
      </c>
      <c r="E39" s="5">
        <v>75249</v>
      </c>
      <c r="F39" s="5">
        <v>1.9396199999999999</v>
      </c>
      <c r="G39" s="5">
        <v>425.31900000000002</v>
      </c>
      <c r="H39" s="3">
        <f>10^(('Shift Factors'!$D$4/(2.303*'Shift Factors'!$F$4))*(1/(273.15+A39)-1/(273.15+'Shift Factors'!$E$4)))</f>
        <v>1.5969623338231282</v>
      </c>
      <c r="I39" s="5">
        <f t="shared" si="2"/>
        <v>317.88174039682895</v>
      </c>
      <c r="J39" s="5">
        <f t="shared" si="3"/>
        <v>266.33001354627208</v>
      </c>
      <c r="M39" s="3"/>
      <c r="N39" s="3"/>
    </row>
    <row r="40" spans="1:14" x14ac:dyDescent="0.25">
      <c r="A40" s="1">
        <v>190</v>
      </c>
      <c r="B40" s="1">
        <v>1</v>
      </c>
      <c r="C40" s="1">
        <v>125.59399999999999</v>
      </c>
      <c r="D40" s="5">
        <v>23664.6</v>
      </c>
      <c r="E40" s="5">
        <v>55754.1</v>
      </c>
      <c r="F40" s="5">
        <v>2.3560099999999999</v>
      </c>
      <c r="G40" s="5">
        <v>482.255</v>
      </c>
      <c r="H40" s="3">
        <f>10^(('Shift Factors'!$D$4/(2.303*'Shift Factors'!$F$4))*(1/(273.15+A40)-1/(273.15+'Shift Factors'!$E$4)))</f>
        <v>1.5969623338231282</v>
      </c>
      <c r="I40" s="5">
        <f t="shared" si="2"/>
        <v>200.56888735418195</v>
      </c>
      <c r="J40" s="5">
        <f t="shared" si="3"/>
        <v>301.98270164925015</v>
      </c>
      <c r="M40" s="3"/>
      <c r="N40" s="3"/>
    </row>
    <row r="41" spans="1:14" x14ac:dyDescent="0.25">
      <c r="A41" s="1">
        <v>190</v>
      </c>
      <c r="B41" s="1">
        <v>1</v>
      </c>
      <c r="C41" s="1">
        <v>79.244699999999995</v>
      </c>
      <c r="D41" s="5">
        <v>13969.6</v>
      </c>
      <c r="E41" s="5">
        <v>39685.300000000003</v>
      </c>
      <c r="F41" s="5">
        <v>2.84084</v>
      </c>
      <c r="G41" s="5">
        <v>530.91600000000005</v>
      </c>
      <c r="H41" s="3">
        <f>10^(('Shift Factors'!$D$4/(2.303*'Shift Factors'!$F$4))*(1/(273.15+A41)-1/(273.15+'Shift Factors'!$E$4)))</f>
        <v>1.5969623338231282</v>
      </c>
      <c r="I41" s="5">
        <f t="shared" si="2"/>
        <v>126.55080105511364</v>
      </c>
      <c r="J41" s="5">
        <f t="shared" si="3"/>
        <v>332.45367705635675</v>
      </c>
      <c r="M41" s="3"/>
      <c r="N41" s="3"/>
    </row>
    <row r="42" spans="1:14" x14ac:dyDescent="0.25">
      <c r="A42" s="1">
        <v>190</v>
      </c>
      <c r="B42" s="1">
        <v>1</v>
      </c>
      <c r="C42" s="1">
        <v>50</v>
      </c>
      <c r="D42" s="5">
        <v>7879.84</v>
      </c>
      <c r="E42" s="5">
        <v>27588</v>
      </c>
      <c r="F42" s="5">
        <v>3.50108</v>
      </c>
      <c r="G42" s="5">
        <v>573.82500000000005</v>
      </c>
      <c r="H42" s="3">
        <f>10^(('Shift Factors'!$D$4/(2.303*'Shift Factors'!$F$4))*(1/(273.15+A42)-1/(273.15+'Shift Factors'!$E$4)))</f>
        <v>1.5969623338231282</v>
      </c>
      <c r="I42" s="5">
        <f t="shared" si="2"/>
        <v>79.848116691156406</v>
      </c>
      <c r="J42" s="5">
        <f t="shared" si="3"/>
        <v>359.32281422459278</v>
      </c>
      <c r="M42" s="3"/>
      <c r="N42" s="3"/>
    </row>
    <row r="43" spans="1:14" x14ac:dyDescent="0.25">
      <c r="A43" s="1">
        <v>190</v>
      </c>
      <c r="B43" s="1">
        <v>1</v>
      </c>
      <c r="C43" s="1">
        <v>31.547899999999998</v>
      </c>
      <c r="D43" s="5">
        <v>4320.9799999999996</v>
      </c>
      <c r="E43" s="5">
        <v>18825.2</v>
      </c>
      <c r="F43" s="5">
        <v>4.3566799999999999</v>
      </c>
      <c r="G43" s="5">
        <v>612.23400000000004</v>
      </c>
      <c r="H43" s="3">
        <f>10^(('Shift Factors'!$D$4/(2.303*'Shift Factors'!$F$4))*(1/(273.15+A43)-1/(273.15+'Shift Factors'!$E$4)))</f>
        <v>1.5969623338231282</v>
      </c>
      <c r="I43" s="5">
        <f t="shared" si="2"/>
        <v>50.380808011218662</v>
      </c>
      <c r="J43" s="5">
        <f t="shared" si="3"/>
        <v>383.37410158842738</v>
      </c>
      <c r="M43" s="3"/>
      <c r="N43" s="3"/>
    </row>
    <row r="44" spans="1:14" x14ac:dyDescent="0.25">
      <c r="A44" s="1">
        <v>190</v>
      </c>
      <c r="B44" s="1">
        <v>1</v>
      </c>
      <c r="C44" s="1">
        <v>19.9054</v>
      </c>
      <c r="D44" s="5">
        <v>2261.12</v>
      </c>
      <c r="E44" s="5">
        <v>12588.9</v>
      </c>
      <c r="F44" s="5">
        <v>5.5675699999999999</v>
      </c>
      <c r="G44" s="5">
        <v>642.55999999999995</v>
      </c>
      <c r="H44" s="3">
        <f>10^(('Shift Factors'!$D$4/(2.303*'Shift Factors'!$F$4))*(1/(273.15+A44)-1/(273.15+'Shift Factors'!$E$4)))</f>
        <v>1.5969623338231282</v>
      </c>
      <c r="I44" s="5">
        <f t="shared" si="2"/>
        <v>31.788174039682897</v>
      </c>
      <c r="J44" s="5">
        <f t="shared" si="3"/>
        <v>402.36390451471146</v>
      </c>
      <c r="M44" s="3"/>
      <c r="N44" s="3"/>
    </row>
    <row r="45" spans="1:14" x14ac:dyDescent="0.25">
      <c r="A45" s="1">
        <v>190</v>
      </c>
      <c r="B45" s="1">
        <v>1</v>
      </c>
      <c r="C45" s="1">
        <v>12.5594</v>
      </c>
      <c r="D45" s="5">
        <v>1142.25</v>
      </c>
      <c r="E45" s="5">
        <v>8305.19</v>
      </c>
      <c r="F45" s="5">
        <v>7.27088</v>
      </c>
      <c r="G45" s="5">
        <v>667.49599999999998</v>
      </c>
      <c r="H45" s="3">
        <f>10^(('Shift Factors'!$D$4/(2.303*'Shift Factors'!$F$4))*(1/(273.15+A45)-1/(273.15+'Shift Factors'!$E$4)))</f>
        <v>1.5969623338231282</v>
      </c>
      <c r="I45" s="5">
        <f t="shared" si="2"/>
        <v>20.056888735418198</v>
      </c>
      <c r="J45" s="5">
        <f t="shared" si="3"/>
        <v>417.97854956416813</v>
      </c>
      <c r="M45" s="3"/>
      <c r="N45" s="3"/>
    </row>
    <row r="46" spans="1:14" x14ac:dyDescent="0.25">
      <c r="A46" s="1">
        <v>190</v>
      </c>
      <c r="B46" s="1">
        <v>1</v>
      </c>
      <c r="C46" s="1">
        <v>7.9244599999999998</v>
      </c>
      <c r="D46" s="5">
        <v>563.99800000000005</v>
      </c>
      <c r="E46" s="5">
        <v>5422.18</v>
      </c>
      <c r="F46" s="5">
        <v>9.6138200000000005</v>
      </c>
      <c r="G46" s="5">
        <v>687.92399999999998</v>
      </c>
      <c r="H46" s="3">
        <f>10^(('Shift Factors'!$D$4/(2.303*'Shift Factors'!$F$4))*(1/(273.15+A46)-1/(273.15+'Shift Factors'!$E$4)))</f>
        <v>1.5969623338231282</v>
      </c>
      <c r="I46" s="5">
        <f t="shared" si="2"/>
        <v>12.655064135888027</v>
      </c>
      <c r="J46" s="5">
        <f t="shared" si="3"/>
        <v>430.77033529845988</v>
      </c>
      <c r="M46" s="3"/>
      <c r="N46" s="3"/>
    </row>
    <row r="47" spans="1:14" x14ac:dyDescent="0.25">
      <c r="A47" s="1">
        <v>190</v>
      </c>
      <c r="B47" s="1">
        <v>1</v>
      </c>
      <c r="C47" s="1">
        <v>5</v>
      </c>
      <c r="D47" s="5">
        <v>273.30599999999998</v>
      </c>
      <c r="E47" s="5">
        <v>3476.04</v>
      </c>
      <c r="F47" s="5">
        <v>12.718500000000001</v>
      </c>
      <c r="G47" s="5">
        <v>697.35400000000004</v>
      </c>
      <c r="H47" s="3">
        <f>10^(('Shift Factors'!$D$4/(2.303*'Shift Factors'!$F$4))*(1/(273.15+A47)-1/(273.15+'Shift Factors'!$E$4)))</f>
        <v>1.5969623338231282</v>
      </c>
      <c r="I47" s="5">
        <f t="shared" si="2"/>
        <v>7.9848116691156417</v>
      </c>
      <c r="J47" s="5">
        <f t="shared" si="3"/>
        <v>436.67529611079453</v>
      </c>
      <c r="M47" s="3"/>
      <c r="N47" s="3"/>
    </row>
    <row r="48" spans="1:14" x14ac:dyDescent="0.25">
      <c r="A48" s="1">
        <v>190</v>
      </c>
      <c r="B48" s="1">
        <v>1</v>
      </c>
      <c r="C48" s="1">
        <v>0.79244999999999999</v>
      </c>
      <c r="D48" s="5">
        <v>36.025700000000001</v>
      </c>
      <c r="E48" s="5">
        <v>587.14</v>
      </c>
      <c r="F48" s="5">
        <v>16.297799999999999</v>
      </c>
      <c r="G48" s="5">
        <v>742.31399999999996</v>
      </c>
      <c r="H48" s="3">
        <f>10^(('Shift Factors'!$D$4/(2.303*'Shift Factors'!$F$4))*(1/(273.15+A48)-1/(273.15+'Shift Factors'!$E$4)))</f>
        <v>1.5969623338231282</v>
      </c>
      <c r="I48" s="5">
        <f t="shared" si="2"/>
        <v>1.265512801438138</v>
      </c>
      <c r="J48" s="5">
        <f t="shared" si="3"/>
        <v>464.82874660099219</v>
      </c>
      <c r="M48" s="3"/>
      <c r="N48" s="3"/>
    </row>
    <row r="49" spans="1:14" x14ac:dyDescent="0.25">
      <c r="A49" s="1">
        <v>190</v>
      </c>
      <c r="B49" s="1">
        <v>1</v>
      </c>
      <c r="C49" s="1">
        <v>3.1547900000000002</v>
      </c>
      <c r="D49" s="5">
        <v>125.444</v>
      </c>
      <c r="E49" s="5">
        <v>2237.61</v>
      </c>
      <c r="F49" s="5">
        <v>17.837499999999999</v>
      </c>
      <c r="G49" s="5">
        <v>710.38900000000001</v>
      </c>
      <c r="H49" s="3">
        <f>10^(('Shift Factors'!$D$4/(2.303*'Shift Factors'!$F$4))*(1/(273.15+A49)-1/(273.15+'Shift Factors'!$E$4)))</f>
        <v>1.5969623338231282</v>
      </c>
      <c r="I49" s="5">
        <f t="shared" si="2"/>
        <v>5.0380808011218674</v>
      </c>
      <c r="J49" s="5">
        <f t="shared" si="3"/>
        <v>444.83766771087744</v>
      </c>
      <c r="M49" s="3"/>
      <c r="N49" s="3"/>
    </row>
    <row r="50" spans="1:14" x14ac:dyDescent="0.25">
      <c r="A50" s="1">
        <v>190</v>
      </c>
      <c r="B50" s="1">
        <v>1</v>
      </c>
      <c r="C50" s="1">
        <v>1.99054</v>
      </c>
      <c r="D50" s="5">
        <v>78.227500000000006</v>
      </c>
      <c r="E50" s="5">
        <v>1452.22</v>
      </c>
      <c r="F50" s="5">
        <v>18.564</v>
      </c>
      <c r="G50" s="5">
        <v>730.61900000000003</v>
      </c>
      <c r="H50" s="3">
        <f>10^(('Shift Factors'!$D$4/(2.303*'Shift Factors'!$F$4))*(1/(273.15+A50)-1/(273.15+'Shift Factors'!$E$4)))</f>
        <v>1.5969623338231282</v>
      </c>
      <c r="I50" s="5">
        <f t="shared" si="2"/>
        <v>3.1788174039682895</v>
      </c>
      <c r="J50" s="5">
        <f t="shared" si="3"/>
        <v>457.50546805377553</v>
      </c>
      <c r="M50" s="3"/>
      <c r="N50" s="3"/>
    </row>
    <row r="51" spans="1:14" x14ac:dyDescent="0.25">
      <c r="A51" s="1">
        <v>200</v>
      </c>
      <c r="B51" s="1">
        <v>1</v>
      </c>
      <c r="C51" s="1">
        <v>500</v>
      </c>
      <c r="D51" s="5">
        <v>54377.9</v>
      </c>
      <c r="E51" s="5">
        <v>73961.3</v>
      </c>
      <c r="F51" s="5">
        <v>1.3601300000000001</v>
      </c>
      <c r="G51" s="5">
        <v>183.6</v>
      </c>
      <c r="H51" s="3">
        <f>10^(('Shift Factors'!$D$4/(2.303*'Shift Factors'!$F$4))*(1/(273.15+A51)-1/(273.15+'Shift Factors'!$E$4)))</f>
        <v>1</v>
      </c>
      <c r="I51" s="5">
        <f t="shared" si="2"/>
        <v>500</v>
      </c>
      <c r="J51" s="5">
        <f t="shared" si="3"/>
        <v>183.6</v>
      </c>
      <c r="M51" s="3"/>
      <c r="N51" s="3"/>
    </row>
    <row r="52" spans="1:14" x14ac:dyDescent="0.25">
      <c r="A52" s="1">
        <v>200</v>
      </c>
      <c r="B52" s="1">
        <v>1</v>
      </c>
      <c r="C52" s="1">
        <v>315.47899999999998</v>
      </c>
      <c r="D52" s="5">
        <v>36354.6</v>
      </c>
      <c r="E52" s="5">
        <v>70535.3</v>
      </c>
      <c r="F52" s="5">
        <v>1.9401999999999999</v>
      </c>
      <c r="G52" s="5">
        <v>251.53200000000001</v>
      </c>
      <c r="H52" s="3">
        <f>10^(('Shift Factors'!$D$4/(2.303*'Shift Factors'!$F$4))*(1/(273.15+A52)-1/(273.15+'Shift Factors'!$E$4)))</f>
        <v>1</v>
      </c>
      <c r="I52" s="5">
        <f t="shared" si="2"/>
        <v>315.47899999999998</v>
      </c>
      <c r="J52" s="5">
        <f t="shared" si="3"/>
        <v>251.53200000000001</v>
      </c>
      <c r="M52" s="3"/>
      <c r="N52" s="3"/>
    </row>
    <row r="53" spans="1:14" x14ac:dyDescent="0.25">
      <c r="A53" s="1">
        <v>200</v>
      </c>
      <c r="B53" s="1">
        <v>1</v>
      </c>
      <c r="C53" s="1">
        <v>199.054</v>
      </c>
      <c r="D53" s="5">
        <v>22377.9</v>
      </c>
      <c r="E53" s="5">
        <v>54258.400000000001</v>
      </c>
      <c r="F53" s="5">
        <v>2.4246400000000001</v>
      </c>
      <c r="G53" s="5">
        <v>294.85500000000002</v>
      </c>
      <c r="H53" s="3">
        <f>10^(('Shift Factors'!$D$4/(2.303*'Shift Factors'!$F$4))*(1/(273.15+A53)-1/(273.15+'Shift Factors'!$E$4)))</f>
        <v>1</v>
      </c>
      <c r="I53" s="5">
        <f t="shared" si="2"/>
        <v>199.054</v>
      </c>
      <c r="J53" s="5">
        <f t="shared" si="3"/>
        <v>294.85500000000002</v>
      </c>
      <c r="M53" s="3"/>
      <c r="N53" s="3"/>
    </row>
    <row r="54" spans="1:14" x14ac:dyDescent="0.25">
      <c r="A54" s="1">
        <v>200</v>
      </c>
      <c r="B54" s="1">
        <v>1</v>
      </c>
      <c r="C54" s="1">
        <v>0.5</v>
      </c>
      <c r="D54" s="5">
        <v>119.98399999999999</v>
      </c>
      <c r="E54" s="5">
        <v>314.83100000000002</v>
      </c>
      <c r="F54" s="5">
        <v>2.6239300000000001</v>
      </c>
      <c r="G54" s="5">
        <v>673.83900000000006</v>
      </c>
      <c r="H54" s="3">
        <f>10^(('Shift Factors'!$D$4/(2.303*'Shift Factors'!$F$4))*(1/(273.15+A54)-1/(273.15+'Shift Factors'!$E$4)))</f>
        <v>1</v>
      </c>
      <c r="I54" s="5">
        <f t="shared" si="2"/>
        <v>0.5</v>
      </c>
      <c r="J54" s="5">
        <f t="shared" si="3"/>
        <v>673.83900000000006</v>
      </c>
      <c r="M54" s="3"/>
      <c r="N54" s="3"/>
    </row>
    <row r="55" spans="1:14" x14ac:dyDescent="0.25">
      <c r="A55" s="1">
        <v>200</v>
      </c>
      <c r="B55" s="1">
        <v>1</v>
      </c>
      <c r="C55" s="1">
        <v>125.59399999999999</v>
      </c>
      <c r="D55" s="5">
        <v>13333.2</v>
      </c>
      <c r="E55" s="5">
        <v>39238.6</v>
      </c>
      <c r="F55" s="5">
        <v>2.94292</v>
      </c>
      <c r="G55" s="5">
        <v>329.96699999999998</v>
      </c>
      <c r="H55" s="3">
        <f>10^(('Shift Factors'!$D$4/(2.303*'Shift Factors'!$F$4))*(1/(273.15+A55)-1/(273.15+'Shift Factors'!$E$4)))</f>
        <v>1</v>
      </c>
      <c r="I55" s="5">
        <f t="shared" si="2"/>
        <v>125.59399999999999</v>
      </c>
      <c r="J55" s="5">
        <f t="shared" si="3"/>
        <v>329.96699999999998</v>
      </c>
      <c r="M55" s="3"/>
      <c r="N55" s="3"/>
    </row>
    <row r="56" spans="1:14" x14ac:dyDescent="0.25">
      <c r="A56" s="1">
        <v>200</v>
      </c>
      <c r="B56" s="1">
        <v>1</v>
      </c>
      <c r="C56" s="1">
        <v>79.244699999999995</v>
      </c>
      <c r="D56" s="5">
        <v>7503.53</v>
      </c>
      <c r="E56" s="5">
        <v>27391.4</v>
      </c>
      <c r="F56" s="5">
        <v>3.6504699999999999</v>
      </c>
      <c r="G56" s="5">
        <v>358.39100000000002</v>
      </c>
      <c r="H56" s="3">
        <f>10^(('Shift Factors'!$D$4/(2.303*'Shift Factors'!$F$4))*(1/(273.15+A56)-1/(273.15+'Shift Factors'!$E$4)))</f>
        <v>1</v>
      </c>
      <c r="I56" s="5">
        <f t="shared" si="2"/>
        <v>79.244699999999995</v>
      </c>
      <c r="J56" s="5">
        <f t="shared" si="3"/>
        <v>358.39100000000002</v>
      </c>
      <c r="M56" s="3"/>
      <c r="N56" s="3"/>
    </row>
    <row r="57" spans="1:14" x14ac:dyDescent="0.25">
      <c r="A57" s="1">
        <v>200</v>
      </c>
      <c r="B57" s="1">
        <v>1</v>
      </c>
      <c r="C57" s="1">
        <v>1.2559400000000001</v>
      </c>
      <c r="D57" s="5">
        <v>114.589</v>
      </c>
      <c r="E57" s="5">
        <v>451.20600000000002</v>
      </c>
      <c r="F57" s="5">
        <v>3.9375900000000001</v>
      </c>
      <c r="G57" s="5">
        <v>370.661</v>
      </c>
      <c r="H57" s="3">
        <f>10^(('Shift Factors'!$D$4/(2.303*'Shift Factors'!$F$4))*(1/(273.15+A57)-1/(273.15+'Shift Factors'!$E$4)))</f>
        <v>1</v>
      </c>
      <c r="I57" s="5">
        <f t="shared" si="2"/>
        <v>1.2559400000000001</v>
      </c>
      <c r="J57" s="5">
        <f t="shared" si="3"/>
        <v>370.661</v>
      </c>
      <c r="M57" s="3"/>
      <c r="N57" s="3"/>
    </row>
    <row r="58" spans="1:14" x14ac:dyDescent="0.25">
      <c r="A58" s="1">
        <v>200</v>
      </c>
      <c r="B58" s="1">
        <v>1</v>
      </c>
      <c r="C58" s="1">
        <v>50</v>
      </c>
      <c r="D58" s="5">
        <v>4083.86</v>
      </c>
      <c r="E58" s="5">
        <v>18706.8</v>
      </c>
      <c r="F58" s="5">
        <v>4.5806699999999996</v>
      </c>
      <c r="G58" s="5">
        <v>382.94900000000001</v>
      </c>
      <c r="H58" s="3">
        <f>10^(('Shift Factors'!$D$4/(2.303*'Shift Factors'!$F$4))*(1/(273.15+A58)-1/(273.15+'Shift Factors'!$E$4)))</f>
        <v>1</v>
      </c>
      <c r="I58" s="5">
        <f t="shared" si="2"/>
        <v>50</v>
      </c>
      <c r="J58" s="5">
        <f t="shared" si="3"/>
        <v>382.94900000000001</v>
      </c>
      <c r="M58" s="3"/>
      <c r="N58" s="3"/>
    </row>
    <row r="59" spans="1:14" x14ac:dyDescent="0.25">
      <c r="A59" s="1">
        <v>200</v>
      </c>
      <c r="B59" s="1">
        <v>1</v>
      </c>
      <c r="C59" s="1">
        <v>31.547899999999998</v>
      </c>
      <c r="D59" s="5">
        <v>2047.47</v>
      </c>
      <c r="E59" s="5">
        <v>12465.4</v>
      </c>
      <c r="F59" s="5">
        <v>6.08819</v>
      </c>
      <c r="G59" s="5">
        <v>400.42099999999999</v>
      </c>
      <c r="H59" s="3">
        <f>10^(('Shift Factors'!$D$4/(2.303*'Shift Factors'!$F$4))*(1/(273.15+A59)-1/(273.15+'Shift Factors'!$E$4)))</f>
        <v>1</v>
      </c>
      <c r="I59" s="5">
        <f t="shared" si="2"/>
        <v>31.547899999999998</v>
      </c>
      <c r="J59" s="5">
        <f t="shared" si="3"/>
        <v>400.42099999999999</v>
      </c>
      <c r="M59" s="3"/>
      <c r="N59" s="3"/>
    </row>
    <row r="60" spans="1:14" x14ac:dyDescent="0.25">
      <c r="A60" s="1">
        <v>200</v>
      </c>
      <c r="B60" s="1">
        <v>1</v>
      </c>
      <c r="C60" s="1">
        <v>1.99054</v>
      </c>
      <c r="D60" s="5">
        <v>131.465</v>
      </c>
      <c r="E60" s="5">
        <v>885.46400000000006</v>
      </c>
      <c r="F60" s="5">
        <v>6.7353500000000004</v>
      </c>
      <c r="G60" s="5">
        <v>449.71300000000002</v>
      </c>
      <c r="H60" s="3">
        <f>10^(('Shift Factors'!$D$4/(2.303*'Shift Factors'!$F$4))*(1/(273.15+A60)-1/(273.15+'Shift Factors'!$E$4)))</f>
        <v>1</v>
      </c>
      <c r="I60" s="5">
        <f t="shared" si="2"/>
        <v>1.99054</v>
      </c>
      <c r="J60" s="5">
        <f t="shared" si="3"/>
        <v>449.71300000000002</v>
      </c>
      <c r="M60" s="3"/>
      <c r="N60" s="3"/>
    </row>
    <row r="61" spans="1:14" x14ac:dyDescent="0.25">
      <c r="A61" s="1">
        <v>200</v>
      </c>
      <c r="B61" s="1">
        <v>1</v>
      </c>
      <c r="C61" s="1">
        <v>19.9054</v>
      </c>
      <c r="D61" s="5">
        <v>1029.83</v>
      </c>
      <c r="E61" s="5">
        <v>8216.23</v>
      </c>
      <c r="F61" s="5">
        <v>7.9782200000000003</v>
      </c>
      <c r="G61" s="5">
        <v>415.99400000000003</v>
      </c>
      <c r="H61" s="3">
        <f>10^(('Shift Factors'!$D$4/(2.303*'Shift Factors'!$F$4))*(1/(273.15+A61)-1/(273.15+'Shift Factors'!$E$4)))</f>
        <v>1</v>
      </c>
      <c r="I61" s="5">
        <f t="shared" si="2"/>
        <v>19.9054</v>
      </c>
      <c r="J61" s="5">
        <f t="shared" si="3"/>
        <v>415.99400000000003</v>
      </c>
      <c r="M61" s="3"/>
      <c r="N61" s="3"/>
    </row>
    <row r="62" spans="1:14" x14ac:dyDescent="0.25">
      <c r="A62" s="1">
        <v>200</v>
      </c>
      <c r="B62" s="1">
        <v>1</v>
      </c>
      <c r="C62" s="1">
        <v>3.1547900000000002</v>
      </c>
      <c r="D62" s="5">
        <v>146.73599999999999</v>
      </c>
      <c r="E62" s="5">
        <v>1375.97</v>
      </c>
      <c r="F62" s="5">
        <v>9.3771799999999992</v>
      </c>
      <c r="G62" s="5">
        <v>438.625</v>
      </c>
      <c r="H62" s="3">
        <f>10^(('Shift Factors'!$D$4/(2.303*'Shift Factors'!$F$4))*(1/(273.15+A62)-1/(273.15+'Shift Factors'!$E$4)))</f>
        <v>1</v>
      </c>
      <c r="I62" s="5">
        <f t="shared" si="2"/>
        <v>3.1547900000000002</v>
      </c>
      <c r="J62" s="5">
        <f t="shared" si="3"/>
        <v>438.625</v>
      </c>
      <c r="M62" s="3"/>
      <c r="N62" s="3"/>
    </row>
    <row r="63" spans="1:14" x14ac:dyDescent="0.25">
      <c r="A63" s="1">
        <v>200</v>
      </c>
      <c r="B63" s="1">
        <v>1</v>
      </c>
      <c r="C63" s="1">
        <v>12.5594</v>
      </c>
      <c r="D63" s="5">
        <v>498.23500000000001</v>
      </c>
      <c r="E63" s="5">
        <v>5299.46</v>
      </c>
      <c r="F63" s="5">
        <v>10.6365</v>
      </c>
      <c r="G63" s="5">
        <v>423.81099999999998</v>
      </c>
      <c r="H63" s="3">
        <f>10^(('Shift Factors'!$D$4/(2.303*'Shift Factors'!$F$4))*(1/(273.15+A63)-1/(273.15+'Shift Factors'!$E$4)))</f>
        <v>1</v>
      </c>
      <c r="I63" s="5">
        <f t="shared" si="2"/>
        <v>12.5594</v>
      </c>
      <c r="J63" s="5">
        <f t="shared" si="3"/>
        <v>423.81099999999998</v>
      </c>
      <c r="M63" s="3"/>
      <c r="N63" s="3"/>
    </row>
    <row r="64" spans="1:14" x14ac:dyDescent="0.25">
      <c r="A64" s="1">
        <v>200</v>
      </c>
      <c r="B64" s="1">
        <v>1</v>
      </c>
      <c r="C64" s="1">
        <v>7.9244599999999998</v>
      </c>
      <c r="D64" s="5">
        <v>216.36799999999999</v>
      </c>
      <c r="E64" s="5">
        <v>3359.54</v>
      </c>
      <c r="F64" s="5">
        <v>15.526999999999999</v>
      </c>
      <c r="G64" s="5">
        <v>424.82299999999998</v>
      </c>
      <c r="H64" s="3">
        <f>10^(('Shift Factors'!$D$4/(2.303*'Shift Factors'!$F$4))*(1/(273.15+A64)-1/(273.15+'Shift Factors'!$E$4)))</f>
        <v>1</v>
      </c>
      <c r="I64" s="5">
        <f t="shared" si="2"/>
        <v>7.9244599999999998</v>
      </c>
      <c r="J64" s="5">
        <f t="shared" si="3"/>
        <v>424.82299999999998</v>
      </c>
      <c r="M64" s="3"/>
      <c r="N64" s="3"/>
    </row>
    <row r="65" spans="1:14" x14ac:dyDescent="0.25">
      <c r="A65" s="1">
        <v>200</v>
      </c>
      <c r="B65" s="1">
        <v>1</v>
      </c>
      <c r="C65" s="1">
        <v>5</v>
      </c>
      <c r="D65" s="5">
        <v>117.215</v>
      </c>
      <c r="E65" s="5">
        <v>2188.3000000000002</v>
      </c>
      <c r="F65" s="5">
        <v>18.669</v>
      </c>
      <c r="G65" s="5">
        <v>438.28699999999998</v>
      </c>
      <c r="H65" s="3">
        <f>10^(('Shift Factors'!$D$4/(2.303*'Shift Factors'!$F$4))*(1/(273.15+A65)-1/(273.15+'Shift Factors'!$E$4)))</f>
        <v>1</v>
      </c>
      <c r="I65" s="5">
        <f t="shared" si="2"/>
        <v>5</v>
      </c>
      <c r="J65" s="5">
        <f t="shared" si="3"/>
        <v>438.28699999999998</v>
      </c>
      <c r="M65" s="3"/>
      <c r="N65" s="3"/>
    </row>
    <row r="66" spans="1:14" x14ac:dyDescent="0.25">
      <c r="A66" s="1">
        <v>200</v>
      </c>
      <c r="B66" s="1">
        <v>1</v>
      </c>
      <c r="C66" s="1">
        <v>0.79244999999999999</v>
      </c>
      <c r="D66" s="5">
        <v>0.12361</v>
      </c>
      <c r="E66" s="5">
        <v>707.27599999999995</v>
      </c>
      <c r="F66" s="5">
        <v>5721.86</v>
      </c>
      <c r="G66" s="5">
        <v>892.52300000000002</v>
      </c>
      <c r="H66" s="3">
        <f>10^(('Shift Factors'!$D$4/(2.303*'Shift Factors'!$F$4))*(1/(273.15+A66)-1/(273.15+'Shift Factors'!$E$4)))</f>
        <v>1</v>
      </c>
      <c r="I66" s="5">
        <f t="shared" si="2"/>
        <v>0.79244999999999999</v>
      </c>
      <c r="J66" s="5">
        <f t="shared" si="3"/>
        <v>892.52300000000002</v>
      </c>
      <c r="M66" s="3"/>
      <c r="N66" s="3"/>
    </row>
    <row r="67" spans="1:14" x14ac:dyDescent="0.25">
      <c r="A67" s="1">
        <v>200</v>
      </c>
      <c r="B67" s="1">
        <v>2</v>
      </c>
      <c r="C67" s="1">
        <v>0.5</v>
      </c>
      <c r="D67" s="5">
        <v>-36.292999999999999</v>
      </c>
      <c r="E67" s="5">
        <v>283.39800000000002</v>
      </c>
      <c r="F67" s="5">
        <v>-7.8085000000000004</v>
      </c>
      <c r="G67" s="5">
        <v>571.42600000000004</v>
      </c>
      <c r="H67" s="3">
        <f>10^(('Shift Factors'!$D$4/(2.303*'Shift Factors'!$F$4))*(1/(273.15+A67)-1/(273.15+'Shift Factors'!$E$4)))</f>
        <v>1</v>
      </c>
      <c r="I67" s="5">
        <f t="shared" ref="I67:I83" si="4">C67*H67</f>
        <v>0.5</v>
      </c>
      <c r="J67" s="5">
        <f t="shared" ref="J67:J83" si="5">G67/H67</f>
        <v>571.42600000000004</v>
      </c>
      <c r="M67" s="3"/>
      <c r="N67" s="3"/>
    </row>
    <row r="68" spans="1:14" x14ac:dyDescent="0.25">
      <c r="A68" s="1">
        <v>200</v>
      </c>
      <c r="B68" s="1">
        <v>2</v>
      </c>
      <c r="C68" s="1">
        <v>500</v>
      </c>
      <c r="D68" s="5">
        <v>60381.4</v>
      </c>
      <c r="E68" s="5">
        <v>81415</v>
      </c>
      <c r="F68" s="5">
        <v>1.3483400000000001</v>
      </c>
      <c r="G68" s="5">
        <v>202.72499999999999</v>
      </c>
      <c r="H68" s="3">
        <f>10^(('Shift Factors'!$D$4/(2.303*'Shift Factors'!$F$4))*(1/(273.15+A68)-1/(273.15+'Shift Factors'!$E$4)))</f>
        <v>1</v>
      </c>
      <c r="I68" s="5">
        <f t="shared" si="4"/>
        <v>500</v>
      </c>
      <c r="J68" s="5">
        <f t="shared" si="5"/>
        <v>202.72499999999999</v>
      </c>
      <c r="M68" s="3"/>
      <c r="N68" s="3"/>
    </row>
    <row r="69" spans="1:14" x14ac:dyDescent="0.25">
      <c r="A69" s="1">
        <v>200</v>
      </c>
      <c r="B69" s="1">
        <v>2</v>
      </c>
      <c r="C69" s="1">
        <v>315.47899999999998</v>
      </c>
      <c r="D69" s="5">
        <v>41864.699999999997</v>
      </c>
      <c r="E69" s="5">
        <v>80668.399999999994</v>
      </c>
      <c r="F69" s="5">
        <v>1.9268799999999999</v>
      </c>
      <c r="G69" s="5">
        <v>288.08499999999998</v>
      </c>
      <c r="H69" s="3">
        <f>10^(('Shift Factors'!$D$4/(2.303*'Shift Factors'!$F$4))*(1/(273.15+A69)-1/(273.15+'Shift Factors'!$E$4)))</f>
        <v>1</v>
      </c>
      <c r="I69" s="5">
        <f t="shared" si="4"/>
        <v>315.47899999999998</v>
      </c>
      <c r="J69" s="5">
        <f t="shared" si="5"/>
        <v>288.08499999999998</v>
      </c>
      <c r="M69" s="3"/>
      <c r="N69" s="3"/>
    </row>
    <row r="70" spans="1:14" x14ac:dyDescent="0.25">
      <c r="A70" s="1">
        <v>200</v>
      </c>
      <c r="B70" s="1">
        <v>2</v>
      </c>
      <c r="C70" s="1">
        <v>199.054</v>
      </c>
      <c r="D70" s="5">
        <v>24980.9</v>
      </c>
      <c r="E70" s="5">
        <v>61265.4</v>
      </c>
      <c r="F70" s="5">
        <v>2.4524900000000001</v>
      </c>
      <c r="G70" s="5">
        <v>332.38600000000002</v>
      </c>
      <c r="H70" s="3">
        <f>10^(('Shift Factors'!$D$4/(2.303*'Shift Factors'!$F$4))*(1/(273.15+A70)-1/(273.15+'Shift Factors'!$E$4)))</f>
        <v>1</v>
      </c>
      <c r="I70" s="5">
        <f t="shared" si="4"/>
        <v>199.054</v>
      </c>
      <c r="J70" s="5">
        <f t="shared" si="5"/>
        <v>332.38600000000002</v>
      </c>
      <c r="M70" s="3"/>
      <c r="N70" s="3"/>
    </row>
    <row r="71" spans="1:14" x14ac:dyDescent="0.25">
      <c r="A71" s="1">
        <v>200</v>
      </c>
      <c r="B71" s="1">
        <v>2</v>
      </c>
      <c r="C71" s="1">
        <v>125.59399999999999</v>
      </c>
      <c r="D71" s="5">
        <v>14458.1</v>
      </c>
      <c r="E71" s="5">
        <v>43534.9</v>
      </c>
      <c r="F71" s="5">
        <v>3.01112</v>
      </c>
      <c r="G71" s="5">
        <v>365.24700000000001</v>
      </c>
      <c r="H71" s="3">
        <f>10^(('Shift Factors'!$D$4/(2.303*'Shift Factors'!$F$4))*(1/(273.15+A71)-1/(273.15+'Shift Factors'!$E$4)))</f>
        <v>1</v>
      </c>
      <c r="I71" s="5">
        <f t="shared" si="4"/>
        <v>125.59399999999999</v>
      </c>
      <c r="J71" s="5">
        <f t="shared" si="5"/>
        <v>365.24700000000001</v>
      </c>
      <c r="M71" s="3"/>
      <c r="N71" s="3"/>
    </row>
    <row r="72" spans="1:14" x14ac:dyDescent="0.25">
      <c r="A72" s="1">
        <v>200</v>
      </c>
      <c r="B72" s="1">
        <v>2</v>
      </c>
      <c r="C72" s="1">
        <v>79.244699999999995</v>
      </c>
      <c r="D72" s="5">
        <v>8169.89</v>
      </c>
      <c r="E72" s="5">
        <v>30038.7</v>
      </c>
      <c r="F72" s="5">
        <v>3.6767599999999998</v>
      </c>
      <c r="G72" s="5">
        <v>392.83300000000003</v>
      </c>
      <c r="H72" s="3">
        <f>10^(('Shift Factors'!$D$4/(2.303*'Shift Factors'!$F$4))*(1/(273.15+A72)-1/(273.15+'Shift Factors'!$E$4)))</f>
        <v>1</v>
      </c>
      <c r="I72" s="5">
        <f t="shared" si="4"/>
        <v>79.244699999999995</v>
      </c>
      <c r="J72" s="5">
        <f t="shared" si="5"/>
        <v>392.83300000000003</v>
      </c>
      <c r="M72" s="3"/>
      <c r="N72" s="3"/>
    </row>
    <row r="73" spans="1:14" x14ac:dyDescent="0.25">
      <c r="A73" s="1">
        <v>200</v>
      </c>
      <c r="B73" s="1">
        <v>2</v>
      </c>
      <c r="C73" s="1">
        <v>50</v>
      </c>
      <c r="D73" s="5">
        <v>4432.07</v>
      </c>
      <c r="E73" s="5">
        <v>20310.5</v>
      </c>
      <c r="F73" s="5">
        <v>4.58263</v>
      </c>
      <c r="G73" s="5">
        <v>415.77</v>
      </c>
      <c r="H73" s="3">
        <f>10^(('Shift Factors'!$D$4/(2.303*'Shift Factors'!$F$4))*(1/(273.15+A73)-1/(273.15+'Shift Factors'!$E$4)))</f>
        <v>1</v>
      </c>
      <c r="I73" s="5">
        <f t="shared" si="4"/>
        <v>50</v>
      </c>
      <c r="J73" s="5">
        <f t="shared" si="5"/>
        <v>415.77</v>
      </c>
      <c r="M73" s="3"/>
      <c r="N73" s="3"/>
    </row>
    <row r="74" spans="1:14" x14ac:dyDescent="0.25">
      <c r="A74" s="1">
        <v>200</v>
      </c>
      <c r="B74" s="1">
        <v>2</v>
      </c>
      <c r="C74" s="1">
        <v>31.547899999999998</v>
      </c>
      <c r="D74" s="5">
        <v>2261.13</v>
      </c>
      <c r="E74" s="5">
        <v>13499.9</v>
      </c>
      <c r="F74" s="5">
        <v>5.9703999999999997</v>
      </c>
      <c r="G74" s="5">
        <v>433.87799999999999</v>
      </c>
      <c r="H74" s="3">
        <f>10^(('Shift Factors'!$D$4/(2.303*'Shift Factors'!$F$4))*(1/(273.15+A74)-1/(273.15+'Shift Factors'!$E$4)))</f>
        <v>1</v>
      </c>
      <c r="I74" s="5">
        <f t="shared" si="4"/>
        <v>31.547899999999998</v>
      </c>
      <c r="J74" s="5">
        <f t="shared" si="5"/>
        <v>433.87799999999999</v>
      </c>
      <c r="M74" s="3"/>
      <c r="N74" s="3"/>
    </row>
    <row r="75" spans="1:14" x14ac:dyDescent="0.25">
      <c r="A75" s="1">
        <v>200</v>
      </c>
      <c r="B75" s="1">
        <v>2</v>
      </c>
      <c r="C75" s="1">
        <v>19.9054</v>
      </c>
      <c r="D75" s="5">
        <v>1129.98</v>
      </c>
      <c r="E75" s="5">
        <v>8783.66</v>
      </c>
      <c r="F75" s="5">
        <v>7.7732599999999996</v>
      </c>
      <c r="G75" s="5">
        <v>444.90800000000002</v>
      </c>
      <c r="H75" s="3">
        <f>10^(('Shift Factors'!$D$4/(2.303*'Shift Factors'!$F$4))*(1/(273.15+A75)-1/(273.15+'Shift Factors'!$E$4)))</f>
        <v>1</v>
      </c>
      <c r="I75" s="5">
        <f t="shared" si="4"/>
        <v>19.9054</v>
      </c>
      <c r="J75" s="5">
        <f t="shared" si="5"/>
        <v>444.90800000000002</v>
      </c>
      <c r="M75" s="3"/>
      <c r="N75" s="3"/>
    </row>
    <row r="76" spans="1:14" x14ac:dyDescent="0.25">
      <c r="A76" s="1">
        <v>200</v>
      </c>
      <c r="B76" s="1">
        <v>2</v>
      </c>
      <c r="C76" s="1">
        <v>0.79244999999999999</v>
      </c>
      <c r="D76" s="5">
        <v>46.220599999999997</v>
      </c>
      <c r="E76" s="5">
        <v>403.41199999999998</v>
      </c>
      <c r="F76" s="5">
        <v>8.7279800000000005</v>
      </c>
      <c r="G76" s="5">
        <v>512.40300000000002</v>
      </c>
      <c r="H76" s="3">
        <f>10^(('Shift Factors'!$D$4/(2.303*'Shift Factors'!$F$4))*(1/(273.15+A76)-1/(273.15+'Shift Factors'!$E$4)))</f>
        <v>1</v>
      </c>
      <c r="I76" s="5">
        <f t="shared" si="4"/>
        <v>0.79244999999999999</v>
      </c>
      <c r="J76" s="5">
        <f t="shared" si="5"/>
        <v>512.40300000000002</v>
      </c>
      <c r="M76" s="3"/>
      <c r="N76" s="3"/>
    </row>
    <row r="77" spans="1:14" x14ac:dyDescent="0.25">
      <c r="A77" s="1">
        <v>200</v>
      </c>
      <c r="B77" s="1">
        <v>2</v>
      </c>
      <c r="C77" s="1">
        <v>12.5594</v>
      </c>
      <c r="D77" s="5">
        <v>524.404</v>
      </c>
      <c r="E77" s="5">
        <v>5652.26</v>
      </c>
      <c r="F77" s="5">
        <v>10.778499999999999</v>
      </c>
      <c r="G77" s="5">
        <v>451.97399999999999</v>
      </c>
      <c r="H77" s="3">
        <f>10^(('Shift Factors'!$D$4/(2.303*'Shift Factors'!$F$4))*(1/(273.15+A77)-1/(273.15+'Shift Factors'!$E$4)))</f>
        <v>1</v>
      </c>
      <c r="I77" s="5">
        <f t="shared" si="4"/>
        <v>12.5594</v>
      </c>
      <c r="J77" s="5">
        <f t="shared" si="5"/>
        <v>451.97399999999999</v>
      </c>
      <c r="M77" s="3"/>
      <c r="N77" s="3"/>
    </row>
    <row r="78" spans="1:14" x14ac:dyDescent="0.25">
      <c r="A78" s="1">
        <v>200</v>
      </c>
      <c r="B78" s="1">
        <v>2</v>
      </c>
      <c r="C78" s="1">
        <v>1.2559400000000001</v>
      </c>
      <c r="D78" s="5">
        <v>51.023000000000003</v>
      </c>
      <c r="E78" s="5">
        <v>555.90300000000002</v>
      </c>
      <c r="F78" s="5">
        <v>10.895099999999999</v>
      </c>
      <c r="G78" s="5">
        <v>444.47899999999998</v>
      </c>
      <c r="H78" s="3">
        <f>10^(('Shift Factors'!$D$4/(2.303*'Shift Factors'!$F$4))*(1/(273.15+A78)-1/(273.15+'Shift Factors'!$E$4)))</f>
        <v>1</v>
      </c>
      <c r="I78" s="5">
        <f t="shared" si="4"/>
        <v>1.2559400000000001</v>
      </c>
      <c r="J78" s="5">
        <f t="shared" si="5"/>
        <v>444.47899999999998</v>
      </c>
      <c r="M78" s="3"/>
      <c r="N78" s="3"/>
    </row>
    <row r="79" spans="1:14" x14ac:dyDescent="0.25">
      <c r="A79" s="1">
        <v>200</v>
      </c>
      <c r="B79" s="1">
        <v>2</v>
      </c>
      <c r="C79" s="1">
        <v>7.9244599999999998</v>
      </c>
      <c r="D79" s="5">
        <v>248.892</v>
      </c>
      <c r="E79" s="5">
        <v>3590.49</v>
      </c>
      <c r="F79" s="5">
        <v>14.4259</v>
      </c>
      <c r="G79" s="5">
        <v>454.17700000000002</v>
      </c>
      <c r="H79" s="3">
        <f>10^(('Shift Factors'!$D$4/(2.303*'Shift Factors'!$F$4))*(1/(273.15+A79)-1/(273.15+'Shift Factors'!$E$4)))</f>
        <v>1</v>
      </c>
      <c r="I79" s="5">
        <f t="shared" si="4"/>
        <v>7.9244599999999998</v>
      </c>
      <c r="J79" s="5">
        <f t="shared" si="5"/>
        <v>454.17700000000002</v>
      </c>
      <c r="M79" s="3"/>
      <c r="N79" s="3"/>
    </row>
    <row r="80" spans="1:14" x14ac:dyDescent="0.25">
      <c r="A80" s="1">
        <v>200</v>
      </c>
      <c r="B80" s="1">
        <v>2</v>
      </c>
      <c r="C80" s="1">
        <v>1.99054</v>
      </c>
      <c r="D80" s="5">
        <v>54.2029</v>
      </c>
      <c r="E80" s="5">
        <v>904.63</v>
      </c>
      <c r="F80" s="5">
        <v>16.689699999999998</v>
      </c>
      <c r="G80" s="5">
        <v>455.28100000000001</v>
      </c>
      <c r="H80" s="3">
        <f>10^(('Shift Factors'!$D$4/(2.303*'Shift Factors'!$F$4))*(1/(273.15+A80)-1/(273.15+'Shift Factors'!$E$4)))</f>
        <v>1</v>
      </c>
      <c r="I80" s="5">
        <f t="shared" si="4"/>
        <v>1.99054</v>
      </c>
      <c r="J80" s="5">
        <f t="shared" si="5"/>
        <v>455.28100000000001</v>
      </c>
      <c r="M80" s="3"/>
      <c r="N80" s="3"/>
    </row>
    <row r="81" spans="1:14" x14ac:dyDescent="0.25">
      <c r="A81" s="1">
        <v>200</v>
      </c>
      <c r="B81" s="1">
        <v>2</v>
      </c>
      <c r="C81" s="1">
        <v>5</v>
      </c>
      <c r="D81" s="5">
        <v>99.505799999999994</v>
      </c>
      <c r="E81" s="5">
        <v>2275.86</v>
      </c>
      <c r="F81" s="5">
        <v>22.871700000000001</v>
      </c>
      <c r="G81" s="5">
        <v>455.608</v>
      </c>
      <c r="H81" s="3">
        <f>10^(('Shift Factors'!$D$4/(2.303*'Shift Factors'!$F$4))*(1/(273.15+A81)-1/(273.15+'Shift Factors'!$E$4)))</f>
        <v>1</v>
      </c>
      <c r="I81" s="5">
        <f t="shared" si="4"/>
        <v>5</v>
      </c>
      <c r="J81" s="5">
        <f t="shared" si="5"/>
        <v>455.608</v>
      </c>
      <c r="M81" s="3"/>
      <c r="N81" s="3"/>
    </row>
    <row r="82" spans="1:14" x14ac:dyDescent="0.25">
      <c r="A82" s="8">
        <v>200</v>
      </c>
      <c r="B82" s="1">
        <v>2</v>
      </c>
      <c r="C82" s="1">
        <v>3.1547900000000002</v>
      </c>
      <c r="D82" s="5">
        <v>62.8474</v>
      </c>
      <c r="E82" s="5">
        <v>1440.51</v>
      </c>
      <c r="F82" s="5">
        <v>22.9207</v>
      </c>
      <c r="G82" s="5">
        <v>457.04500000000002</v>
      </c>
      <c r="H82" s="3">
        <f>10^(('Shift Factors'!$D$4/(2.303*'Shift Factors'!$F$4))*(1/(273.15+A82)-1/(273.15+'Shift Factors'!$E$4)))</f>
        <v>1</v>
      </c>
      <c r="I82" s="5">
        <f t="shared" si="4"/>
        <v>3.1547900000000002</v>
      </c>
      <c r="J82" s="5">
        <f t="shared" si="5"/>
        <v>457.04500000000002</v>
      </c>
      <c r="M82" s="3"/>
      <c r="N82" s="3"/>
    </row>
    <row r="83" spans="1:14" x14ac:dyDescent="0.25">
      <c r="A83" s="8">
        <v>210</v>
      </c>
      <c r="B83" s="8">
        <v>3</v>
      </c>
      <c r="C83" s="3">
        <v>500</v>
      </c>
      <c r="D83" s="3">
        <v>43825.972999999998</v>
      </c>
      <c r="E83" s="3">
        <v>66317.226999999999</v>
      </c>
      <c r="F83" s="3">
        <v>1.5131948</v>
      </c>
      <c r="G83" s="3">
        <v>158.98038</v>
      </c>
      <c r="H83" s="3">
        <f>10^(('Shift Factors'!$D$4/(2.303*'Shift Factors'!$F$4))*(1/(273.15+A83)-1/(273.15+'Shift Factors'!$E$4)))</f>
        <v>0.63844091666172975</v>
      </c>
      <c r="I83" s="5">
        <f t="shared" si="4"/>
        <v>319.22045833086486</v>
      </c>
      <c r="J83" s="5">
        <f t="shared" si="5"/>
        <v>249.01345739441985</v>
      </c>
      <c r="M83" s="3"/>
      <c r="N83" s="3"/>
    </row>
    <row r="84" spans="1:14" x14ac:dyDescent="0.25">
      <c r="A84" s="8">
        <v>210</v>
      </c>
      <c r="B84" s="8">
        <v>3</v>
      </c>
      <c r="C84" s="3">
        <v>315.47867000000002</v>
      </c>
      <c r="D84" s="3">
        <v>29748.883000000002</v>
      </c>
      <c r="E84" s="3">
        <v>62892.480000000003</v>
      </c>
      <c r="F84" s="3">
        <v>2.1141123999999998</v>
      </c>
      <c r="G84" s="3">
        <v>220.53287</v>
      </c>
      <c r="H84" s="3">
        <f>10^(('Shift Factors'!$D$4/(2.303*'Shift Factors'!$F$4))*(1/(273.15+A84)-1/(273.15+'Shift Factors'!$E$4)))</f>
        <v>0.63844091666172975</v>
      </c>
      <c r="I84" s="5">
        <f t="shared" ref="I84:I98" si="6">C84*H84</f>
        <v>201.41449126202335</v>
      </c>
      <c r="J84" s="5">
        <f t="shared" ref="J84:J98" si="7">G84/H84</f>
        <v>345.4240858388572</v>
      </c>
      <c r="M84" s="3"/>
      <c r="N84" s="3"/>
    </row>
    <row r="85" spans="1:14" x14ac:dyDescent="0.25">
      <c r="A85" s="8">
        <v>210</v>
      </c>
      <c r="B85" s="8">
        <v>3</v>
      </c>
      <c r="C85" s="3">
        <v>199.05357000000001</v>
      </c>
      <c r="D85" s="3">
        <v>18869.368999999999</v>
      </c>
      <c r="E85" s="3">
        <v>48265.43</v>
      </c>
      <c r="F85" s="3">
        <v>2.5578721</v>
      </c>
      <c r="G85" s="3">
        <v>260.34609999999998</v>
      </c>
      <c r="H85" s="3">
        <f>10^(('Shift Factors'!$D$4/(2.303*'Shift Factors'!$F$4))*(1/(273.15+A85)-1/(273.15+'Shift Factors'!$E$4)))</f>
        <v>0.63844091666172975</v>
      </c>
      <c r="I85" s="5">
        <f t="shared" si="6"/>
        <v>127.0839436955898</v>
      </c>
      <c r="J85" s="5">
        <f t="shared" si="7"/>
        <v>407.78417110434236</v>
      </c>
      <c r="M85" s="3"/>
      <c r="N85" s="3"/>
    </row>
    <row r="86" spans="1:14" x14ac:dyDescent="0.25">
      <c r="A86" s="8">
        <v>210</v>
      </c>
      <c r="B86" s="8">
        <v>3</v>
      </c>
      <c r="C86" s="3">
        <v>125.59430999999999</v>
      </c>
      <c r="D86" s="3">
        <v>11208.026</v>
      </c>
      <c r="E86" s="3">
        <v>35039.527000000002</v>
      </c>
      <c r="F86" s="3">
        <v>3.1262889</v>
      </c>
      <c r="G86" s="3">
        <v>292.91473000000002</v>
      </c>
      <c r="H86" s="3">
        <f>10^(('Shift Factors'!$D$4/(2.303*'Shift Factors'!$F$4))*(1/(273.15+A86)-1/(273.15+'Shift Factors'!$E$4)))</f>
        <v>0.63844091666172975</v>
      </c>
      <c r="I86" s="5">
        <f t="shared" si="6"/>
        <v>80.184546403897443</v>
      </c>
      <c r="J86" s="5">
        <f t="shared" si="7"/>
        <v>458.79692600466171</v>
      </c>
      <c r="M86" s="3"/>
      <c r="N86" s="3"/>
    </row>
    <row r="87" spans="1:14" x14ac:dyDescent="0.25">
      <c r="A87" s="8">
        <v>210</v>
      </c>
      <c r="B87" s="8">
        <v>3</v>
      </c>
      <c r="C87" s="3">
        <v>79.244652000000002</v>
      </c>
      <c r="D87" s="3">
        <v>6364.3921</v>
      </c>
      <c r="E87" s="3">
        <v>24474.607</v>
      </c>
      <c r="F87" s="3">
        <v>3.8455528999999999</v>
      </c>
      <c r="G87" s="3">
        <v>319.12024000000002</v>
      </c>
      <c r="H87" s="3">
        <f>10^(('Shift Factors'!$D$4/(2.303*'Shift Factors'!$F$4))*(1/(273.15+A87)-1/(273.15+'Shift Factors'!$E$4)))</f>
        <v>0.63844091666172975</v>
      </c>
      <c r="I87" s="5">
        <f t="shared" si="6"/>
        <v>50.593028263419775</v>
      </c>
      <c r="J87" s="5">
        <f t="shared" si="7"/>
        <v>499.84302645985025</v>
      </c>
      <c r="M87" s="3"/>
      <c r="N87" s="3"/>
    </row>
    <row r="88" spans="1:14" x14ac:dyDescent="0.25">
      <c r="A88" s="8">
        <v>210</v>
      </c>
      <c r="B88" s="8">
        <v>3</v>
      </c>
      <c r="C88" s="3">
        <v>49.999991999999999</v>
      </c>
      <c r="D88" s="3">
        <v>3425.3227999999999</v>
      </c>
      <c r="E88" s="3">
        <v>16629.138999999999</v>
      </c>
      <c r="F88" s="3">
        <v>4.8547653999999998</v>
      </c>
      <c r="G88" s="3">
        <v>339.56511999999998</v>
      </c>
      <c r="H88" s="3">
        <f>10^(('Shift Factors'!$D$4/(2.303*'Shift Factors'!$F$4))*(1/(273.15+A88)-1/(273.15+'Shift Factors'!$E$4)))</f>
        <v>0.63844091666172975</v>
      </c>
      <c r="I88" s="5">
        <f t="shared" si="6"/>
        <v>31.922040725559153</v>
      </c>
      <c r="J88" s="5">
        <f t="shared" si="7"/>
        <v>531.86616198647323</v>
      </c>
      <c r="M88" s="3"/>
      <c r="N88" s="3"/>
    </row>
    <row r="89" spans="1:14" x14ac:dyDescent="0.25">
      <c r="A89" s="8">
        <v>210</v>
      </c>
      <c r="B89" s="8">
        <v>3</v>
      </c>
      <c r="C89" s="3">
        <v>31.547861000000001</v>
      </c>
      <c r="D89" s="3">
        <v>1781.0035</v>
      </c>
      <c r="E89" s="3">
        <v>11067.521000000001</v>
      </c>
      <c r="F89" s="3">
        <v>6.2142052999999997</v>
      </c>
      <c r="G89" s="3">
        <v>355.33017000000001</v>
      </c>
      <c r="H89" s="3">
        <f>10^(('Shift Factors'!$D$4/(2.303*'Shift Factors'!$F$4))*(1/(273.15+A89)-1/(273.15+'Shift Factors'!$E$4)))</f>
        <v>0.63844091666172975</v>
      </c>
      <c r="I89" s="5">
        <f t="shared" si="6"/>
        <v>20.141445295556835</v>
      </c>
      <c r="J89" s="5">
        <f t="shared" si="7"/>
        <v>556.55920654012129</v>
      </c>
      <c r="M89" s="3"/>
      <c r="N89" s="3"/>
    </row>
    <row r="90" spans="1:14" x14ac:dyDescent="0.25">
      <c r="A90" s="8">
        <v>210</v>
      </c>
      <c r="B90" s="8">
        <v>3</v>
      </c>
      <c r="C90" s="3">
        <v>19.905353999999999</v>
      </c>
      <c r="D90" s="3">
        <v>901.53594999999996</v>
      </c>
      <c r="E90" s="3">
        <v>7218.6815999999999</v>
      </c>
      <c r="F90" s="3">
        <v>8.0070925000000006</v>
      </c>
      <c r="G90" s="3">
        <v>365.46749999999997</v>
      </c>
      <c r="H90" s="3">
        <f>10^(('Shift Factors'!$D$4/(2.303*'Shift Factors'!$F$4))*(1/(273.15+A90)-1/(273.15+'Shift Factors'!$E$4)))</f>
        <v>0.63844091666172975</v>
      </c>
      <c r="I90" s="5">
        <f t="shared" si="6"/>
        <v>12.708392454236229</v>
      </c>
      <c r="J90" s="5">
        <f t="shared" si="7"/>
        <v>572.4374651783769</v>
      </c>
    </row>
    <row r="91" spans="1:14" x14ac:dyDescent="0.25">
      <c r="A91" s="8">
        <v>210</v>
      </c>
      <c r="B91" s="8">
        <v>3</v>
      </c>
      <c r="C91" s="3">
        <v>12.559429</v>
      </c>
      <c r="D91" s="3">
        <v>468.32098000000002</v>
      </c>
      <c r="E91" s="3">
        <v>4693.5234</v>
      </c>
      <c r="F91" s="3">
        <v>10.022023000000001</v>
      </c>
      <c r="G91" s="3">
        <v>375.56088</v>
      </c>
      <c r="H91" s="3">
        <f>10^(('Shift Factors'!$D$4/(2.303*'Shift Factors'!$F$4))*(1/(273.15+A91)-1/(273.15+'Shift Factors'!$E$4)))</f>
        <v>0.63844091666172975</v>
      </c>
      <c r="I91" s="5">
        <f t="shared" si="6"/>
        <v>8.0184533635079109</v>
      </c>
      <c r="J91" s="5">
        <f t="shared" si="7"/>
        <v>588.24688424377166</v>
      </c>
    </row>
    <row r="92" spans="1:14" x14ac:dyDescent="0.25">
      <c r="A92" s="8">
        <v>210</v>
      </c>
      <c r="B92" s="8">
        <v>3</v>
      </c>
      <c r="C92" s="3">
        <v>7.9244637000000004</v>
      </c>
      <c r="D92" s="3">
        <v>233.74639999999999</v>
      </c>
      <c r="E92" s="3">
        <v>3050.2383</v>
      </c>
      <c r="F92" s="3">
        <v>13.049348999999999</v>
      </c>
      <c r="G92" s="3">
        <v>386.04271999999997</v>
      </c>
      <c r="H92" s="3">
        <f>10^(('Shift Factors'!$D$4/(2.303*'Shift Factors'!$F$4))*(1/(273.15+A92)-1/(273.15+'Shift Factors'!$E$4)))</f>
        <v>0.63844091666172975</v>
      </c>
      <c r="I92" s="5">
        <f t="shared" si="6"/>
        <v>5.0593018686806026</v>
      </c>
      <c r="J92" s="5">
        <f t="shared" si="7"/>
        <v>604.66475428695003</v>
      </c>
    </row>
    <row r="93" spans="1:14" x14ac:dyDescent="0.25">
      <c r="A93" s="8">
        <v>210</v>
      </c>
      <c r="B93" s="8">
        <v>3</v>
      </c>
      <c r="C93" s="3">
        <v>4.9999985999999996</v>
      </c>
      <c r="D93" s="3">
        <v>115.01029</v>
      </c>
      <c r="E93" s="3">
        <v>1936.4437</v>
      </c>
      <c r="F93" s="3">
        <v>16.837133000000001</v>
      </c>
      <c r="G93" s="3">
        <v>387.97134</v>
      </c>
      <c r="H93" s="3">
        <f>10^(('Shift Factors'!$D$4/(2.303*'Shift Factors'!$F$4))*(1/(273.15+A93)-1/(273.15+'Shift Factors'!$E$4)))</f>
        <v>0.63844091666172975</v>
      </c>
      <c r="I93" s="5">
        <f t="shared" si="6"/>
        <v>3.192203689491365</v>
      </c>
      <c r="J93" s="5">
        <f t="shared" si="7"/>
        <v>607.68558197776338</v>
      </c>
    </row>
    <row r="94" spans="1:14" x14ac:dyDescent="0.25">
      <c r="A94" s="8">
        <v>210</v>
      </c>
      <c r="B94" s="8">
        <v>3</v>
      </c>
      <c r="C94" s="3">
        <v>3.1547855999999999</v>
      </c>
      <c r="D94" s="3">
        <v>129.44023000000001</v>
      </c>
      <c r="E94" s="3">
        <v>1203.2498000000001</v>
      </c>
      <c r="F94" s="3">
        <v>9.2957944999999995</v>
      </c>
      <c r="G94" s="3">
        <v>383.60516000000001</v>
      </c>
      <c r="H94" s="3">
        <f>10^(('Shift Factors'!$D$4/(2.303*'Shift Factors'!$F$4))*(1/(273.15+A94)-1/(273.15+'Shift Factors'!$E$4)))</f>
        <v>0.63844091666172975</v>
      </c>
      <c r="I94" s="5">
        <f t="shared" si="6"/>
        <v>2.0141442103352252</v>
      </c>
      <c r="J94" s="5">
        <f t="shared" si="7"/>
        <v>600.84676590872164</v>
      </c>
    </row>
    <row r="95" spans="1:14" x14ac:dyDescent="0.25">
      <c r="A95" s="8">
        <v>210</v>
      </c>
      <c r="B95" s="8">
        <v>3</v>
      </c>
      <c r="C95" s="3">
        <v>1.9905351</v>
      </c>
      <c r="D95" s="3">
        <v>107.29536</v>
      </c>
      <c r="E95" s="3">
        <v>812.14586999999995</v>
      </c>
      <c r="F95" s="3">
        <v>7.5692548999999998</v>
      </c>
      <c r="G95" s="3">
        <v>411.54903999999999</v>
      </c>
      <c r="H95" s="3">
        <f>10^(('Shift Factors'!$D$4/(2.303*'Shift Factors'!$F$4))*(1/(273.15+A95)-1/(273.15+'Shift Factors'!$E$4)))</f>
        <v>0.63844091666172975</v>
      </c>
      <c r="I95" s="5">
        <f t="shared" si="6"/>
        <v>1.2708390538913479</v>
      </c>
      <c r="J95" s="5">
        <f t="shared" si="7"/>
        <v>644.61570250212253</v>
      </c>
    </row>
    <row r="96" spans="1:14" x14ac:dyDescent="0.25">
      <c r="A96" s="8">
        <v>210</v>
      </c>
      <c r="B96" s="8">
        <v>3</v>
      </c>
      <c r="C96" s="3">
        <v>1.2559427000000001</v>
      </c>
      <c r="D96" s="3">
        <v>-23.222297999999999</v>
      </c>
      <c r="E96" s="3">
        <v>534.79894999999999</v>
      </c>
      <c r="F96" s="3">
        <v>-23.029544999999999</v>
      </c>
      <c r="G96" s="3">
        <v>426.21600000000001</v>
      </c>
      <c r="H96" s="3">
        <f>10^(('Shift Factors'!$D$4/(2.303*'Shift Factors'!$F$4))*(1/(273.15+A96)-1/(273.15+'Shift Factors'!$E$4)))</f>
        <v>0.63844091666172975</v>
      </c>
      <c r="I96" s="5">
        <f t="shared" si="6"/>
        <v>0.80184520866260789</v>
      </c>
      <c r="J96" s="5">
        <f t="shared" si="7"/>
        <v>667.5887915025744</v>
      </c>
    </row>
    <row r="97" spans="1:10" x14ac:dyDescent="0.25">
      <c r="A97" s="8">
        <v>210</v>
      </c>
      <c r="B97" s="8">
        <v>3</v>
      </c>
      <c r="C97" s="3">
        <v>0.79244625999999996</v>
      </c>
      <c r="D97" s="3">
        <v>63.542492000000003</v>
      </c>
      <c r="E97" s="3">
        <v>317.93801999999999</v>
      </c>
      <c r="F97" s="3">
        <v>5.0035496000000004</v>
      </c>
      <c r="G97" s="3">
        <v>409.14519999999999</v>
      </c>
      <c r="H97" s="3">
        <f>10^(('Shift Factors'!$D$4/(2.303*'Shift Factors'!$F$4))*(1/(273.15+A97)-1/(273.15+'Shift Factors'!$E$4)))</f>
        <v>0.63844091666172975</v>
      </c>
      <c r="I97" s="5">
        <f t="shared" si="6"/>
        <v>0.50593011663955945</v>
      </c>
      <c r="J97" s="5">
        <f t="shared" si="7"/>
        <v>640.85053028764548</v>
      </c>
    </row>
    <row r="98" spans="1:10" x14ac:dyDescent="0.25">
      <c r="A98" s="8">
        <v>210</v>
      </c>
      <c r="B98" s="8">
        <v>3</v>
      </c>
      <c r="C98" s="3">
        <v>0.49999976000000002</v>
      </c>
      <c r="D98" s="3">
        <v>-36.635840999999999</v>
      </c>
      <c r="E98" s="3">
        <v>223.40056999999999</v>
      </c>
      <c r="F98" s="3">
        <v>-6.0978694000000004</v>
      </c>
      <c r="G98" s="3">
        <v>452.76949999999999</v>
      </c>
      <c r="H98" s="3">
        <f>10^(('Shift Factors'!$D$4/(2.303*'Shift Factors'!$F$4))*(1/(273.15+A98)-1/(273.15+'Shift Factors'!$E$4)))</f>
        <v>0.63844091666172975</v>
      </c>
      <c r="I98" s="5">
        <f t="shared" si="6"/>
        <v>0.3192203051050449</v>
      </c>
      <c r="J98" s="5">
        <f t="shared" si="7"/>
        <v>709.17995414115114</v>
      </c>
    </row>
    <row r="99" spans="1:10" x14ac:dyDescent="0.25">
      <c r="A99" s="8">
        <v>200</v>
      </c>
      <c r="B99" s="8">
        <v>3</v>
      </c>
      <c r="C99" s="3">
        <v>500</v>
      </c>
      <c r="D99" s="3">
        <v>52160.991999999998</v>
      </c>
      <c r="E99" s="3">
        <v>72433.804999999993</v>
      </c>
      <c r="F99" s="3">
        <v>1.3886585</v>
      </c>
      <c r="G99" s="3">
        <v>178.52086</v>
      </c>
      <c r="H99" s="3">
        <f>10^(('Shift Factors'!$D$4/(2.303*'Shift Factors'!$F$4))*(1/(273.15+A99)-1/(273.15+'Shift Factors'!$E$4)))</f>
        <v>1</v>
      </c>
      <c r="I99" s="5">
        <f t="shared" ref="I99:I113" si="8">C99*H99</f>
        <v>500</v>
      </c>
      <c r="J99" s="5">
        <f t="shared" ref="J99:J113" si="9">G99/H99</f>
        <v>178.52086</v>
      </c>
    </row>
    <row r="100" spans="1:10" x14ac:dyDescent="0.25">
      <c r="A100" s="8">
        <v>200</v>
      </c>
      <c r="B100" s="8">
        <v>3</v>
      </c>
      <c r="C100" s="3">
        <v>315.47867000000002</v>
      </c>
      <c r="D100" s="3">
        <v>37625.190999999999</v>
      </c>
      <c r="E100" s="3">
        <v>71371.391000000003</v>
      </c>
      <c r="F100" s="3">
        <v>1.8969045</v>
      </c>
      <c r="G100" s="3">
        <v>255.74364</v>
      </c>
      <c r="H100" s="3">
        <f>10^(('Shift Factors'!$D$4/(2.303*'Shift Factors'!$F$4))*(1/(273.15+A100)-1/(273.15+'Shift Factors'!$E$4)))</f>
        <v>1</v>
      </c>
      <c r="I100" s="5">
        <f t="shared" si="8"/>
        <v>315.47867000000002</v>
      </c>
      <c r="J100" s="5">
        <f t="shared" si="9"/>
        <v>255.74364</v>
      </c>
    </row>
    <row r="101" spans="1:10" x14ac:dyDescent="0.25">
      <c r="A101" s="8">
        <v>200</v>
      </c>
      <c r="B101" s="8">
        <v>3</v>
      </c>
      <c r="C101" s="3">
        <v>199.05357000000001</v>
      </c>
      <c r="D101" s="3">
        <v>24139.706999999999</v>
      </c>
      <c r="E101" s="3">
        <v>55761.785000000003</v>
      </c>
      <c r="F101" s="3">
        <v>2.3099611000000002</v>
      </c>
      <c r="G101" s="3">
        <v>305.25787000000003</v>
      </c>
      <c r="H101" s="3">
        <f>10^(('Shift Factors'!$D$4/(2.303*'Shift Factors'!$F$4))*(1/(273.15+A101)-1/(273.15+'Shift Factors'!$E$4)))</f>
        <v>1</v>
      </c>
      <c r="I101" s="5">
        <f t="shared" si="8"/>
        <v>199.05357000000001</v>
      </c>
      <c r="J101" s="5">
        <f t="shared" si="9"/>
        <v>305.25787000000003</v>
      </c>
    </row>
    <row r="102" spans="1:10" x14ac:dyDescent="0.25">
      <c r="A102" s="8">
        <v>200</v>
      </c>
      <c r="B102" s="8">
        <v>3</v>
      </c>
      <c r="C102" s="3">
        <v>125.59430999999999</v>
      </c>
      <c r="D102" s="3">
        <v>14494.359</v>
      </c>
      <c r="E102" s="3">
        <v>40980.550999999999</v>
      </c>
      <c r="F102" s="3">
        <v>2.8273446999999998</v>
      </c>
      <c r="G102" s="3">
        <v>346.10073999999997</v>
      </c>
      <c r="H102" s="3">
        <f>10^(('Shift Factors'!$D$4/(2.303*'Shift Factors'!$F$4))*(1/(273.15+A102)-1/(273.15+'Shift Factors'!$E$4)))</f>
        <v>1</v>
      </c>
      <c r="I102" s="5">
        <f t="shared" si="8"/>
        <v>125.59430999999999</v>
      </c>
      <c r="J102" s="5">
        <f t="shared" si="9"/>
        <v>346.10073999999997</v>
      </c>
    </row>
    <row r="103" spans="1:10" x14ac:dyDescent="0.25">
      <c r="A103" s="8">
        <v>200</v>
      </c>
      <c r="B103" s="8">
        <v>3</v>
      </c>
      <c r="C103" s="3">
        <v>79.244652000000002</v>
      </c>
      <c r="D103" s="3">
        <v>8254.4189000000006</v>
      </c>
      <c r="E103" s="3">
        <v>28808.574000000001</v>
      </c>
      <c r="F103" s="3">
        <v>3.4900788999999999</v>
      </c>
      <c r="G103" s="3">
        <v>378.16818000000001</v>
      </c>
      <c r="H103" s="3">
        <f>10^(('Shift Factors'!$D$4/(2.303*'Shift Factors'!$F$4))*(1/(273.15+A103)-1/(273.15+'Shift Factors'!$E$4)))</f>
        <v>1</v>
      </c>
      <c r="I103" s="5">
        <f t="shared" si="8"/>
        <v>79.244652000000002</v>
      </c>
      <c r="J103" s="5">
        <f t="shared" si="9"/>
        <v>378.16818000000001</v>
      </c>
    </row>
    <row r="104" spans="1:10" x14ac:dyDescent="0.25">
      <c r="A104" s="8">
        <v>200</v>
      </c>
      <c r="B104" s="8">
        <v>3</v>
      </c>
      <c r="C104" s="3">
        <v>49.999991999999999</v>
      </c>
      <c r="D104" s="3">
        <v>4412.1382000000003</v>
      </c>
      <c r="E104" s="3">
        <v>19644.125</v>
      </c>
      <c r="F104" s="3">
        <v>4.4522909999999998</v>
      </c>
      <c r="G104" s="3">
        <v>402.67043999999999</v>
      </c>
      <c r="H104" s="3">
        <f>10^(('Shift Factors'!$D$4/(2.303*'Shift Factors'!$F$4))*(1/(273.15+A104)-1/(273.15+'Shift Factors'!$E$4)))</f>
        <v>1</v>
      </c>
      <c r="I104" s="5">
        <f t="shared" si="8"/>
        <v>49.999991999999999</v>
      </c>
      <c r="J104" s="5">
        <f t="shared" si="9"/>
        <v>402.67043999999999</v>
      </c>
    </row>
    <row r="105" spans="1:10" x14ac:dyDescent="0.25">
      <c r="A105" s="8">
        <v>200</v>
      </c>
      <c r="B105" s="8">
        <v>3</v>
      </c>
      <c r="C105" s="3">
        <v>31.547861000000001</v>
      </c>
      <c r="D105" s="3">
        <v>2313.7190000000001</v>
      </c>
      <c r="E105" s="3">
        <v>13076.091</v>
      </c>
      <c r="F105" s="3">
        <v>5.6515469999999999</v>
      </c>
      <c r="G105" s="3">
        <v>420.92270000000002</v>
      </c>
      <c r="H105" s="3">
        <f>10^(('Shift Factors'!$D$4/(2.303*'Shift Factors'!$F$4))*(1/(273.15+A105)-1/(273.15+'Shift Factors'!$E$4)))</f>
        <v>1</v>
      </c>
      <c r="I105" s="5">
        <f t="shared" si="8"/>
        <v>31.547861000000001</v>
      </c>
      <c r="J105" s="5">
        <f t="shared" si="9"/>
        <v>420.92270000000002</v>
      </c>
    </row>
    <row r="106" spans="1:10" x14ac:dyDescent="0.25">
      <c r="A106" s="8">
        <v>200</v>
      </c>
      <c r="B106" s="8">
        <v>3</v>
      </c>
      <c r="C106" s="3">
        <v>19.905353999999999</v>
      </c>
      <c r="D106" s="3">
        <v>1167.6895</v>
      </c>
      <c r="E106" s="3">
        <v>8570.6337999999996</v>
      </c>
      <c r="F106" s="3">
        <v>7.3398228000000003</v>
      </c>
      <c r="G106" s="3">
        <v>434.54705999999999</v>
      </c>
      <c r="H106" s="3">
        <f>10^(('Shift Factors'!$D$4/(2.303*'Shift Factors'!$F$4))*(1/(273.15+A106)-1/(273.15+'Shift Factors'!$E$4)))</f>
        <v>1</v>
      </c>
      <c r="I106" s="5">
        <f t="shared" si="8"/>
        <v>19.905353999999999</v>
      </c>
      <c r="J106" s="5">
        <f t="shared" si="9"/>
        <v>434.54705999999999</v>
      </c>
    </row>
    <row r="107" spans="1:10" x14ac:dyDescent="0.25">
      <c r="A107" s="8">
        <v>200</v>
      </c>
      <c r="B107" s="8">
        <v>3</v>
      </c>
      <c r="C107" s="3">
        <v>12.559429</v>
      </c>
      <c r="D107" s="3">
        <v>585.83978000000002</v>
      </c>
      <c r="E107" s="3">
        <v>5559.5913</v>
      </c>
      <c r="F107" s="3">
        <v>9.4899521</v>
      </c>
      <c r="G107" s="3">
        <v>445.11356000000001</v>
      </c>
      <c r="H107" s="3">
        <f>10^(('Shift Factors'!$D$4/(2.303*'Shift Factors'!$F$4))*(1/(273.15+A107)-1/(273.15+'Shift Factors'!$E$4)))</f>
        <v>1</v>
      </c>
      <c r="I107" s="5">
        <f t="shared" si="8"/>
        <v>12.559429</v>
      </c>
      <c r="J107" s="5">
        <f t="shared" si="9"/>
        <v>445.11356000000001</v>
      </c>
    </row>
    <row r="108" spans="1:10" x14ac:dyDescent="0.25">
      <c r="A108" s="8">
        <v>200</v>
      </c>
      <c r="B108" s="8">
        <v>3</v>
      </c>
      <c r="C108" s="3">
        <v>7.9244637000000004</v>
      </c>
      <c r="D108" s="3">
        <v>302.11358999999999</v>
      </c>
      <c r="E108" s="3">
        <v>3562.0994000000001</v>
      </c>
      <c r="F108" s="3">
        <v>11.790596000000001</v>
      </c>
      <c r="G108" s="3">
        <v>451.12047999999999</v>
      </c>
      <c r="H108" s="3">
        <f>10^(('Shift Factors'!$D$4/(2.303*'Shift Factors'!$F$4))*(1/(273.15+A108)-1/(273.15+'Shift Factors'!$E$4)))</f>
        <v>1</v>
      </c>
      <c r="I108" s="5">
        <f t="shared" si="8"/>
        <v>7.9244637000000004</v>
      </c>
      <c r="J108" s="5">
        <f t="shared" si="9"/>
        <v>451.12047999999999</v>
      </c>
    </row>
    <row r="109" spans="1:10" x14ac:dyDescent="0.25">
      <c r="A109" s="8">
        <v>200</v>
      </c>
      <c r="B109" s="8">
        <v>3</v>
      </c>
      <c r="C109" s="3">
        <v>4.9999985999999996</v>
      </c>
      <c r="D109" s="3">
        <v>175.25704999999999</v>
      </c>
      <c r="E109" s="3">
        <v>2280.2487999999998</v>
      </c>
      <c r="F109" s="3">
        <v>13.010882000000001</v>
      </c>
      <c r="G109" s="3">
        <v>457.39490000000001</v>
      </c>
      <c r="H109" s="3">
        <f>10^(('Shift Factors'!$D$4/(2.303*'Shift Factors'!$F$4))*(1/(273.15+A109)-1/(273.15+'Shift Factors'!$E$4)))</f>
        <v>1</v>
      </c>
      <c r="I109" s="5">
        <f t="shared" si="8"/>
        <v>4.9999985999999996</v>
      </c>
      <c r="J109" s="5">
        <f t="shared" si="9"/>
        <v>457.39490000000001</v>
      </c>
    </row>
    <row r="110" spans="1:10" x14ac:dyDescent="0.25">
      <c r="A110" s="8">
        <v>200</v>
      </c>
      <c r="B110" s="8">
        <v>3</v>
      </c>
      <c r="C110" s="3">
        <v>3.1547855999999999</v>
      </c>
      <c r="D110" s="3">
        <v>79.391875999999996</v>
      </c>
      <c r="E110" s="3">
        <v>1495.0377000000001</v>
      </c>
      <c r="F110" s="3">
        <v>18.831118</v>
      </c>
      <c r="G110" s="3">
        <v>474.56292999999999</v>
      </c>
      <c r="H110" s="3">
        <f>10^(('Shift Factors'!$D$4/(2.303*'Shift Factors'!$F$4))*(1/(273.15+A110)-1/(273.15+'Shift Factors'!$E$4)))</f>
        <v>1</v>
      </c>
      <c r="I110" s="5">
        <f t="shared" si="8"/>
        <v>3.1547855999999999</v>
      </c>
      <c r="J110" s="5">
        <f t="shared" si="9"/>
        <v>474.56292999999999</v>
      </c>
    </row>
    <row r="111" spans="1:10" x14ac:dyDescent="0.25">
      <c r="A111" s="8">
        <v>200</v>
      </c>
      <c r="B111" s="8">
        <v>3</v>
      </c>
      <c r="C111" s="3">
        <v>1.9905351</v>
      </c>
      <c r="D111" s="3">
        <v>42.607807000000001</v>
      </c>
      <c r="E111" s="3">
        <v>947.25720000000001</v>
      </c>
      <c r="F111" s="3">
        <v>22.232012000000001</v>
      </c>
      <c r="G111" s="3">
        <v>476.36185</v>
      </c>
      <c r="H111" s="3">
        <f>10^(('Shift Factors'!$D$4/(2.303*'Shift Factors'!$F$4))*(1/(273.15+A111)-1/(273.15+'Shift Factors'!$E$4)))</f>
        <v>1</v>
      </c>
      <c r="I111" s="5">
        <f t="shared" si="8"/>
        <v>1.9905351</v>
      </c>
      <c r="J111" s="5">
        <f t="shared" si="9"/>
        <v>476.36185</v>
      </c>
    </row>
    <row r="112" spans="1:10" x14ac:dyDescent="0.25">
      <c r="A112" s="8">
        <v>200</v>
      </c>
      <c r="B112" s="8">
        <v>3</v>
      </c>
      <c r="C112" s="3">
        <v>1.2559427000000001</v>
      </c>
      <c r="D112" s="3">
        <v>75.603110999999998</v>
      </c>
      <c r="E112" s="3">
        <v>599.07335999999998</v>
      </c>
      <c r="F112" s="3">
        <v>7.9239249000000003</v>
      </c>
      <c r="G112" s="3">
        <v>480.77438000000001</v>
      </c>
      <c r="H112" s="3">
        <f>10^(('Shift Factors'!$D$4/(2.303*'Shift Factors'!$F$4))*(1/(273.15+A112)-1/(273.15+'Shift Factors'!$E$4)))</f>
        <v>1</v>
      </c>
      <c r="I112" s="5">
        <f t="shared" si="8"/>
        <v>1.2559427000000001</v>
      </c>
      <c r="J112" s="5">
        <f t="shared" si="9"/>
        <v>480.77438000000001</v>
      </c>
    </row>
    <row r="113" spans="1:10" x14ac:dyDescent="0.25">
      <c r="A113" s="8">
        <v>200</v>
      </c>
      <c r="B113" s="8">
        <v>3</v>
      </c>
      <c r="C113" s="3">
        <v>0.79244625999999996</v>
      </c>
      <c r="D113" s="3">
        <v>97.499413000000004</v>
      </c>
      <c r="E113" s="3">
        <v>441.95296999999999</v>
      </c>
      <c r="F113" s="3">
        <v>4.5328778999999999</v>
      </c>
      <c r="G113" s="3">
        <v>571.11743000000001</v>
      </c>
      <c r="H113" s="3">
        <f>10^(('Shift Factors'!$D$4/(2.303*'Shift Factors'!$F$4))*(1/(273.15+A113)-1/(273.15+'Shift Factors'!$E$4)))</f>
        <v>1</v>
      </c>
      <c r="I113" s="5">
        <f t="shared" si="8"/>
        <v>0.79244625999999996</v>
      </c>
      <c r="J113" s="5">
        <f t="shared" si="9"/>
        <v>571.11743000000001</v>
      </c>
    </row>
    <row r="114" spans="1:10" x14ac:dyDescent="0.25">
      <c r="A114" s="8">
        <v>200</v>
      </c>
      <c r="B114" s="8">
        <v>3</v>
      </c>
      <c r="C114" s="3">
        <v>0.49999976000000002</v>
      </c>
      <c r="D114" s="3">
        <v>67.288155000000003</v>
      </c>
      <c r="E114" s="3">
        <v>521.88549999999998</v>
      </c>
      <c r="F114" s="3">
        <v>7.7559794999999996</v>
      </c>
      <c r="G114" s="3">
        <v>1052.4114999999999</v>
      </c>
      <c r="H114" s="3">
        <f>10^(('Shift Factors'!$D$4/(2.303*'Shift Factors'!$F$4))*(1/(273.15+A114)-1/(273.15+'Shift Factors'!$E$4)))</f>
        <v>1</v>
      </c>
      <c r="I114" s="5">
        <f t="shared" ref="I114:I130" si="10">C114*H114</f>
        <v>0.49999976000000002</v>
      </c>
      <c r="J114" s="5">
        <f t="shared" ref="J114:J130" si="11">G114/H114</f>
        <v>1052.4114999999999</v>
      </c>
    </row>
    <row r="115" spans="1:10" x14ac:dyDescent="0.25">
      <c r="A115" s="8">
        <v>190</v>
      </c>
      <c r="B115" s="8">
        <v>3</v>
      </c>
      <c r="C115" s="3">
        <v>500</v>
      </c>
      <c r="D115" s="3">
        <v>70285.789000000004</v>
      </c>
      <c r="E115" s="3">
        <v>84620.483999999997</v>
      </c>
      <c r="F115" s="3">
        <v>1.2039487</v>
      </c>
      <c r="G115" s="3">
        <v>220.00653</v>
      </c>
      <c r="H115" s="3">
        <f>10^(('Shift Factors'!$D$4/(2.303*'Shift Factors'!$F$4))*(1/(273.15+A115)-1/(273.15+'Shift Factors'!$E$4)))</f>
        <v>1.5969623338231282</v>
      </c>
      <c r="I115" s="5">
        <f t="shared" si="10"/>
        <v>798.48116691156417</v>
      </c>
      <c r="J115" s="5">
        <f t="shared" si="11"/>
        <v>137.76563500612085</v>
      </c>
    </row>
    <row r="116" spans="1:10" x14ac:dyDescent="0.25">
      <c r="A116" s="8">
        <v>190</v>
      </c>
      <c r="B116" s="8">
        <v>3</v>
      </c>
      <c r="C116" s="3">
        <v>315.47867000000002</v>
      </c>
      <c r="D116" s="3">
        <v>50711.754000000001</v>
      </c>
      <c r="E116" s="3">
        <v>83860.5</v>
      </c>
      <c r="F116" s="3">
        <v>1.6536698000000001</v>
      </c>
      <c r="G116" s="3">
        <v>310.64337</v>
      </c>
      <c r="H116" s="3">
        <f>10^(('Shift Factors'!$D$4/(2.303*'Shift Factors'!$F$4))*(1/(273.15+A116)-1/(273.15+'Shift Factors'!$E$4)))</f>
        <v>1.5969623338231282</v>
      </c>
      <c r="I116" s="5">
        <f t="shared" si="10"/>
        <v>503.80755311461655</v>
      </c>
      <c r="J116" s="5">
        <f t="shared" si="11"/>
        <v>194.52141319846893</v>
      </c>
    </row>
    <row r="117" spans="1:10" x14ac:dyDescent="0.25">
      <c r="A117" s="8">
        <v>190</v>
      </c>
      <c r="B117" s="8">
        <v>3</v>
      </c>
      <c r="C117" s="3">
        <v>199.05357000000001</v>
      </c>
      <c r="D117" s="3">
        <v>33310.766000000003</v>
      </c>
      <c r="E117" s="3">
        <v>67100.218999999997</v>
      </c>
      <c r="F117" s="3">
        <v>2.0143703999999998</v>
      </c>
      <c r="G117" s="3">
        <v>376.34890999999999</v>
      </c>
      <c r="H117" s="3">
        <f>10^(('Shift Factors'!$D$4/(2.303*'Shift Factors'!$F$4))*(1/(273.15+A117)-1/(273.15+'Shift Factors'!$E$4)))</f>
        <v>1.5969623338231282</v>
      </c>
      <c r="I117" s="5">
        <f t="shared" si="10"/>
        <v>317.88105370302543</v>
      </c>
      <c r="J117" s="5">
        <f t="shared" si="11"/>
        <v>235.66548942893388</v>
      </c>
    </row>
    <row r="118" spans="1:10" x14ac:dyDescent="0.25">
      <c r="A118" s="8">
        <v>190</v>
      </c>
      <c r="B118" s="8">
        <v>3</v>
      </c>
      <c r="C118" s="3">
        <v>125.59430999999999</v>
      </c>
      <c r="D118" s="3">
        <v>20460.745999999999</v>
      </c>
      <c r="E118" s="3">
        <v>50117.875</v>
      </c>
      <c r="F118" s="3">
        <v>2.4494647999999999</v>
      </c>
      <c r="G118" s="3">
        <v>431.01925999999997</v>
      </c>
      <c r="H118" s="3">
        <f>10^(('Shift Factors'!$D$4/(2.303*'Shift Factors'!$F$4))*(1/(273.15+A118)-1/(273.15+'Shift Factors'!$E$4)))</f>
        <v>1.5969623338231282</v>
      </c>
      <c r="I118" s="5">
        <f t="shared" si="10"/>
        <v>200.56938241250543</v>
      </c>
      <c r="J118" s="5">
        <f t="shared" si="11"/>
        <v>269.89945277428035</v>
      </c>
    </row>
    <row r="119" spans="1:10" x14ac:dyDescent="0.25">
      <c r="A119" s="8">
        <v>190</v>
      </c>
      <c r="B119" s="8">
        <v>3</v>
      </c>
      <c r="C119" s="3">
        <v>79.244652000000002</v>
      </c>
      <c r="D119" s="3">
        <v>11831.837</v>
      </c>
      <c r="E119" s="3">
        <v>35802.065999999999</v>
      </c>
      <c r="F119" s="3">
        <v>3.0259094000000002</v>
      </c>
      <c r="G119" s="3">
        <v>475.82393999999999</v>
      </c>
      <c r="H119" s="3">
        <f>10^(('Shift Factors'!$D$4/(2.303*'Shift Factors'!$F$4))*(1/(273.15+A119)-1/(273.15+'Shift Factors'!$E$4)))</f>
        <v>1.5969623338231282</v>
      </c>
      <c r="I119" s="5">
        <f t="shared" si="10"/>
        <v>126.55072440092162</v>
      </c>
      <c r="J119" s="5">
        <f t="shared" si="11"/>
        <v>297.95564361300706</v>
      </c>
    </row>
    <row r="120" spans="1:10" x14ac:dyDescent="0.25">
      <c r="A120" s="8">
        <v>190</v>
      </c>
      <c r="B120" s="8">
        <v>3</v>
      </c>
      <c r="C120" s="3">
        <v>49.999991999999999</v>
      </c>
      <c r="D120" s="3">
        <v>6483.8467000000001</v>
      </c>
      <c r="E120" s="3">
        <v>24733.803</v>
      </c>
      <c r="F120" s="3">
        <v>3.8146803</v>
      </c>
      <c r="G120" s="3">
        <v>511.39084000000003</v>
      </c>
      <c r="H120" s="3">
        <f>10^(('Shift Factors'!$D$4/(2.303*'Shift Factors'!$F$4))*(1/(273.15+A120)-1/(273.15+'Shift Factors'!$E$4)))</f>
        <v>1.5969623338231282</v>
      </c>
      <c r="I120" s="5">
        <f t="shared" si="10"/>
        <v>79.848103915457742</v>
      </c>
      <c r="J120" s="5">
        <f t="shared" si="11"/>
        <v>320.22723965926622</v>
      </c>
    </row>
    <row r="121" spans="1:10" x14ac:dyDescent="0.25">
      <c r="A121" s="8">
        <v>190</v>
      </c>
      <c r="B121" s="8">
        <v>3</v>
      </c>
      <c r="C121" s="3">
        <v>31.547861000000001</v>
      </c>
      <c r="D121" s="3">
        <v>3424.3957999999998</v>
      </c>
      <c r="E121" s="3">
        <v>16641.173999999999</v>
      </c>
      <c r="F121" s="3">
        <v>4.8595943000000004</v>
      </c>
      <c r="G121" s="3">
        <v>538.54218000000003</v>
      </c>
      <c r="H121" s="3">
        <f>10^(('Shift Factors'!$D$4/(2.303*'Shift Factors'!$F$4))*(1/(273.15+A121)-1/(273.15+'Shift Factors'!$E$4)))</f>
        <v>1.5969623338231282</v>
      </c>
      <c r="I121" s="5">
        <f t="shared" si="10"/>
        <v>50.380745729687654</v>
      </c>
      <c r="J121" s="5">
        <f t="shared" si="11"/>
        <v>337.22910590554125</v>
      </c>
    </row>
    <row r="122" spans="1:10" x14ac:dyDescent="0.25">
      <c r="A122" s="8">
        <v>190</v>
      </c>
      <c r="B122" s="8">
        <v>3</v>
      </c>
      <c r="C122" s="3">
        <v>19.905353999999999</v>
      </c>
      <c r="D122" s="3">
        <v>1754.9221</v>
      </c>
      <c r="E122" s="3">
        <v>11031.439</v>
      </c>
      <c r="F122" s="3">
        <v>6.2859993000000003</v>
      </c>
      <c r="G122" s="3">
        <v>561.16345000000001</v>
      </c>
      <c r="H122" s="3">
        <f>10^(('Shift Factors'!$D$4/(2.303*'Shift Factors'!$F$4))*(1/(273.15+A122)-1/(273.15+'Shift Factors'!$E$4)))</f>
        <v>1.5969623338231282</v>
      </c>
      <c r="I122" s="5">
        <f t="shared" si="10"/>
        <v>31.788100579415541</v>
      </c>
      <c r="J122" s="5">
        <f t="shared" si="11"/>
        <v>351.39429284883295</v>
      </c>
    </row>
    <row r="123" spans="1:10" x14ac:dyDescent="0.25">
      <c r="A123" s="8">
        <v>190</v>
      </c>
      <c r="B123" s="8">
        <v>3</v>
      </c>
      <c r="C123" s="3">
        <v>12.559429</v>
      </c>
      <c r="D123" s="3">
        <v>896.995</v>
      </c>
      <c r="E123" s="3">
        <v>7213.4237999999996</v>
      </c>
      <c r="F123" s="3">
        <v>8.0417661999999996</v>
      </c>
      <c r="G123" s="3">
        <v>578.76684999999998</v>
      </c>
      <c r="H123" s="3">
        <f>10^(('Shift Factors'!$D$4/(2.303*'Shift Factors'!$F$4))*(1/(273.15+A123)-1/(273.15+'Shift Factors'!$E$4)))</f>
        <v>1.5969623338231282</v>
      </c>
      <c r="I123" s="5">
        <f t="shared" si="10"/>
        <v>20.056935047325876</v>
      </c>
      <c r="J123" s="5">
        <f t="shared" si="11"/>
        <v>362.41734557034414</v>
      </c>
    </row>
    <row r="124" spans="1:10" x14ac:dyDescent="0.25">
      <c r="A124" s="8">
        <v>190</v>
      </c>
      <c r="B124" s="8">
        <v>3</v>
      </c>
      <c r="C124" s="3">
        <v>7.9244637000000004</v>
      </c>
      <c r="D124" s="3">
        <v>453.23090000000002</v>
      </c>
      <c r="E124" s="3">
        <v>4657.3969999999999</v>
      </c>
      <c r="F124" s="3">
        <v>10.275992</v>
      </c>
      <c r="G124" s="3">
        <v>590.50031000000001</v>
      </c>
      <c r="H124" s="3">
        <f>10^(('Shift Factors'!$D$4/(2.303*'Shift Factors'!$F$4))*(1/(273.15+A124)-1/(273.15+'Shift Factors'!$E$4)))</f>
        <v>1.5969623338231282</v>
      </c>
      <c r="I124" s="5">
        <f t="shared" si="10"/>
        <v>12.655070044648662</v>
      </c>
      <c r="J124" s="5">
        <f t="shared" si="11"/>
        <v>369.76470734055579</v>
      </c>
    </row>
    <row r="125" spans="1:10" x14ac:dyDescent="0.25">
      <c r="A125" s="8">
        <v>190</v>
      </c>
      <c r="B125" s="8">
        <v>3</v>
      </c>
      <c r="C125" s="3">
        <v>4.9999985999999996</v>
      </c>
      <c r="D125" s="3">
        <v>247.62117000000001</v>
      </c>
      <c r="E125" s="3">
        <v>3020.3171000000002</v>
      </c>
      <c r="F125" s="3">
        <v>12.197329999999999</v>
      </c>
      <c r="G125" s="3">
        <v>606.09032999999999</v>
      </c>
      <c r="H125" s="3">
        <f>10^(('Shift Factors'!$D$4/(2.303*'Shift Factors'!$F$4))*(1/(273.15+A125)-1/(273.15+'Shift Factors'!$E$4)))</f>
        <v>1.5969623338231282</v>
      </c>
      <c r="I125" s="5">
        <f t="shared" si="10"/>
        <v>7.9848094333683735</v>
      </c>
      <c r="J125" s="5">
        <f t="shared" si="11"/>
        <v>379.52700396447023</v>
      </c>
    </row>
    <row r="126" spans="1:10" x14ac:dyDescent="0.25">
      <c r="A126" s="8">
        <v>190</v>
      </c>
      <c r="B126" s="8">
        <v>3</v>
      </c>
      <c r="C126" s="3">
        <v>3.1547855999999999</v>
      </c>
      <c r="D126" s="3">
        <v>128.77332999999999</v>
      </c>
      <c r="E126" s="3">
        <v>1912.7317</v>
      </c>
      <c r="F126" s="3">
        <v>14.853476000000001</v>
      </c>
      <c r="G126" s="3">
        <v>607.66778999999997</v>
      </c>
      <c r="H126" s="3">
        <f>10^(('Shift Factors'!$D$4/(2.303*'Shift Factors'!$F$4))*(1/(273.15+A126)-1/(273.15+'Shift Factors'!$E$4)))</f>
        <v>1.5969623338231282</v>
      </c>
      <c r="I126" s="5">
        <f t="shared" si="10"/>
        <v>5.0380737744875974</v>
      </c>
      <c r="J126" s="5">
        <f t="shared" si="11"/>
        <v>380.51479182057045</v>
      </c>
    </row>
    <row r="127" spans="1:10" x14ac:dyDescent="0.25">
      <c r="A127" s="8">
        <v>190</v>
      </c>
      <c r="B127" s="8">
        <v>3</v>
      </c>
      <c r="C127" s="3">
        <v>1.9905351</v>
      </c>
      <c r="D127" s="3">
        <v>86.330596999999997</v>
      </c>
      <c r="E127" s="3">
        <v>1236.9619</v>
      </c>
      <c r="F127" s="3">
        <v>14.328199</v>
      </c>
      <c r="G127" s="3">
        <v>622.93347000000006</v>
      </c>
      <c r="H127" s="3">
        <f>10^(('Shift Factors'!$D$4/(2.303*'Shift Factors'!$F$4))*(1/(273.15+A127)-1/(273.15+'Shift Factors'!$E$4)))</f>
        <v>1.5969623338231282</v>
      </c>
      <c r="I127" s="5">
        <f t="shared" si="10"/>
        <v>3.1788095788528539</v>
      </c>
      <c r="J127" s="5">
        <f t="shared" si="11"/>
        <v>390.07399035436055</v>
      </c>
    </row>
    <row r="128" spans="1:10" x14ac:dyDescent="0.25">
      <c r="A128" s="8">
        <v>190</v>
      </c>
      <c r="B128" s="8">
        <v>3</v>
      </c>
      <c r="C128" s="3">
        <v>1.2559427000000001</v>
      </c>
      <c r="D128" s="3">
        <v>50.390194000000001</v>
      </c>
      <c r="E128" s="3">
        <v>808.62365999999997</v>
      </c>
      <c r="F128" s="3">
        <v>16.047243000000002</v>
      </c>
      <c r="G128" s="3">
        <v>645.08690999999999</v>
      </c>
      <c r="H128" s="3">
        <f>10^(('Shift Factors'!$D$4/(2.303*'Shift Factors'!$F$4))*(1/(273.15+A128)-1/(273.15+'Shift Factors'!$E$4)))</f>
        <v>1.5969623338231282</v>
      </c>
      <c r="I128" s="5">
        <f t="shared" si="10"/>
        <v>2.005693185340121</v>
      </c>
      <c r="J128" s="5">
        <f t="shared" si="11"/>
        <v>403.9462273700982</v>
      </c>
    </row>
    <row r="129" spans="1:10" x14ac:dyDescent="0.25">
      <c r="A129" s="8">
        <v>190</v>
      </c>
      <c r="B129" s="8">
        <v>3</v>
      </c>
      <c r="C129" s="3">
        <v>0.79244625999999996</v>
      </c>
      <c r="D129" s="3">
        <v>-48.653399999999998</v>
      </c>
      <c r="E129" s="3">
        <v>450.72</v>
      </c>
      <c r="F129" s="3">
        <v>-9.2638949999999998</v>
      </c>
      <c r="G129" s="3">
        <v>572.07457999999997</v>
      </c>
      <c r="H129" s="3">
        <f>10^(('Shift Factors'!$D$4/(2.303*'Shift Factors'!$F$4))*(1/(273.15+A129)-1/(273.15+'Shift Factors'!$E$4)))</f>
        <v>1.5969623338231282</v>
      </c>
      <c r="I129" s="5">
        <f t="shared" si="10"/>
        <v>1.2655068287990094</v>
      </c>
      <c r="J129" s="5">
        <f t="shared" si="11"/>
        <v>358.22672074578821</v>
      </c>
    </row>
    <row r="130" spans="1:10" x14ac:dyDescent="0.25">
      <c r="A130" s="8">
        <v>190</v>
      </c>
      <c r="B130" s="8">
        <v>3</v>
      </c>
      <c r="C130" s="3">
        <v>0.49999976000000002</v>
      </c>
      <c r="D130" s="3">
        <v>57.591797</v>
      </c>
      <c r="E130" s="3">
        <v>355.90911999999997</v>
      </c>
      <c r="F130" s="3">
        <v>6.1798573000000001</v>
      </c>
      <c r="G130" s="3">
        <v>721.07763999999997</v>
      </c>
      <c r="H130" s="3">
        <f>10^(('Shift Factors'!$D$4/(2.303*'Shift Factors'!$F$4))*(1/(273.15+A130)-1/(273.15+'Shift Factors'!$E$4)))</f>
        <v>1.5969623338231282</v>
      </c>
      <c r="I130" s="5">
        <f t="shared" si="10"/>
        <v>0.79848078364060404</v>
      </c>
      <c r="J130" s="5">
        <f t="shared" si="11"/>
        <v>451.53077485161464</v>
      </c>
    </row>
    <row r="131" spans="1:10" x14ac:dyDescent="0.25">
      <c r="A131" s="8">
        <v>230</v>
      </c>
      <c r="B131" s="8">
        <v>3</v>
      </c>
      <c r="C131" s="3">
        <v>500</v>
      </c>
      <c r="D131" s="3">
        <v>30863.988000000001</v>
      </c>
      <c r="E131" s="3">
        <v>54830.620999999999</v>
      </c>
      <c r="F131" s="3">
        <v>1.7765242000000001</v>
      </c>
      <c r="G131" s="3">
        <v>125.8409</v>
      </c>
      <c r="H131" s="3">
        <f>10^(('Shift Factors'!$D$4/(2.303*'Shift Factors'!$F$4))*(1/(273.15+A131)-1/(273.15+'Shift Factors'!$E$4)))</f>
        <v>0.2745372287903815</v>
      </c>
      <c r="I131" s="5">
        <f t="shared" ref="I131:I147" si="12">C131*H131</f>
        <v>137.26861439519075</v>
      </c>
      <c r="J131" s="5">
        <f t="shared" ref="J131:J147" si="13">G131/H131</f>
        <v>458.37462756675455</v>
      </c>
    </row>
    <row r="132" spans="1:10" x14ac:dyDescent="0.25">
      <c r="A132" s="8">
        <v>230</v>
      </c>
      <c r="B132" s="8">
        <v>3</v>
      </c>
      <c r="C132" s="3">
        <v>315.47867000000002</v>
      </c>
      <c r="D132" s="3">
        <v>18866.668000000001</v>
      </c>
      <c r="E132" s="3">
        <v>48124.332000000002</v>
      </c>
      <c r="F132" s="3">
        <v>2.5507596000000001</v>
      </c>
      <c r="G132" s="3">
        <v>163.84769</v>
      </c>
      <c r="H132" s="3">
        <f>10^(('Shift Factors'!$D$4/(2.303*'Shift Factors'!$F$4))*(1/(273.15+A132)-1/(273.15+'Shift Factors'!$E$4)))</f>
        <v>0.2745372287903815</v>
      </c>
      <c r="I132" s="5">
        <f t="shared" si="12"/>
        <v>86.610639804275266</v>
      </c>
      <c r="J132" s="5">
        <f t="shared" si="13"/>
        <v>596.8141032162282</v>
      </c>
    </row>
    <row r="133" spans="1:10" x14ac:dyDescent="0.25">
      <c r="A133" s="8">
        <v>230</v>
      </c>
      <c r="B133" s="8">
        <v>3</v>
      </c>
      <c r="C133" s="3">
        <v>199.05357000000001</v>
      </c>
      <c r="D133" s="3">
        <v>11294.075999999999</v>
      </c>
      <c r="E133" s="3">
        <v>34781.328000000001</v>
      </c>
      <c r="F133" s="3">
        <v>3.0796079999999999</v>
      </c>
      <c r="G133" s="3">
        <v>183.71471</v>
      </c>
      <c r="H133" s="3">
        <f>10^(('Shift Factors'!$D$4/(2.303*'Shift Factors'!$F$4))*(1/(273.15+A133)-1/(273.15+'Shift Factors'!$E$4)))</f>
        <v>0.2745372287903815</v>
      </c>
      <c r="I133" s="5">
        <f t="shared" si="12"/>
        <v>54.647615488632219</v>
      </c>
      <c r="J133" s="5">
        <f t="shared" si="13"/>
        <v>669.17958926536846</v>
      </c>
    </row>
    <row r="134" spans="1:10" x14ac:dyDescent="0.25">
      <c r="A134" s="8">
        <v>230</v>
      </c>
      <c r="B134" s="8">
        <v>3</v>
      </c>
      <c r="C134" s="3">
        <v>125.59430999999999</v>
      </c>
      <c r="D134" s="3">
        <v>6391.6869999999999</v>
      </c>
      <c r="E134" s="3">
        <v>24009.326000000001</v>
      </c>
      <c r="F134" s="3">
        <v>3.7563365000000002</v>
      </c>
      <c r="G134" s="3">
        <v>197.82383999999999</v>
      </c>
      <c r="H134" s="3">
        <f>10^(('Shift Factors'!$D$4/(2.303*'Shift Factors'!$F$4))*(1/(273.15+A134)-1/(273.15+'Shift Factors'!$E$4)))</f>
        <v>0.2745372287903815</v>
      </c>
      <c r="I134" s="5">
        <f t="shared" si="12"/>
        <v>34.480313819240095</v>
      </c>
      <c r="J134" s="5">
        <f t="shared" si="13"/>
        <v>720.57199991278856</v>
      </c>
    </row>
    <row r="135" spans="1:10" x14ac:dyDescent="0.25">
      <c r="A135" s="8">
        <v>230</v>
      </c>
      <c r="B135" s="8">
        <v>3</v>
      </c>
      <c r="C135" s="3">
        <v>79.244652000000002</v>
      </c>
      <c r="D135" s="3">
        <v>3472.3607999999999</v>
      </c>
      <c r="E135" s="3">
        <v>16203.754000000001</v>
      </c>
      <c r="F135" s="3">
        <v>4.6664947999999997</v>
      </c>
      <c r="G135" s="3">
        <v>209.11985999999999</v>
      </c>
      <c r="H135" s="3">
        <f>10^(('Shift Factors'!$D$4/(2.303*'Shift Factors'!$F$4))*(1/(273.15+A135)-1/(273.15+'Shift Factors'!$E$4)))</f>
        <v>0.2745372287903815</v>
      </c>
      <c r="I135" s="5">
        <f t="shared" si="12"/>
        <v>21.755607156538165</v>
      </c>
      <c r="J135" s="5">
        <f t="shared" si="13"/>
        <v>761.71767640180451</v>
      </c>
    </row>
    <row r="136" spans="1:10" x14ac:dyDescent="0.25">
      <c r="A136" s="8">
        <v>230</v>
      </c>
      <c r="B136" s="8">
        <v>3</v>
      </c>
      <c r="C136" s="3">
        <v>49.999991999999999</v>
      </c>
      <c r="D136" s="3">
        <v>1740.9366</v>
      </c>
      <c r="E136" s="3">
        <v>10775.754999999999</v>
      </c>
      <c r="F136" s="3">
        <v>6.1896304999999998</v>
      </c>
      <c r="G136" s="3">
        <v>218.30967999999999</v>
      </c>
      <c r="H136" s="3">
        <f>10^(('Shift Factors'!$D$4/(2.303*'Shift Factors'!$F$4))*(1/(273.15+A136)-1/(273.15+'Shift Factors'!$E$4)))</f>
        <v>0.2745372287903815</v>
      </c>
      <c r="I136" s="5">
        <f t="shared" si="12"/>
        <v>13.726859243221245</v>
      </c>
      <c r="J136" s="5">
        <f t="shared" si="13"/>
        <v>795.1915336287118</v>
      </c>
    </row>
    <row r="137" spans="1:10" x14ac:dyDescent="0.25">
      <c r="A137" s="8">
        <v>230</v>
      </c>
      <c r="B137" s="8">
        <v>3</v>
      </c>
      <c r="C137" s="3">
        <v>31.547861000000001</v>
      </c>
      <c r="D137" s="3">
        <v>891.53467000000001</v>
      </c>
      <c r="E137" s="3">
        <v>6993.5897999999997</v>
      </c>
      <c r="F137" s="3">
        <v>7.8444399999999996</v>
      </c>
      <c r="G137" s="3">
        <v>223.47591</v>
      </c>
      <c r="H137" s="3">
        <f>10^(('Shift Factors'!$D$4/(2.303*'Shift Factors'!$F$4))*(1/(273.15+A137)-1/(273.15+'Shift Factors'!$E$4)))</f>
        <v>0.2745372287903815</v>
      </c>
      <c r="I137" s="5">
        <f t="shared" si="12"/>
        <v>8.6610623332041534</v>
      </c>
      <c r="J137" s="5">
        <f t="shared" si="13"/>
        <v>814.00949148004781</v>
      </c>
    </row>
    <row r="138" spans="1:10" x14ac:dyDescent="0.25">
      <c r="A138" s="8">
        <v>230</v>
      </c>
      <c r="B138" s="8">
        <v>3</v>
      </c>
      <c r="C138" s="3">
        <v>19.905353999999999</v>
      </c>
      <c r="D138" s="3">
        <v>394.14904999999999</v>
      </c>
      <c r="E138" s="3">
        <v>4526.6688999999997</v>
      </c>
      <c r="F138" s="3">
        <v>11.484662999999999</v>
      </c>
      <c r="G138" s="3">
        <v>228.27007</v>
      </c>
      <c r="H138" s="3">
        <f>10^(('Shift Factors'!$D$4/(2.303*'Shift Factors'!$F$4))*(1/(273.15+A138)-1/(273.15+'Shift Factors'!$E$4)))</f>
        <v>0.2745372287903815</v>
      </c>
      <c r="I138" s="5">
        <f t="shared" si="12"/>
        <v>5.4647607252515353</v>
      </c>
      <c r="J138" s="5">
        <f t="shared" si="13"/>
        <v>831.4721868715734</v>
      </c>
    </row>
    <row r="139" spans="1:10" x14ac:dyDescent="0.25">
      <c r="A139" s="8">
        <v>230</v>
      </c>
      <c r="B139" s="8">
        <v>3</v>
      </c>
      <c r="C139" s="3">
        <v>12.559429</v>
      </c>
      <c r="D139" s="3">
        <v>183.97963999999999</v>
      </c>
      <c r="E139" s="3">
        <v>2909.8339999999998</v>
      </c>
      <c r="F139" s="3">
        <v>15.816064000000001</v>
      </c>
      <c r="G139" s="3">
        <v>232.14784</v>
      </c>
      <c r="H139" s="3">
        <f>10^(('Shift Factors'!$D$4/(2.303*'Shift Factors'!$F$4))*(1/(273.15+A139)-1/(273.15+'Shift Factors'!$E$4)))</f>
        <v>0.2745372287903815</v>
      </c>
      <c r="I139" s="5">
        <f t="shared" si="12"/>
        <v>3.4480308328495521</v>
      </c>
      <c r="J139" s="5">
        <f t="shared" si="13"/>
        <v>845.59693788288644</v>
      </c>
    </row>
    <row r="140" spans="1:10" x14ac:dyDescent="0.25">
      <c r="A140" s="8">
        <v>230</v>
      </c>
      <c r="B140" s="8">
        <v>3</v>
      </c>
      <c r="C140" s="3">
        <v>7.9244637000000004</v>
      </c>
      <c r="D140" s="3">
        <v>61.479278999999998</v>
      </c>
      <c r="E140" s="3">
        <v>1855.1166000000001</v>
      </c>
      <c r="F140" s="3">
        <v>30.174665000000001</v>
      </c>
      <c r="G140" s="3">
        <v>234.22846999999999</v>
      </c>
      <c r="H140" s="3">
        <f>10^(('Shift Factors'!$D$4/(2.303*'Shift Factors'!$F$4))*(1/(273.15+A140)-1/(273.15+'Shift Factors'!$E$4)))</f>
        <v>0.2745372287903815</v>
      </c>
      <c r="I140" s="5">
        <f t="shared" si="12"/>
        <v>2.1755603038479734</v>
      </c>
      <c r="J140" s="5">
        <f t="shared" si="13"/>
        <v>853.17561859284808</v>
      </c>
    </row>
    <row r="141" spans="1:10" x14ac:dyDescent="0.25">
      <c r="A141" s="8">
        <v>230</v>
      </c>
      <c r="B141" s="8">
        <v>3</v>
      </c>
      <c r="C141" s="3">
        <v>4.9999985999999996</v>
      </c>
      <c r="D141" s="3">
        <v>36.654068000000002</v>
      </c>
      <c r="E141" s="3">
        <v>1171.2072000000001</v>
      </c>
      <c r="F141" s="3">
        <v>31.952991000000001</v>
      </c>
      <c r="G141" s="3">
        <v>234.35619</v>
      </c>
      <c r="H141" s="3">
        <f>10^(('Shift Factors'!$D$4/(2.303*'Shift Factors'!$F$4))*(1/(273.15+A141)-1/(273.15+'Shift Factors'!$E$4)))</f>
        <v>0.2745372287903815</v>
      </c>
      <c r="I141" s="5">
        <f t="shared" si="12"/>
        <v>1.372685759599787</v>
      </c>
      <c r="J141" s="5">
        <f t="shared" si="13"/>
        <v>853.64083782946216</v>
      </c>
    </row>
    <row r="142" spans="1:10" x14ac:dyDescent="0.25">
      <c r="A142" s="8">
        <v>230</v>
      </c>
      <c r="B142" s="8">
        <v>3</v>
      </c>
      <c r="C142" s="3">
        <v>3.1547855999999999</v>
      </c>
      <c r="D142" s="3">
        <v>19.149656</v>
      </c>
      <c r="E142" s="3">
        <v>755.78339000000005</v>
      </c>
      <c r="F142" s="3">
        <v>39.467201000000003</v>
      </c>
      <c r="G142" s="3">
        <v>239.64415</v>
      </c>
      <c r="H142" s="3">
        <f>10^(('Shift Factors'!$D$4/(2.303*'Shift Factors'!$F$4))*(1/(273.15+A142)-1/(273.15+'Shift Factors'!$E$4)))</f>
        <v>0.2745372287903815</v>
      </c>
      <c r="I142" s="5">
        <f t="shared" si="12"/>
        <v>0.866106096051801</v>
      </c>
      <c r="J142" s="5">
        <f t="shared" si="13"/>
        <v>872.90219638290455</v>
      </c>
    </row>
    <row r="143" spans="1:10" x14ac:dyDescent="0.25">
      <c r="A143" s="8">
        <v>230</v>
      </c>
      <c r="B143" s="8">
        <v>3</v>
      </c>
      <c r="C143" s="3">
        <v>1.9905351</v>
      </c>
      <c r="D143" s="3">
        <v>-42.112656000000001</v>
      </c>
      <c r="E143" s="3">
        <v>488.25821000000002</v>
      </c>
      <c r="F143" s="3">
        <v>-11.594096</v>
      </c>
      <c r="G143" s="3">
        <v>246.20061000000001</v>
      </c>
      <c r="H143" s="3">
        <f>10^(('Shift Factors'!$D$4/(2.303*'Shift Factors'!$F$4))*(1/(273.15+A143)-1/(273.15+'Shift Factors'!$E$4)))</f>
        <v>0.2745372287903815</v>
      </c>
      <c r="I143" s="5">
        <f t="shared" si="12"/>
        <v>0.54647599016398496</v>
      </c>
      <c r="J143" s="5">
        <f t="shared" si="13"/>
        <v>896.78405761129954</v>
      </c>
    </row>
    <row r="144" spans="1:10" x14ac:dyDescent="0.25">
      <c r="A144" s="8">
        <v>230</v>
      </c>
      <c r="B144" s="8">
        <v>3</v>
      </c>
      <c r="C144" s="3">
        <v>1.2559427000000001</v>
      </c>
      <c r="D144" s="3">
        <v>54.176079000000001</v>
      </c>
      <c r="E144" s="3">
        <v>251.65430000000001</v>
      </c>
      <c r="F144" s="3">
        <v>4.6451181999999998</v>
      </c>
      <c r="G144" s="3">
        <v>204.9614</v>
      </c>
      <c r="H144" s="3">
        <f>10^(('Shift Factors'!$D$4/(2.303*'Shift Factors'!$F$4))*(1/(273.15+A144)-1/(273.15+'Shift Factors'!$E$4)))</f>
        <v>0.2745372287903815</v>
      </c>
      <c r="I144" s="5">
        <f t="shared" si="12"/>
        <v>0.34480302837750948</v>
      </c>
      <c r="J144" s="5">
        <f t="shared" si="13"/>
        <v>746.57051396295321</v>
      </c>
    </row>
    <row r="145" spans="1:10" x14ac:dyDescent="0.25">
      <c r="A145" s="8">
        <v>230</v>
      </c>
      <c r="B145" s="8">
        <v>3</v>
      </c>
      <c r="C145" s="3">
        <v>0.79244625999999996</v>
      </c>
      <c r="D145" s="3">
        <v>-26.061482999999999</v>
      </c>
      <c r="E145" s="3">
        <v>205.06433000000001</v>
      </c>
      <c r="F145" s="3">
        <v>-7.8684826000000001</v>
      </c>
      <c r="G145" s="3">
        <v>260.85525999999999</v>
      </c>
      <c r="H145" s="3">
        <f>10^(('Shift Factors'!$D$4/(2.303*'Shift Factors'!$F$4))*(1/(273.15+A145)-1/(273.15+'Shift Factors'!$E$4)))</f>
        <v>0.2745372287903815</v>
      </c>
      <c r="I145" s="5">
        <f t="shared" si="12"/>
        <v>0.21755600018570215</v>
      </c>
      <c r="J145" s="5">
        <f t="shared" si="13"/>
        <v>950.16352117100973</v>
      </c>
    </row>
    <row r="146" spans="1:10" x14ac:dyDescent="0.25">
      <c r="A146" s="8">
        <v>230</v>
      </c>
      <c r="B146" s="8">
        <v>3</v>
      </c>
      <c r="C146" s="3">
        <v>0.49999976000000002</v>
      </c>
      <c r="D146" s="3">
        <v>77.458115000000006</v>
      </c>
      <c r="E146" s="3">
        <v>227.39286999999999</v>
      </c>
      <c r="F146" s="3">
        <v>2.9356882999999998</v>
      </c>
      <c r="G146" s="3">
        <v>480.44702000000001</v>
      </c>
      <c r="H146" s="3">
        <f>10^(('Shift Factors'!$D$4/(2.303*'Shift Factors'!$F$4))*(1/(273.15+A146)-1/(273.15+'Shift Factors'!$E$4)))</f>
        <v>0.2745372287903815</v>
      </c>
      <c r="I146" s="5">
        <f t="shared" si="12"/>
        <v>0.13726854850625583</v>
      </c>
      <c r="J146" s="5">
        <f t="shared" si="13"/>
        <v>1750.0250225328734</v>
      </c>
    </row>
    <row r="147" spans="1:10" x14ac:dyDescent="0.25">
      <c r="A147" s="8">
        <v>220</v>
      </c>
      <c r="B147" s="8">
        <v>3</v>
      </c>
      <c r="C147" s="3">
        <v>500</v>
      </c>
      <c r="D147" s="3">
        <v>33106.230000000003</v>
      </c>
      <c r="E147" s="3">
        <v>55397.023000000001</v>
      </c>
      <c r="F147" s="3">
        <v>1.6733112000000001</v>
      </c>
      <c r="G147" s="3">
        <v>129.07132999999999</v>
      </c>
      <c r="H147" s="3">
        <f>10^(('Shift Factors'!$D$4/(2.303*'Shift Factors'!$F$4))*(1/(273.15+A147)-1/(273.15+'Shift Factors'!$E$4)))</f>
        <v>0.41509248776464008</v>
      </c>
      <c r="I147" s="5">
        <f t="shared" si="12"/>
        <v>207.54624388232006</v>
      </c>
      <c r="J147" s="5">
        <f t="shared" si="13"/>
        <v>310.94595494868173</v>
      </c>
    </row>
    <row r="148" spans="1:10" x14ac:dyDescent="0.25">
      <c r="A148" s="8">
        <v>220</v>
      </c>
      <c r="B148" s="8">
        <v>3</v>
      </c>
      <c r="C148" s="3">
        <v>315.47867000000002</v>
      </c>
      <c r="D148" s="3">
        <v>21121.563999999998</v>
      </c>
      <c r="E148" s="3">
        <v>49675.699000000001</v>
      </c>
      <c r="F148" s="3">
        <v>2.3518951000000001</v>
      </c>
      <c r="G148" s="3">
        <v>171.10375999999999</v>
      </c>
      <c r="H148" s="3">
        <f>10^(('Shift Factors'!$D$4/(2.303*'Shift Factors'!$F$4))*(1/(273.15+A148)-1/(273.15+'Shift Factors'!$E$4)))</f>
        <v>0.41509248776464008</v>
      </c>
      <c r="I148" s="5">
        <f t="shared" ref="I148:I178" si="14">C148*H148</f>
        <v>130.95282596697993</v>
      </c>
      <c r="J148" s="5">
        <f t="shared" ref="J148:J178" si="15">G148/H148</f>
        <v>412.20635170111018</v>
      </c>
    </row>
    <row r="149" spans="1:10" x14ac:dyDescent="0.25">
      <c r="A149" s="8">
        <v>220</v>
      </c>
      <c r="B149" s="8">
        <v>3</v>
      </c>
      <c r="C149" s="3">
        <v>199.05357000000001</v>
      </c>
      <c r="D149" s="3">
        <v>12942.654</v>
      </c>
      <c r="E149" s="3">
        <v>36738.370999999999</v>
      </c>
      <c r="F149" s="3">
        <v>2.8385498999999998</v>
      </c>
      <c r="G149" s="3">
        <v>195.68355</v>
      </c>
      <c r="H149" s="3">
        <f>10^(('Shift Factors'!$D$4/(2.303*'Shift Factors'!$F$4))*(1/(273.15+A149)-1/(273.15+'Shift Factors'!$E$4)))</f>
        <v>0.41509248776464008</v>
      </c>
      <c r="I149" s="5">
        <f t="shared" si="14"/>
        <v>82.625641569732934</v>
      </c>
      <c r="J149" s="5">
        <f t="shared" si="15"/>
        <v>471.4215645139638</v>
      </c>
    </row>
    <row r="150" spans="1:10" x14ac:dyDescent="0.25">
      <c r="A150" s="8">
        <v>220</v>
      </c>
      <c r="B150" s="8">
        <v>3</v>
      </c>
      <c r="C150" s="3">
        <v>125.59430999999999</v>
      </c>
      <c r="D150" s="3">
        <v>7390.5722999999998</v>
      </c>
      <c r="E150" s="3">
        <v>25793.938999999998</v>
      </c>
      <c r="F150" s="3">
        <v>3.4901141999999998</v>
      </c>
      <c r="G150" s="3">
        <v>213.63901000000001</v>
      </c>
      <c r="H150" s="3">
        <f>10^(('Shift Factors'!$D$4/(2.303*'Shift Factors'!$F$4))*(1/(273.15+A150)-1/(273.15+'Shift Factors'!$E$4)))</f>
        <v>0.41509248776464008</v>
      </c>
      <c r="I150" s="5">
        <f t="shared" si="14"/>
        <v>52.133254586983412</v>
      </c>
      <c r="J150" s="5">
        <f t="shared" si="15"/>
        <v>514.67809294861195</v>
      </c>
    </row>
    <row r="151" spans="1:10" x14ac:dyDescent="0.25">
      <c r="A151" s="8">
        <v>220</v>
      </c>
      <c r="B151" s="8">
        <v>3</v>
      </c>
      <c r="C151" s="3">
        <v>79.244652000000002</v>
      </c>
      <c r="D151" s="3">
        <v>4055.3110000000001</v>
      </c>
      <c r="E151" s="3">
        <v>17591.370999999999</v>
      </c>
      <c r="F151" s="3">
        <v>4.3378601000000003</v>
      </c>
      <c r="G151" s="3">
        <v>227.81036</v>
      </c>
      <c r="H151" s="3">
        <f>10^(('Shift Factors'!$D$4/(2.303*'Shift Factors'!$F$4))*(1/(273.15+A151)-1/(273.15+'Shift Factors'!$E$4)))</f>
        <v>0.41509248776464008</v>
      </c>
      <c r="I151" s="5">
        <f t="shared" si="14"/>
        <v>32.893859740723165</v>
      </c>
      <c r="J151" s="5">
        <f t="shared" si="15"/>
        <v>548.81831571273779</v>
      </c>
    </row>
    <row r="152" spans="1:10" x14ac:dyDescent="0.25">
      <c r="A152" s="8">
        <v>220</v>
      </c>
      <c r="B152" s="8">
        <v>3</v>
      </c>
      <c r="C152" s="3">
        <v>49.999991999999999</v>
      </c>
      <c r="D152" s="3">
        <v>2046.6169</v>
      </c>
      <c r="E152" s="3">
        <v>11673.261</v>
      </c>
      <c r="F152" s="3">
        <v>5.7036857999999997</v>
      </c>
      <c r="G152" s="3">
        <v>237.02632</v>
      </c>
      <c r="H152" s="3">
        <f>10^(('Shift Factors'!$D$4/(2.303*'Shift Factors'!$F$4))*(1/(273.15+A152)-1/(273.15+'Shift Factors'!$E$4)))</f>
        <v>0.41509248776464008</v>
      </c>
      <c r="I152" s="5">
        <f t="shared" si="14"/>
        <v>20.754621067492103</v>
      </c>
      <c r="J152" s="5">
        <f t="shared" si="15"/>
        <v>571.02050021776188</v>
      </c>
    </row>
    <row r="153" spans="1:10" x14ac:dyDescent="0.25">
      <c r="A153" s="8">
        <v>220</v>
      </c>
      <c r="B153" s="8">
        <v>3</v>
      </c>
      <c r="C153" s="3">
        <v>31.547861000000001</v>
      </c>
      <c r="D153" s="3">
        <v>1013.2731</v>
      </c>
      <c r="E153" s="3">
        <v>7655.9745999999996</v>
      </c>
      <c r="F153" s="3">
        <v>7.5556869999999998</v>
      </c>
      <c r="G153" s="3">
        <v>244.79433</v>
      </c>
      <c r="H153" s="3">
        <f>10^(('Shift Factors'!$D$4/(2.303*'Shift Factors'!$F$4))*(1/(273.15+A153)-1/(273.15+'Shift Factors'!$E$4)))</f>
        <v>0.41509248776464008</v>
      </c>
      <c r="I153" s="5">
        <f t="shared" si="14"/>
        <v>13.095280106143067</v>
      </c>
      <c r="J153" s="5">
        <f t="shared" si="15"/>
        <v>589.7344259788191</v>
      </c>
    </row>
    <row r="154" spans="1:10" x14ac:dyDescent="0.25">
      <c r="A154" s="8">
        <v>220</v>
      </c>
      <c r="B154" s="8">
        <v>3</v>
      </c>
      <c r="C154" s="3">
        <v>19.905353999999999</v>
      </c>
      <c r="D154" s="3">
        <v>467.08801</v>
      </c>
      <c r="E154" s="3">
        <v>4900.7217000000001</v>
      </c>
      <c r="F154" s="3">
        <v>10.492073</v>
      </c>
      <c r="G154" s="3">
        <v>247.31691000000001</v>
      </c>
      <c r="H154" s="3">
        <f>10^(('Shift Factors'!$D$4/(2.303*'Shift Factors'!$F$4))*(1/(273.15+A154)-1/(273.15+'Shift Factors'!$E$4)))</f>
        <v>0.41509248776464008</v>
      </c>
      <c r="I154" s="5">
        <f t="shared" si="14"/>
        <v>8.262562911695829</v>
      </c>
      <c r="J154" s="5">
        <f t="shared" si="15"/>
        <v>595.8115776362356</v>
      </c>
    </row>
    <row r="155" spans="1:10" x14ac:dyDescent="0.25">
      <c r="A155" s="8">
        <v>220</v>
      </c>
      <c r="B155" s="8">
        <v>3</v>
      </c>
      <c r="C155" s="3">
        <v>12.559429</v>
      </c>
      <c r="D155" s="3">
        <v>212.50377</v>
      </c>
      <c r="E155" s="3">
        <v>3131.5576000000001</v>
      </c>
      <c r="F155" s="3">
        <v>14.73648</v>
      </c>
      <c r="G155" s="3">
        <v>249.91257999999999</v>
      </c>
      <c r="H155" s="3">
        <f>10^(('Shift Factors'!$D$4/(2.303*'Shift Factors'!$F$4))*(1/(273.15+A155)-1/(273.15+'Shift Factors'!$E$4)))</f>
        <v>0.41509248776464008</v>
      </c>
      <c r="I155" s="5">
        <f t="shared" si="14"/>
        <v>5.2133246285133659</v>
      </c>
      <c r="J155" s="5">
        <f t="shared" si="15"/>
        <v>602.06481053374762</v>
      </c>
    </row>
    <row r="156" spans="1:10" x14ac:dyDescent="0.25">
      <c r="A156" s="8">
        <v>220</v>
      </c>
      <c r="B156" s="8">
        <v>3</v>
      </c>
      <c r="C156" s="3">
        <v>7.9244637000000004</v>
      </c>
      <c r="D156" s="3">
        <v>97.478675999999993</v>
      </c>
      <c r="E156" s="3">
        <v>2008.8923</v>
      </c>
      <c r="F156" s="3">
        <v>20.608532</v>
      </c>
      <c r="G156" s="3">
        <v>253.80341999999999</v>
      </c>
      <c r="H156" s="3">
        <f>10^(('Shift Factors'!$D$4/(2.303*'Shift Factors'!$F$4))*(1/(273.15+A156)-1/(273.15+'Shift Factors'!$E$4)))</f>
        <v>0.41509248776464008</v>
      </c>
      <c r="I156" s="5">
        <f t="shared" si="14"/>
        <v>3.2893853514335847</v>
      </c>
      <c r="J156" s="5">
        <f t="shared" si="15"/>
        <v>611.43823962410045</v>
      </c>
    </row>
    <row r="157" spans="1:10" x14ac:dyDescent="0.25">
      <c r="A157" s="8">
        <v>220</v>
      </c>
      <c r="B157" s="8">
        <v>3</v>
      </c>
      <c r="C157" s="3">
        <v>4.9999985999999996</v>
      </c>
      <c r="D157" s="3">
        <v>51.607964000000003</v>
      </c>
      <c r="E157" s="3">
        <v>1271.829</v>
      </c>
      <c r="F157" s="3">
        <v>24.644047</v>
      </c>
      <c r="G157" s="3">
        <v>254.5752</v>
      </c>
      <c r="H157" s="3">
        <f>10^(('Shift Factors'!$D$4/(2.303*'Shift Factors'!$F$4))*(1/(273.15+A157)-1/(273.15+'Shift Factors'!$E$4)))</f>
        <v>0.41509248776464008</v>
      </c>
      <c r="I157" s="5">
        <f t="shared" si="14"/>
        <v>2.0754618576937176</v>
      </c>
      <c r="J157" s="5">
        <f t="shared" si="15"/>
        <v>613.2975361007874</v>
      </c>
    </row>
    <row r="158" spans="1:10" x14ac:dyDescent="0.25">
      <c r="A158" s="8">
        <v>220</v>
      </c>
      <c r="B158" s="8">
        <v>3</v>
      </c>
      <c r="C158" s="3">
        <v>3.1547855999999999</v>
      </c>
      <c r="D158" s="3">
        <v>37.137875000000001</v>
      </c>
      <c r="E158" s="3">
        <v>842.73090000000002</v>
      </c>
      <c r="F158" s="3">
        <v>22.691952000000001</v>
      </c>
      <c r="G158" s="3">
        <v>267.38704999999999</v>
      </c>
      <c r="H158" s="3">
        <f>10^(('Shift Factors'!$D$4/(2.303*'Shift Factors'!$F$4))*(1/(273.15+A158)-1/(273.15+'Shift Factors'!$E$4)))</f>
        <v>0.41509248776464008</v>
      </c>
      <c r="I158" s="5">
        <f t="shared" si="14"/>
        <v>1.3095278030680626</v>
      </c>
      <c r="J158" s="5">
        <f t="shared" si="15"/>
        <v>644.16258516249047</v>
      </c>
    </row>
    <row r="159" spans="1:10" x14ac:dyDescent="0.25">
      <c r="A159" s="8">
        <v>220</v>
      </c>
      <c r="B159" s="8">
        <v>3</v>
      </c>
      <c r="C159" s="3">
        <v>1.9905351</v>
      </c>
      <c r="D159" s="3">
        <v>18.124929000000002</v>
      </c>
      <c r="E159" s="3">
        <v>573.77350000000001</v>
      </c>
      <c r="F159" s="3">
        <v>31.656593000000001</v>
      </c>
      <c r="G159" s="3">
        <v>288.39465000000001</v>
      </c>
      <c r="H159" s="3">
        <f>10^(('Shift Factors'!$D$4/(2.303*'Shift Factors'!$F$4))*(1/(273.15+A159)-1/(273.15+'Shift Factors'!$E$4)))</f>
        <v>0.41509248776464008</v>
      </c>
      <c r="I159" s="5">
        <f t="shared" si="14"/>
        <v>0.82625616664183665</v>
      </c>
      <c r="J159" s="5">
        <f t="shared" si="15"/>
        <v>694.77202912793132</v>
      </c>
    </row>
    <row r="160" spans="1:10" x14ac:dyDescent="0.25">
      <c r="A160" s="8">
        <v>220</v>
      </c>
      <c r="B160" s="8">
        <v>3</v>
      </c>
      <c r="C160" s="3">
        <v>1.2559427000000001</v>
      </c>
      <c r="D160" s="3">
        <v>-18.652032999999999</v>
      </c>
      <c r="E160" s="3">
        <v>345.9393</v>
      </c>
      <c r="F160" s="3">
        <v>-18.547003</v>
      </c>
      <c r="G160" s="3">
        <v>275.84201000000002</v>
      </c>
      <c r="H160" s="3">
        <f>10^(('Shift Factors'!$D$4/(2.303*'Shift Factors'!$F$4))*(1/(273.15+A160)-1/(273.15+'Shift Factors'!$E$4)))</f>
        <v>0.41509248776464008</v>
      </c>
      <c r="I160" s="5">
        <f t="shared" si="14"/>
        <v>0.52133237983283909</v>
      </c>
      <c r="J160" s="5">
        <f t="shared" si="15"/>
        <v>664.53144330668806</v>
      </c>
    </row>
    <row r="161" spans="1:10" x14ac:dyDescent="0.25">
      <c r="A161" s="8">
        <v>220</v>
      </c>
      <c r="B161" s="8">
        <v>3</v>
      </c>
      <c r="C161" s="3">
        <v>0.79244625999999996</v>
      </c>
      <c r="D161" s="3">
        <v>39.907673000000003</v>
      </c>
      <c r="E161" s="3">
        <v>212.62343000000001</v>
      </c>
      <c r="F161" s="3">
        <v>5.3278831999999996</v>
      </c>
      <c r="G161" s="3">
        <v>272.99792000000002</v>
      </c>
      <c r="H161" s="3">
        <f>10^(('Shift Factors'!$D$4/(2.303*'Shift Factors'!$F$4))*(1/(273.15+A161)-1/(273.15+'Shift Factors'!$E$4)))</f>
        <v>0.41509248776464008</v>
      </c>
      <c r="I161" s="5">
        <f t="shared" si="14"/>
        <v>0.32893848948318477</v>
      </c>
      <c r="J161" s="5">
        <f t="shared" si="15"/>
        <v>657.67974137559304</v>
      </c>
    </row>
    <row r="162" spans="1:10" x14ac:dyDescent="0.25">
      <c r="A162" s="8">
        <v>220</v>
      </c>
      <c r="B162" s="8">
        <v>3</v>
      </c>
      <c r="C162" s="3">
        <v>0.49999976000000002</v>
      </c>
      <c r="D162" s="3">
        <v>64.082770999999994</v>
      </c>
      <c r="E162" s="3">
        <v>84.069655999999995</v>
      </c>
      <c r="F162" s="3">
        <v>1.3118917000000001</v>
      </c>
      <c r="G162" s="3">
        <v>211.41730000000001</v>
      </c>
      <c r="H162" s="3">
        <f>10^(('Shift Factors'!$D$4/(2.303*'Shift Factors'!$F$4))*(1/(273.15+A162)-1/(273.15+'Shift Factors'!$E$4)))</f>
        <v>0.41509248776464008</v>
      </c>
      <c r="I162" s="5">
        <f t="shared" si="14"/>
        <v>0.20754614426012299</v>
      </c>
      <c r="J162" s="5">
        <f t="shared" si="15"/>
        <v>509.32576770667765</v>
      </c>
    </row>
    <row r="163" spans="1:10" x14ac:dyDescent="0.25">
      <c r="A163" s="8">
        <v>210</v>
      </c>
      <c r="B163" s="8">
        <v>2</v>
      </c>
      <c r="C163" s="3">
        <v>500</v>
      </c>
      <c r="D163" s="3">
        <v>52455.453000000001</v>
      </c>
      <c r="E163" s="3">
        <v>76940.233999999997</v>
      </c>
      <c r="F163" s="3">
        <v>1.4667728</v>
      </c>
      <c r="G163" s="3">
        <v>186.24043</v>
      </c>
      <c r="H163" s="3">
        <f>10^(('Shift Factors'!$D$4/(2.303*'Shift Factors'!$F$4))*(1/(273.15+A163)-1/(273.15+'Shift Factors'!$E$4)))</f>
        <v>0.63844091666172975</v>
      </c>
      <c r="I163" s="5">
        <f t="shared" si="14"/>
        <v>319.22045833086486</v>
      </c>
      <c r="J163" s="5">
        <f t="shared" si="15"/>
        <v>291.71130035620394</v>
      </c>
    </row>
    <row r="164" spans="1:10" x14ac:dyDescent="0.25">
      <c r="A164" s="8">
        <v>210</v>
      </c>
      <c r="B164" s="8">
        <v>2</v>
      </c>
      <c r="C164" s="3">
        <v>315.47867000000002</v>
      </c>
      <c r="D164" s="3">
        <v>31639.886999999999</v>
      </c>
      <c r="E164" s="3">
        <v>70753.733999999997</v>
      </c>
      <c r="F164" s="3">
        <v>2.2362196000000001</v>
      </c>
      <c r="G164" s="3">
        <v>245.67733999999999</v>
      </c>
      <c r="H164" s="3">
        <f>10^(('Shift Factors'!$D$4/(2.303*'Shift Factors'!$F$4))*(1/(273.15+A164)-1/(273.15+'Shift Factors'!$E$4)))</f>
        <v>0.63844091666172975</v>
      </c>
      <c r="I164" s="5">
        <f t="shared" si="14"/>
        <v>201.41449126202335</v>
      </c>
      <c r="J164" s="5">
        <f t="shared" si="15"/>
        <v>384.8082627357187</v>
      </c>
    </row>
    <row r="165" spans="1:10" x14ac:dyDescent="0.25">
      <c r="A165" s="8">
        <v>210</v>
      </c>
      <c r="B165" s="8">
        <v>2</v>
      </c>
      <c r="C165" s="3">
        <v>199.05357000000001</v>
      </c>
      <c r="D165" s="3">
        <v>18265.509999999998</v>
      </c>
      <c r="E165" s="3">
        <v>52355.292999999998</v>
      </c>
      <c r="F165" s="3">
        <v>2.8663473000000002</v>
      </c>
      <c r="G165" s="3">
        <v>278.56835999999998</v>
      </c>
      <c r="H165" s="3">
        <f>10^(('Shift Factors'!$D$4/(2.303*'Shift Factors'!$F$4))*(1/(273.15+A165)-1/(273.15+'Shift Factors'!$E$4)))</f>
        <v>0.63844091666172975</v>
      </c>
      <c r="I165" s="5">
        <f t="shared" si="14"/>
        <v>127.0839436955898</v>
      </c>
      <c r="J165" s="5">
        <f t="shared" si="15"/>
        <v>436.32598213876082</v>
      </c>
    </row>
    <row r="166" spans="1:10" x14ac:dyDescent="0.25">
      <c r="A166" s="8">
        <v>210</v>
      </c>
      <c r="B166" s="8">
        <v>2</v>
      </c>
      <c r="C166" s="3">
        <v>125.59430999999999</v>
      </c>
      <c r="D166" s="3">
        <v>10429.59</v>
      </c>
      <c r="E166" s="3">
        <v>36683.894999999997</v>
      </c>
      <c r="F166" s="3">
        <v>3.5172900999999999</v>
      </c>
      <c r="G166" s="3">
        <v>303.65789999999998</v>
      </c>
      <c r="H166" s="3">
        <f>10^(('Shift Factors'!$D$4/(2.303*'Shift Factors'!$F$4))*(1/(273.15+A166)-1/(273.15+'Shift Factors'!$E$4)))</f>
        <v>0.63844091666172975</v>
      </c>
      <c r="I166" s="5">
        <f t="shared" si="14"/>
        <v>80.184546403897443</v>
      </c>
      <c r="J166" s="5">
        <f t="shared" si="15"/>
        <v>475.62412131691343</v>
      </c>
    </row>
    <row r="167" spans="1:10" x14ac:dyDescent="0.25">
      <c r="A167" s="8">
        <v>210</v>
      </c>
      <c r="B167" s="8">
        <v>2</v>
      </c>
      <c r="C167" s="3">
        <v>79.244652000000002</v>
      </c>
      <c r="D167" s="3">
        <v>5921.0595999999996</v>
      </c>
      <c r="E167" s="3">
        <v>25067.398000000001</v>
      </c>
      <c r="F167" s="3">
        <v>4.2336001000000003</v>
      </c>
      <c r="G167" s="3">
        <v>325.03393999999997</v>
      </c>
      <c r="H167" s="3">
        <f>10^(('Shift Factors'!$D$4/(2.303*'Shift Factors'!$F$4))*(1/(273.15+A167)-1/(273.15+'Shift Factors'!$E$4)))</f>
        <v>0.63844091666172975</v>
      </c>
      <c r="I167" s="5">
        <f t="shared" si="14"/>
        <v>50.593028263419775</v>
      </c>
      <c r="J167" s="5">
        <f t="shared" si="15"/>
        <v>509.10574732511276</v>
      </c>
    </row>
    <row r="168" spans="1:10" x14ac:dyDescent="0.25">
      <c r="A168" s="8">
        <v>210</v>
      </c>
      <c r="B168" s="8">
        <v>2</v>
      </c>
      <c r="C168" s="3">
        <v>49.999991999999999</v>
      </c>
      <c r="D168" s="3">
        <v>3266.0468999999998</v>
      </c>
      <c r="E168" s="3">
        <v>16844.013999999999</v>
      </c>
      <c r="F168" s="3">
        <v>5.1573091</v>
      </c>
      <c r="G168" s="3">
        <v>343.15472</v>
      </c>
      <c r="H168" s="3">
        <f>10^(('Shift Factors'!$D$4/(2.303*'Shift Factors'!$F$4))*(1/(273.15+A168)-1/(273.15+'Shift Factors'!$E$4)))</f>
        <v>0.63844091666172975</v>
      </c>
      <c r="I168" s="5">
        <f t="shared" si="14"/>
        <v>31.922040725559153</v>
      </c>
      <c r="J168" s="5">
        <f t="shared" si="15"/>
        <v>537.48860864726873</v>
      </c>
    </row>
    <row r="169" spans="1:10" x14ac:dyDescent="0.25">
      <c r="A169" s="8">
        <v>210</v>
      </c>
      <c r="B169" s="8">
        <v>2</v>
      </c>
      <c r="C169" s="3">
        <v>31.547861000000001</v>
      </c>
      <c r="D169" s="3">
        <v>1707.8049000000001</v>
      </c>
      <c r="E169" s="3">
        <v>11211.873</v>
      </c>
      <c r="F169" s="3">
        <v>6.5650782999999997</v>
      </c>
      <c r="G169" s="3">
        <v>359.49173000000002</v>
      </c>
      <c r="H169" s="3">
        <f>10^(('Shift Factors'!$D$4/(2.303*'Shift Factors'!$F$4))*(1/(273.15+A169)-1/(273.15+'Shift Factors'!$E$4)))</f>
        <v>0.63844091666172975</v>
      </c>
      <c r="I169" s="5">
        <f t="shared" si="14"/>
        <v>20.141445295556835</v>
      </c>
      <c r="J169" s="5">
        <f t="shared" si="15"/>
        <v>563.07752310065734</v>
      </c>
    </row>
    <row r="170" spans="1:10" x14ac:dyDescent="0.25">
      <c r="A170" s="8">
        <v>210</v>
      </c>
      <c r="B170" s="8">
        <v>2</v>
      </c>
      <c r="C170" s="3">
        <v>19.905353999999999</v>
      </c>
      <c r="D170" s="3">
        <v>856.24188000000004</v>
      </c>
      <c r="E170" s="3">
        <v>7347.3008</v>
      </c>
      <c r="F170" s="3">
        <v>8.5808706000000008</v>
      </c>
      <c r="G170" s="3">
        <v>371.60982999999999</v>
      </c>
      <c r="H170" s="3">
        <f>10^(('Shift Factors'!$D$4/(2.303*'Shift Factors'!$F$4))*(1/(273.15+A170)-1/(273.15+'Shift Factors'!$E$4)))</f>
        <v>0.63844091666172975</v>
      </c>
      <c r="I170" s="5">
        <f t="shared" si="14"/>
        <v>12.708392454236229</v>
      </c>
      <c r="J170" s="5">
        <f t="shared" si="15"/>
        <v>582.05829279092552</v>
      </c>
    </row>
    <row r="171" spans="1:10" x14ac:dyDescent="0.25">
      <c r="A171" s="8">
        <v>210</v>
      </c>
      <c r="B171" s="8">
        <v>2</v>
      </c>
      <c r="C171" s="3">
        <v>12.559429</v>
      </c>
      <c r="D171" s="3">
        <v>436.51891999999998</v>
      </c>
      <c r="E171" s="3">
        <v>4753.9530999999997</v>
      </c>
      <c r="F171" s="3">
        <v>10.890599999999999</v>
      </c>
      <c r="G171" s="3">
        <v>380.10897999999997</v>
      </c>
      <c r="H171" s="3">
        <f>10^(('Shift Factors'!$D$4/(2.303*'Shift Factors'!$F$4))*(1/(273.15+A171)-1/(273.15+'Shift Factors'!$E$4)))</f>
        <v>0.63844091666172975</v>
      </c>
      <c r="I171" s="5">
        <f t="shared" si="14"/>
        <v>8.0184533635079109</v>
      </c>
      <c r="J171" s="5">
        <f t="shared" si="15"/>
        <v>595.37064445604153</v>
      </c>
    </row>
    <row r="172" spans="1:10" x14ac:dyDescent="0.25">
      <c r="A172" s="8">
        <v>210</v>
      </c>
      <c r="B172" s="8">
        <v>2</v>
      </c>
      <c r="C172" s="3">
        <v>7.9244637000000004</v>
      </c>
      <c r="D172" s="3">
        <v>207.95909</v>
      </c>
      <c r="E172" s="3">
        <v>3031.7139000000002</v>
      </c>
      <c r="F172" s="3">
        <v>14.578414</v>
      </c>
      <c r="G172" s="3">
        <v>383.47552000000002</v>
      </c>
      <c r="H172" s="3">
        <f>10^(('Shift Factors'!$D$4/(2.303*'Shift Factors'!$F$4))*(1/(273.15+A172)-1/(273.15+'Shift Factors'!$E$4)))</f>
        <v>0.63844091666172975</v>
      </c>
      <c r="I172" s="5">
        <f t="shared" si="14"/>
        <v>5.0593018686806026</v>
      </c>
      <c r="J172" s="5">
        <f t="shared" si="15"/>
        <v>600.64370874772726</v>
      </c>
    </row>
    <row r="173" spans="1:10" x14ac:dyDescent="0.25">
      <c r="A173" s="8">
        <v>210</v>
      </c>
      <c r="B173" s="8">
        <v>2</v>
      </c>
      <c r="C173" s="3">
        <v>4.9999985999999996</v>
      </c>
      <c r="D173" s="3">
        <v>102.54101</v>
      </c>
      <c r="E173" s="3">
        <v>1940.4094</v>
      </c>
      <c r="F173" s="3">
        <v>18.923254</v>
      </c>
      <c r="G173" s="3">
        <v>388.62349999999998</v>
      </c>
      <c r="H173" s="3">
        <f>10^(('Shift Factors'!$D$4/(2.303*'Shift Factors'!$F$4))*(1/(273.15+A173)-1/(273.15+'Shift Factors'!$E$4)))</f>
        <v>0.63844091666172975</v>
      </c>
      <c r="I173" s="5">
        <f t="shared" si="14"/>
        <v>3.192203689491365</v>
      </c>
      <c r="J173" s="5">
        <f t="shared" si="15"/>
        <v>608.70707039271338</v>
      </c>
    </row>
    <row r="174" spans="1:10" x14ac:dyDescent="0.25">
      <c r="A174" s="8">
        <v>210</v>
      </c>
      <c r="B174" s="8">
        <v>2</v>
      </c>
      <c r="C174" s="3">
        <v>3.1547855999999999</v>
      </c>
      <c r="D174" s="3">
        <v>49.504032000000002</v>
      </c>
      <c r="E174" s="3">
        <v>1269.8234</v>
      </c>
      <c r="F174" s="3">
        <v>25.650908000000001</v>
      </c>
      <c r="G174" s="3">
        <v>402.81277</v>
      </c>
      <c r="H174" s="3">
        <f>10^(('Shift Factors'!$D$4/(2.303*'Shift Factors'!$F$4))*(1/(273.15+A174)-1/(273.15+'Shift Factors'!$E$4)))</f>
        <v>0.63844091666172975</v>
      </c>
      <c r="I174" s="5">
        <f t="shared" si="14"/>
        <v>2.0141442103352252</v>
      </c>
      <c r="J174" s="5">
        <f t="shared" si="15"/>
        <v>630.93194606984366</v>
      </c>
    </row>
    <row r="175" spans="1:10" x14ac:dyDescent="0.25">
      <c r="A175" s="8">
        <v>210</v>
      </c>
      <c r="B175" s="8">
        <v>2</v>
      </c>
      <c r="C175" s="3">
        <v>1.9905351</v>
      </c>
      <c r="D175" s="3">
        <v>45.413882999999998</v>
      </c>
      <c r="E175" s="3">
        <v>746.70763999999997</v>
      </c>
      <c r="F175" s="3">
        <v>16.442278000000002</v>
      </c>
      <c r="G175" s="3">
        <v>375.82227</v>
      </c>
      <c r="H175" s="3">
        <f>10^(('Shift Factors'!$D$4/(2.303*'Shift Factors'!$F$4))*(1/(273.15+A175)-1/(273.15+'Shift Factors'!$E$4)))</f>
        <v>0.63844091666172975</v>
      </c>
      <c r="I175" s="5">
        <f t="shared" si="14"/>
        <v>1.2708390538913479</v>
      </c>
      <c r="J175" s="5">
        <f t="shared" si="15"/>
        <v>588.65630349178412</v>
      </c>
    </row>
    <row r="176" spans="1:10" x14ac:dyDescent="0.25">
      <c r="A176" s="8">
        <v>210</v>
      </c>
      <c r="B176" s="8">
        <v>2</v>
      </c>
      <c r="C176" s="3">
        <v>1.2559427000000001</v>
      </c>
      <c r="D176" s="3">
        <v>6.7474360000000004</v>
      </c>
      <c r="E176" s="3">
        <v>421.54329999999999</v>
      </c>
      <c r="F176" s="3">
        <v>62.474589999999999</v>
      </c>
      <c r="G176" s="3">
        <v>335.68194999999997</v>
      </c>
      <c r="H176" s="3">
        <f>10^(('Shift Factors'!$D$4/(2.303*'Shift Factors'!$F$4))*(1/(273.15+A176)-1/(273.15+'Shift Factors'!$E$4)))</f>
        <v>0.63844091666172975</v>
      </c>
      <c r="I176" s="5">
        <f t="shared" si="14"/>
        <v>0.80184520866260789</v>
      </c>
      <c r="J176" s="5">
        <f t="shared" si="15"/>
        <v>525.78389204001633</v>
      </c>
    </row>
    <row r="177" spans="1:10" x14ac:dyDescent="0.25">
      <c r="A177" s="8">
        <v>210</v>
      </c>
      <c r="B177" s="8">
        <v>2</v>
      </c>
      <c r="C177" s="3">
        <v>0.79244625999999996</v>
      </c>
      <c r="D177" s="3">
        <v>-69.506943000000007</v>
      </c>
      <c r="E177" s="3">
        <v>309.63391000000001</v>
      </c>
      <c r="F177" s="3">
        <v>-4.4547195000000004</v>
      </c>
      <c r="G177" s="3">
        <v>400.4556</v>
      </c>
      <c r="H177" s="3">
        <f>10^(('Shift Factors'!$D$4/(2.303*'Shift Factors'!$F$4))*(1/(273.15+A177)-1/(273.15+'Shift Factors'!$E$4)))</f>
        <v>0.63844091666172975</v>
      </c>
      <c r="I177" s="5">
        <f t="shared" si="14"/>
        <v>0.50593011663955945</v>
      </c>
      <c r="J177" s="5">
        <f t="shared" si="15"/>
        <v>627.2398738067983</v>
      </c>
    </row>
    <row r="178" spans="1:10" x14ac:dyDescent="0.25">
      <c r="A178" s="8">
        <v>210</v>
      </c>
      <c r="B178" s="8">
        <v>2</v>
      </c>
      <c r="C178" s="3">
        <v>0.49999976000000002</v>
      </c>
      <c r="D178" s="3">
        <v>99.147598000000002</v>
      </c>
      <c r="E178" s="3">
        <v>207.31482</v>
      </c>
      <c r="F178" s="3">
        <v>2.0909716999999999</v>
      </c>
      <c r="G178" s="3">
        <v>459.60732999999999</v>
      </c>
      <c r="H178" s="3">
        <f>10^(('Shift Factors'!$D$4/(2.303*'Shift Factors'!$F$4))*(1/(273.15+A178)-1/(273.15+'Shift Factors'!$E$4)))</f>
        <v>0.63844091666172975</v>
      </c>
      <c r="I178" s="5">
        <f t="shared" si="14"/>
        <v>0.3192203051050449</v>
      </c>
      <c r="J178" s="5">
        <f t="shared" si="15"/>
        <v>719.89015428896357</v>
      </c>
    </row>
    <row r="179" spans="1:10" x14ac:dyDescent="0.25">
      <c r="A179" s="11">
        <v>220</v>
      </c>
    </row>
    <row r="180" spans="1:10" x14ac:dyDescent="0.25">
      <c r="A180" s="11"/>
    </row>
    <row r="181" spans="1:10" x14ac:dyDescent="0.25">
      <c r="A181" s="11"/>
    </row>
    <row r="182" spans="1:10" x14ac:dyDescent="0.25">
      <c r="A182" s="11"/>
    </row>
  </sheetData>
  <sortState ref="A3:J82">
    <sortCondition ref="A3:A82"/>
    <sortCondition ref="B3:B82"/>
  </sortState>
  <mergeCells count="1">
    <mergeCell ref="M1:N1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workbookViewId="0">
      <selection activeCell="D5" sqref="D5"/>
    </sheetView>
  </sheetViews>
  <sheetFormatPr defaultRowHeight="15" x14ac:dyDescent="0.25"/>
  <sheetData>
    <row r="1" spans="1:18" s="3" customFormat="1" ht="18" x14ac:dyDescent="0.35">
      <c r="A1" s="3" t="s">
        <v>7</v>
      </c>
      <c r="B1" s="3" t="s">
        <v>21</v>
      </c>
    </row>
    <row r="2" spans="1:18" ht="18.75" x14ac:dyDescent="0.35">
      <c r="A2" s="7">
        <v>169.99194</v>
      </c>
      <c r="B2">
        <v>4.0066185000000001</v>
      </c>
      <c r="D2" t="s">
        <v>23</v>
      </c>
      <c r="E2" t="s">
        <v>17</v>
      </c>
      <c r="F2" t="s">
        <v>25</v>
      </c>
      <c r="G2" t="s">
        <v>26</v>
      </c>
    </row>
    <row r="3" spans="1:18" x14ac:dyDescent="0.25">
      <c r="A3" s="7">
        <v>179.99384000000001</v>
      </c>
      <c r="B3">
        <v>2.5280076999999999</v>
      </c>
      <c r="D3" t="s">
        <v>24</v>
      </c>
      <c r="F3" t="s">
        <v>27</v>
      </c>
      <c r="G3" t="s">
        <v>6</v>
      </c>
    </row>
    <row r="4" spans="1:18" x14ac:dyDescent="0.25">
      <c r="A4" s="7">
        <v>189.98863</v>
      </c>
      <c r="B4">
        <v>1.5487715</v>
      </c>
      <c r="D4">
        <v>85305</v>
      </c>
      <c r="E4">
        <v>200</v>
      </c>
      <c r="F4">
        <v>8.3144597999999998</v>
      </c>
      <c r="G4">
        <v>0.96550000000000002</v>
      </c>
    </row>
    <row r="5" spans="1:18" x14ac:dyDescent="0.25">
      <c r="A5" s="7">
        <v>190.00529</v>
      </c>
      <c r="B5">
        <v>1.3306819999999999</v>
      </c>
    </row>
    <row r="6" spans="1:18" x14ac:dyDescent="0.25">
      <c r="A6" s="7">
        <v>199.85919000000001</v>
      </c>
      <c r="B6">
        <v>1</v>
      </c>
      <c r="R6" t="s">
        <v>22</v>
      </c>
    </row>
    <row r="7" spans="1:18" x14ac:dyDescent="0.25">
      <c r="A7" s="7">
        <v>199.99071000000001</v>
      </c>
      <c r="B7">
        <v>0.93193811000000004</v>
      </c>
    </row>
    <row r="8" spans="1:18" x14ac:dyDescent="0.25">
      <c r="A8" s="7">
        <v>210.00565</v>
      </c>
      <c r="B8">
        <v>0.83270997000000002</v>
      </c>
    </row>
    <row r="9" spans="1:18" x14ac:dyDescent="0.25">
      <c r="A9" s="7">
        <v>219.96738999999999</v>
      </c>
      <c r="B9">
        <v>0.44916621000000001</v>
      </c>
    </row>
    <row r="10" spans="1:18" x14ac:dyDescent="0.25">
      <c r="A10" s="7">
        <v>230.00892999999999</v>
      </c>
      <c r="B10">
        <v>0.53887527999999996</v>
      </c>
    </row>
    <row r="11" spans="1:18" x14ac:dyDescent="0.25">
      <c r="A11" s="7">
        <v>240.01184000000001</v>
      </c>
      <c r="B11">
        <v>0.64267980999999996</v>
      </c>
    </row>
    <row r="12" spans="1:18" x14ac:dyDescent="0.25">
      <c r="A12" s="7">
        <v>249.98132000000001</v>
      </c>
      <c r="B12">
        <v>0.54971802000000003</v>
      </c>
    </row>
    <row r="16" spans="1:18" x14ac:dyDescent="0.25">
      <c r="A16" s="7">
        <v>110</v>
      </c>
      <c r="B16" s="3">
        <f t="shared" ref="B16:B54" si="0">10^(($D$4/(2.303*$F$4))*(1/(273.15+A16)-1/(273.15+$E$4)))</f>
        <v>162.80779417258353</v>
      </c>
    </row>
    <row r="17" spans="1:2" x14ac:dyDescent="0.25">
      <c r="A17" s="7">
        <v>115</v>
      </c>
      <c r="B17" s="3">
        <f t="shared" si="0"/>
        <v>115.31801779293899</v>
      </c>
    </row>
    <row r="18" spans="1:2" x14ac:dyDescent="0.25">
      <c r="A18" s="7">
        <v>120</v>
      </c>
      <c r="B18" s="3">
        <f t="shared" si="0"/>
        <v>82.400308311285372</v>
      </c>
    </row>
    <row r="19" spans="1:2" x14ac:dyDescent="0.25">
      <c r="A19" s="7">
        <v>125</v>
      </c>
      <c r="B19" s="3">
        <f t="shared" si="0"/>
        <v>59.378150887175451</v>
      </c>
    </row>
    <row r="20" spans="1:2" x14ac:dyDescent="0.25">
      <c r="A20" s="7">
        <v>130</v>
      </c>
      <c r="B20" s="3">
        <f t="shared" si="0"/>
        <v>43.137429113473473</v>
      </c>
    </row>
    <row r="21" spans="1:2" x14ac:dyDescent="0.25">
      <c r="A21" s="7">
        <v>135</v>
      </c>
      <c r="B21" s="3">
        <f t="shared" si="0"/>
        <v>31.585072845102722</v>
      </c>
    </row>
    <row r="22" spans="1:2" x14ac:dyDescent="0.25">
      <c r="A22" s="7">
        <v>140</v>
      </c>
      <c r="B22" s="3">
        <f t="shared" si="0"/>
        <v>23.301619085645473</v>
      </c>
    </row>
    <row r="23" spans="1:2" x14ac:dyDescent="0.25">
      <c r="A23" s="7">
        <v>145</v>
      </c>
      <c r="B23" s="3">
        <f t="shared" si="0"/>
        <v>17.316071355807832</v>
      </c>
    </row>
    <row r="24" spans="1:2" x14ac:dyDescent="0.25">
      <c r="A24" s="7">
        <v>150</v>
      </c>
      <c r="B24" s="3">
        <f t="shared" si="0"/>
        <v>12.958648330159209</v>
      </c>
    </row>
    <row r="25" spans="1:2" x14ac:dyDescent="0.25">
      <c r="A25" s="7">
        <v>155</v>
      </c>
      <c r="B25" s="3">
        <f t="shared" si="0"/>
        <v>9.7636085359672666</v>
      </c>
    </row>
    <row r="26" spans="1:2" x14ac:dyDescent="0.25">
      <c r="A26" s="7">
        <v>160</v>
      </c>
      <c r="B26" s="3">
        <f t="shared" si="0"/>
        <v>7.4045642537223868</v>
      </c>
    </row>
    <row r="27" spans="1:2" x14ac:dyDescent="0.25">
      <c r="A27" s="7">
        <v>165</v>
      </c>
      <c r="B27" s="3">
        <f t="shared" si="0"/>
        <v>5.6510606956002709</v>
      </c>
    </row>
    <row r="28" spans="1:2" x14ac:dyDescent="0.25">
      <c r="A28" s="7">
        <v>170</v>
      </c>
      <c r="B28" s="3">
        <f t="shared" si="0"/>
        <v>4.3391929879579134</v>
      </c>
    </row>
    <row r="29" spans="1:2" x14ac:dyDescent="0.25">
      <c r="A29" s="7">
        <v>175</v>
      </c>
      <c r="B29" s="3">
        <f t="shared" si="0"/>
        <v>3.3515664920482249</v>
      </c>
    </row>
    <row r="30" spans="1:2" x14ac:dyDescent="0.25">
      <c r="A30" s="7">
        <v>180</v>
      </c>
      <c r="B30" s="3">
        <f t="shared" si="0"/>
        <v>2.6035256281981116</v>
      </c>
    </row>
    <row r="31" spans="1:2" x14ac:dyDescent="0.25">
      <c r="A31" s="7">
        <v>185</v>
      </c>
      <c r="B31" s="3">
        <f t="shared" si="0"/>
        <v>2.0336208255703934</v>
      </c>
    </row>
    <row r="32" spans="1:2" x14ac:dyDescent="0.25">
      <c r="A32" s="7">
        <v>190</v>
      </c>
      <c r="B32" s="3">
        <f t="shared" si="0"/>
        <v>1.5969623338231282</v>
      </c>
    </row>
    <row r="33" spans="1:2" x14ac:dyDescent="0.25">
      <c r="A33" s="7">
        <v>195</v>
      </c>
      <c r="B33" s="3">
        <f t="shared" si="0"/>
        <v>1.2605547365283858</v>
      </c>
    </row>
    <row r="34" spans="1:2" x14ac:dyDescent="0.25">
      <c r="A34" s="7">
        <v>200</v>
      </c>
      <c r="B34" s="3">
        <f t="shared" si="0"/>
        <v>1</v>
      </c>
    </row>
    <row r="35" spans="1:2" x14ac:dyDescent="0.25">
      <c r="A35" s="7">
        <v>205</v>
      </c>
      <c r="B35" s="3">
        <f t="shared" si="0"/>
        <v>0.79715253743456616</v>
      </c>
    </row>
    <row r="36" spans="1:2" x14ac:dyDescent="0.25">
      <c r="A36" s="7">
        <v>210</v>
      </c>
      <c r="B36" s="3">
        <f t="shared" si="0"/>
        <v>0.63844091666172975</v>
      </c>
    </row>
    <row r="37" spans="1:2" x14ac:dyDescent="0.25">
      <c r="A37" s="7">
        <v>215</v>
      </c>
      <c r="B37" s="3">
        <f t="shared" si="0"/>
        <v>0.51365937546856055</v>
      </c>
    </row>
    <row r="38" spans="1:2" x14ac:dyDescent="0.25">
      <c r="A38" s="7">
        <v>220</v>
      </c>
      <c r="B38" s="3">
        <f t="shared" si="0"/>
        <v>0.41509248776464008</v>
      </c>
    </row>
    <row r="39" spans="1:2" x14ac:dyDescent="0.25">
      <c r="A39" s="7">
        <v>225</v>
      </c>
      <c r="B39" s="3">
        <f t="shared" si="0"/>
        <v>0.33687750163631236</v>
      </c>
    </row>
    <row r="40" spans="1:2" x14ac:dyDescent="0.25">
      <c r="A40" s="7">
        <v>230</v>
      </c>
      <c r="B40" s="3">
        <f t="shared" si="0"/>
        <v>0.2745372287903815</v>
      </c>
    </row>
    <row r="41" spans="1:2" x14ac:dyDescent="0.25">
      <c r="A41" s="7">
        <v>235</v>
      </c>
      <c r="B41" s="3">
        <f t="shared" si="0"/>
        <v>0.22463601775778072</v>
      </c>
    </row>
    <row r="42" spans="1:2" x14ac:dyDescent="0.25">
      <c r="A42" s="7">
        <v>240</v>
      </c>
      <c r="B42" s="3">
        <f t="shared" si="0"/>
        <v>0.18452504625845639</v>
      </c>
    </row>
    <row r="43" spans="1:2" x14ac:dyDescent="0.25">
      <c r="A43" s="7">
        <v>245</v>
      </c>
      <c r="B43" s="3">
        <f t="shared" si="0"/>
        <v>0.15215277939677915</v>
      </c>
    </row>
    <row r="44" spans="1:2" x14ac:dyDescent="0.25">
      <c r="A44" s="7">
        <v>250</v>
      </c>
      <c r="B44" s="3">
        <f t="shared" si="0"/>
        <v>0.12592322063093772</v>
      </c>
    </row>
    <row r="45" spans="1:2" x14ac:dyDescent="0.25">
      <c r="A45" s="7">
        <v>255</v>
      </c>
      <c r="B45" s="3">
        <f t="shared" si="0"/>
        <v>0.10458939249309693</v>
      </c>
    </row>
    <row r="46" spans="1:2" x14ac:dyDescent="0.25">
      <c r="A46" s="7">
        <v>260</v>
      </c>
      <c r="B46" s="3">
        <f t="shared" si="0"/>
        <v>8.7172915011950458E-2</v>
      </c>
    </row>
    <row r="47" spans="1:2" x14ac:dyDescent="0.25">
      <c r="A47" s="7">
        <v>265</v>
      </c>
      <c r="B47" s="3">
        <f t="shared" si="0"/>
        <v>7.2903010113718733E-2</v>
      </c>
    </row>
    <row r="48" spans="1:2" x14ac:dyDescent="0.25">
      <c r="A48" s="7">
        <v>270</v>
      </c>
      <c r="B48" s="3">
        <f t="shared" si="0"/>
        <v>6.1170033698111616E-2</v>
      </c>
    </row>
    <row r="49" spans="1:2" x14ac:dyDescent="0.25">
      <c r="A49" s="7">
        <v>275</v>
      </c>
      <c r="B49" s="3">
        <f t="shared" si="0"/>
        <v>5.1489921830677875E-2</v>
      </c>
    </row>
    <row r="50" spans="1:2" x14ac:dyDescent="0.25">
      <c r="A50" s="7">
        <v>280</v>
      </c>
      <c r="B50" s="3">
        <f t="shared" si="0"/>
        <v>4.3476872793847855E-2</v>
      </c>
    </row>
    <row r="51" spans="1:2" x14ac:dyDescent="0.25">
      <c r="A51" s="7">
        <v>285</v>
      </c>
      <c r="B51" s="3">
        <f t="shared" si="0"/>
        <v>3.6822270903510382E-2</v>
      </c>
    </row>
    <row r="52" spans="1:2" x14ac:dyDescent="0.25">
      <c r="A52" s="7">
        <v>290</v>
      </c>
      <c r="B52" s="3">
        <f t="shared" si="0"/>
        <v>3.1278360794032456E-2</v>
      </c>
    </row>
    <row r="53" spans="1:2" x14ac:dyDescent="0.25">
      <c r="A53" s="7">
        <v>295</v>
      </c>
      <c r="B53" s="3">
        <f t="shared" si="0"/>
        <v>2.664555206319778E-2</v>
      </c>
    </row>
    <row r="54" spans="1:2" x14ac:dyDescent="0.25">
      <c r="A54" s="7">
        <v>300</v>
      </c>
      <c r="B54" s="3">
        <f t="shared" si="0"/>
        <v>2.2762509413676271E-2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A4" workbookViewId="0">
      <selection activeCell="F10" sqref="F10"/>
    </sheetView>
  </sheetViews>
  <sheetFormatPr defaultRowHeight="15" x14ac:dyDescent="0.25"/>
  <cols>
    <col min="1" max="3" width="9.7109375" style="1" customWidth="1"/>
    <col min="4" max="6" width="9.7109375" customWidth="1"/>
  </cols>
  <sheetData>
    <row r="1" spans="1:9" ht="18" x14ac:dyDescent="0.35">
      <c r="A1" s="1" t="s">
        <v>12</v>
      </c>
      <c r="B1" s="1" t="s">
        <v>10</v>
      </c>
      <c r="C1" s="2" t="s">
        <v>13</v>
      </c>
      <c r="E1" s="4" t="s">
        <v>14</v>
      </c>
      <c r="F1" s="4">
        <v>1334.7619999999999</v>
      </c>
      <c r="H1" s="12"/>
      <c r="I1" s="12"/>
    </row>
    <row r="2" spans="1:9" x14ac:dyDescent="0.25">
      <c r="A2" s="2" t="s">
        <v>8</v>
      </c>
      <c r="B2" s="1" t="s">
        <v>6</v>
      </c>
      <c r="C2" s="1" t="s">
        <v>18</v>
      </c>
      <c r="E2" s="4" t="s">
        <v>15</v>
      </c>
      <c r="F2" s="4">
        <f>'Raw Data'!$N$2</f>
        <v>0</v>
      </c>
      <c r="H2" s="4"/>
      <c r="I2" s="4"/>
    </row>
    <row r="3" spans="1:9" x14ac:dyDescent="0.25">
      <c r="A3" s="1">
        <v>50</v>
      </c>
      <c r="B3" s="3">
        <f>10^(('Shift Factors'!$D$4/(2.303*'Shift Factors'!$F$4))*(1/(273.15+A3)-1/(273.15+'Shift Factors'!$E$4)))</f>
        <v>23471.27295322104</v>
      </c>
      <c r="C3" s="1">
        <f>B3*2000*3.1415/1334.762</f>
        <v>110484.12223683909</v>
      </c>
      <c r="E3" s="4" t="s">
        <v>16</v>
      </c>
      <c r="F3" s="4">
        <f>'Raw Data'!$N$3</f>
        <v>0</v>
      </c>
      <c r="H3" s="4"/>
      <c r="I3" s="4"/>
    </row>
    <row r="4" spans="1:9" ht="18" x14ac:dyDescent="0.35">
      <c r="A4" s="1">
        <f>A3+5</f>
        <v>55</v>
      </c>
      <c r="B4" s="3">
        <f>10^(('Shift Factors'!$D$4/(2.303*'Shift Factors'!$F$4))*(1/(273.15+A4)-1/(273.15+'Shift Factors'!$E$4)))</f>
        <v>14470.325332553379</v>
      </c>
      <c r="C4" s="10">
        <f t="shared" ref="C4:C67" si="0">B4*2000*3.1415/1334.762</f>
        <v>68114.805534194777</v>
      </c>
      <c r="E4" s="4" t="s">
        <v>17</v>
      </c>
      <c r="F4" s="4">
        <v>200</v>
      </c>
      <c r="H4" s="4"/>
      <c r="I4" s="4"/>
    </row>
    <row r="5" spans="1:9" x14ac:dyDescent="0.25">
      <c r="A5" s="4">
        <f t="shared" ref="A5:A68" si="1">A4+5</f>
        <v>60</v>
      </c>
      <c r="B5" s="3">
        <f>10^(('Shift Factors'!$D$4/(2.303*'Shift Factors'!$F$4))*(1/(273.15+A5)-1/(273.15+'Shift Factors'!$E$4)))</f>
        <v>9051.5960669401575</v>
      </c>
      <c r="C5" s="10">
        <f t="shared" si="0"/>
        <v>42607.72938440337</v>
      </c>
    </row>
    <row r="6" spans="1:9" x14ac:dyDescent="0.25">
      <c r="A6" s="4">
        <f t="shared" si="1"/>
        <v>65</v>
      </c>
      <c r="B6" s="3">
        <f>10^(('Shift Factors'!$D$4/(2.303*'Shift Factors'!$F$4))*(1/(273.15+A6)-1/(273.15+'Shift Factors'!$E$4)))</f>
        <v>5741.1323642225943</v>
      </c>
      <c r="C6" s="10">
        <f t="shared" si="0"/>
        <v>27024.69402366157</v>
      </c>
    </row>
    <row r="7" spans="1:9" x14ac:dyDescent="0.25">
      <c r="A7" s="4">
        <f t="shared" si="1"/>
        <v>70</v>
      </c>
      <c r="B7" s="3">
        <f>10^(('Shift Factors'!$D$4/(2.303*'Shift Factors'!$F$4))*(1/(273.15+A7)-1/(273.15+'Shift Factors'!$E$4)))</f>
        <v>3690.0486155245749</v>
      </c>
      <c r="C7" s="10">
        <f t="shared" si="0"/>
        <v>17369.819826561517</v>
      </c>
    </row>
    <row r="8" spans="1:9" x14ac:dyDescent="0.25">
      <c r="A8" s="4">
        <f t="shared" si="1"/>
        <v>75</v>
      </c>
      <c r="B8" s="3">
        <f>10^(('Shift Factors'!$D$4/(2.303*'Shift Factors'!$F$4))*(1/(273.15+A8)-1/(273.15+'Shift Factors'!$E$4)))</f>
        <v>2402.0414011235025</v>
      </c>
      <c r="C8" s="10">
        <f t="shared" si="0"/>
        <v>11306.904244546193</v>
      </c>
    </row>
    <row r="9" spans="1:9" x14ac:dyDescent="0.25">
      <c r="A9" s="4">
        <f t="shared" si="1"/>
        <v>80</v>
      </c>
      <c r="B9" s="3">
        <f>10^(('Shift Factors'!$D$4/(2.303*'Shift Factors'!$F$4))*(1/(273.15+A9)-1/(273.15+'Shift Factors'!$E$4)))</f>
        <v>1582.7362915390202</v>
      </c>
      <c r="C9" s="10">
        <f t="shared" si="0"/>
        <v>7450.2661296468323</v>
      </c>
    </row>
    <row r="10" spans="1:9" x14ac:dyDescent="0.25">
      <c r="A10" s="4">
        <f t="shared" si="1"/>
        <v>85</v>
      </c>
      <c r="B10" s="3">
        <f>10^(('Shift Factors'!$D$4/(2.303*'Shift Factors'!$F$4))*(1/(273.15+A10)-1/(273.15+'Shift Factors'!$E$4)))</f>
        <v>1055.1037866790298</v>
      </c>
      <c r="C10" s="10">
        <f t="shared" si="0"/>
        <v>4966.5911163970395</v>
      </c>
    </row>
    <row r="11" spans="1:9" x14ac:dyDescent="0.25">
      <c r="A11" s="4">
        <f t="shared" si="1"/>
        <v>90</v>
      </c>
      <c r="B11" s="3">
        <f>10^(('Shift Factors'!$D$4/(2.303*'Shift Factors'!$F$4))*(1/(273.15+A11)-1/(273.15+'Shift Factors'!$E$4)))</f>
        <v>711.26494848047275</v>
      </c>
      <c r="C11" s="10">
        <f t="shared" si="0"/>
        <v>3348.0707956196015</v>
      </c>
      <c r="E11">
        <v>180</v>
      </c>
      <c r="F11">
        <v>432.01</v>
      </c>
      <c r="G11">
        <f>2000*3.1415/F11</f>
        <v>14.543644823036503</v>
      </c>
    </row>
    <row r="12" spans="1:9" x14ac:dyDescent="0.25">
      <c r="A12" s="4">
        <f t="shared" si="1"/>
        <v>95</v>
      </c>
      <c r="B12" s="3">
        <f>10^(('Shift Factors'!$D$4/(2.303*'Shift Factors'!$F$4))*(1/(273.15+A12)-1/(273.15+'Shift Factors'!$E$4)))</f>
        <v>484.64043182507686</v>
      </c>
      <c r="C12" s="10">
        <f t="shared" si="0"/>
        <v>2281.3024592825973</v>
      </c>
      <c r="E12">
        <v>170</v>
      </c>
      <c r="F12">
        <v>332.18</v>
      </c>
      <c r="G12" s="3">
        <f>2000*3.1415/F12</f>
        <v>18.914443976157504</v>
      </c>
    </row>
    <row r="13" spans="1:9" x14ac:dyDescent="0.25">
      <c r="A13" s="4">
        <f t="shared" si="1"/>
        <v>100</v>
      </c>
      <c r="B13" s="3">
        <f>10^(('Shift Factors'!$D$4/(2.303*'Shift Factors'!$F$4))*(1/(273.15+A13)-1/(273.15+'Shift Factors'!$E$4)))</f>
        <v>333.63598536295433</v>
      </c>
      <c r="C13" s="10">
        <f t="shared" si="0"/>
        <v>1570.4933883609528</v>
      </c>
    </row>
    <row r="14" spans="1:9" x14ac:dyDescent="0.25">
      <c r="A14" s="4">
        <f t="shared" si="1"/>
        <v>105</v>
      </c>
      <c r="B14" s="3">
        <f>10^(('Shift Factors'!$D$4/(2.303*'Shift Factors'!$F$4))*(1/(273.15+A14)-1/(273.15+'Shift Factors'!$E$4)))</f>
        <v>231.96049433849629</v>
      </c>
      <c r="C14" s="10">
        <f t="shared" si="0"/>
        <v>1091.885883722171</v>
      </c>
    </row>
    <row r="15" spans="1:9" x14ac:dyDescent="0.25">
      <c r="A15" s="4">
        <f t="shared" si="1"/>
        <v>110</v>
      </c>
      <c r="B15" s="3">
        <f>10^(('Shift Factors'!$D$4/(2.303*'Shift Factors'!$F$4))*(1/(273.15+A15)-1/(273.15+'Shift Factors'!$E$4)))</f>
        <v>162.80779417258353</v>
      </c>
      <c r="C15" s="10">
        <f t="shared" si="0"/>
        <v>766.36986278178608</v>
      </c>
    </row>
    <row r="16" spans="1:9" x14ac:dyDescent="0.25">
      <c r="A16" s="4">
        <f t="shared" si="1"/>
        <v>115</v>
      </c>
      <c r="B16" s="3">
        <f>10^(('Shift Factors'!$D$4/(2.303*'Shift Factors'!$F$4))*(1/(273.15+A16)-1/(273.15+'Shift Factors'!$E$4)))</f>
        <v>115.31801779293899</v>
      </c>
      <c r="C16" s="10">
        <f t="shared" si="0"/>
        <v>542.82569161621007</v>
      </c>
    </row>
    <row r="17" spans="1:3" x14ac:dyDescent="0.25">
      <c r="A17" s="4">
        <f t="shared" si="1"/>
        <v>120</v>
      </c>
      <c r="B17" s="3">
        <f>10^(('Shift Factors'!$D$4/(2.303*'Shift Factors'!$F$4))*(1/(273.15+A17)-1/(273.15+'Shift Factors'!$E$4)))</f>
        <v>82.400308311285372</v>
      </c>
      <c r="C17" s="10">
        <f t="shared" si="0"/>
        <v>387.87524451535637</v>
      </c>
    </row>
    <row r="18" spans="1:3" x14ac:dyDescent="0.25">
      <c r="A18" s="4">
        <f t="shared" si="1"/>
        <v>125</v>
      </c>
      <c r="B18" s="3">
        <f>10^(('Shift Factors'!$D$4/(2.303*'Shift Factors'!$F$4))*(1/(273.15+A18)-1/(273.15+'Shift Factors'!$E$4)))</f>
        <v>59.378150887175451</v>
      </c>
      <c r="C18" s="10">
        <f t="shared" si="0"/>
        <v>279.50520169447691</v>
      </c>
    </row>
    <row r="19" spans="1:3" x14ac:dyDescent="0.25">
      <c r="A19" s="4">
        <f t="shared" si="1"/>
        <v>130</v>
      </c>
      <c r="B19" s="3">
        <f>10^(('Shift Factors'!$D$4/(2.303*'Shift Factors'!$F$4))*(1/(273.15+A19)-1/(273.15+'Shift Factors'!$E$4)))</f>
        <v>43.137429113473473</v>
      </c>
      <c r="C19" s="10">
        <f t="shared" si="0"/>
        <v>203.05677500554694</v>
      </c>
    </row>
    <row r="20" spans="1:3" x14ac:dyDescent="0.25">
      <c r="A20" s="4">
        <f t="shared" si="1"/>
        <v>135</v>
      </c>
      <c r="B20" s="3">
        <f>10^(('Shift Factors'!$D$4/(2.303*'Shift Factors'!$F$4))*(1/(273.15+A20)-1/(273.15+'Shift Factors'!$E$4)))</f>
        <v>31.585072845102722</v>
      </c>
      <c r="C20" s="10">
        <f t="shared" si="0"/>
        <v>148.67745162491923</v>
      </c>
    </row>
    <row r="21" spans="1:3" x14ac:dyDescent="0.25">
      <c r="A21" s="4">
        <f t="shared" si="1"/>
        <v>140</v>
      </c>
      <c r="B21" s="3">
        <f>10^(('Shift Factors'!$D$4/(2.303*'Shift Factors'!$F$4))*(1/(273.15+A21)-1/(273.15+'Shift Factors'!$E$4)))</f>
        <v>23.301619085645473</v>
      </c>
      <c r="C21" s="10">
        <f t="shared" si="0"/>
        <v>109.68552649469383</v>
      </c>
    </row>
    <row r="22" spans="1:3" x14ac:dyDescent="0.25">
      <c r="A22" s="4">
        <f t="shared" si="1"/>
        <v>145</v>
      </c>
      <c r="B22" s="3">
        <f>10^(('Shift Factors'!$D$4/(2.303*'Shift Factors'!$F$4))*(1/(273.15+A22)-1/(273.15+'Shift Factors'!$E$4)))</f>
        <v>17.316071355807832</v>
      </c>
      <c r="C22" s="10">
        <f t="shared" si="0"/>
        <v>81.510318939661616</v>
      </c>
    </row>
    <row r="23" spans="1:3" x14ac:dyDescent="0.25">
      <c r="A23" s="4">
        <f t="shared" si="1"/>
        <v>150</v>
      </c>
      <c r="B23" s="3">
        <f>10^(('Shift Factors'!$D$4/(2.303*'Shift Factors'!$F$4))*(1/(273.15+A23)-1/(273.15+'Shift Factors'!$E$4)))</f>
        <v>12.958648330159209</v>
      </c>
      <c r="C23" s="10">
        <f t="shared" si="0"/>
        <v>60.99903013300522</v>
      </c>
    </row>
    <row r="24" spans="1:3" x14ac:dyDescent="0.25">
      <c r="A24" s="4">
        <f t="shared" si="1"/>
        <v>155</v>
      </c>
      <c r="B24" s="3">
        <f>10^(('Shift Factors'!$D$4/(2.303*'Shift Factors'!$F$4))*(1/(273.15+A24)-1/(273.15+'Shift Factors'!$E$4)))</f>
        <v>9.7636085359672666</v>
      </c>
      <c r="C24" s="10">
        <f t="shared" si="0"/>
        <v>45.959318913396054</v>
      </c>
    </row>
    <row r="25" spans="1:3" x14ac:dyDescent="0.25">
      <c r="A25" s="4">
        <f t="shared" si="1"/>
        <v>160</v>
      </c>
      <c r="B25" s="3">
        <f>10^(('Shift Factors'!$D$4/(2.303*'Shift Factors'!$F$4))*(1/(273.15+A25)-1/(273.15+'Shift Factors'!$E$4)))</f>
        <v>7.4045642537223868</v>
      </c>
      <c r="C25" s="10">
        <f t="shared" si="0"/>
        <v>34.854810974643989</v>
      </c>
    </row>
    <row r="26" spans="1:3" x14ac:dyDescent="0.25">
      <c r="A26" s="4">
        <f t="shared" si="1"/>
        <v>165</v>
      </c>
      <c r="B26" s="3">
        <f>10^(('Shift Factors'!$D$4/(2.303*'Shift Factors'!$F$4))*(1/(273.15+A26)-1/(273.15+'Shift Factors'!$E$4)))</f>
        <v>5.6510606956002709</v>
      </c>
      <c r="C26" s="10">
        <f t="shared" si="0"/>
        <v>26.600708104108826</v>
      </c>
    </row>
    <row r="27" spans="1:3" x14ac:dyDescent="0.25">
      <c r="A27" s="4">
        <f t="shared" si="1"/>
        <v>170</v>
      </c>
      <c r="B27" s="3">
        <f>10^(('Shift Factors'!$D$4/(2.303*'Shift Factors'!$F$4))*(1/(273.15+A27)-1/(273.15+'Shift Factors'!$E$4)))</f>
        <v>4.3391929879579134</v>
      </c>
      <c r="C27" s="10">
        <f t="shared" si="0"/>
        <v>20.425476259692424</v>
      </c>
    </row>
    <row r="28" spans="1:3" x14ac:dyDescent="0.25">
      <c r="A28" s="4">
        <f t="shared" si="1"/>
        <v>175</v>
      </c>
      <c r="B28" s="3">
        <f>10^(('Shift Factors'!$D$4/(2.303*'Shift Factors'!$F$4))*(1/(273.15+A28)-1/(273.15+'Shift Factors'!$E$4)))</f>
        <v>3.3515664920482249</v>
      </c>
      <c r="C28" s="10">
        <f t="shared" si="0"/>
        <v>15.776514666688893</v>
      </c>
    </row>
    <row r="29" spans="1:3" x14ac:dyDescent="0.25">
      <c r="A29" s="4">
        <f t="shared" si="1"/>
        <v>180</v>
      </c>
      <c r="B29" s="3">
        <f>10^(('Shift Factors'!$D$4/(2.303*'Shift Factors'!$F$4))*(1/(273.15+A29)-1/(273.15+'Shift Factors'!$E$4)))</f>
        <v>2.6035256281981116</v>
      </c>
      <c r="C29" s="10">
        <f t="shared" si="0"/>
        <v>12.255332053181567</v>
      </c>
    </row>
    <row r="30" spans="1:3" x14ac:dyDescent="0.25">
      <c r="A30" s="4">
        <f t="shared" si="1"/>
        <v>185</v>
      </c>
      <c r="B30" s="3">
        <f>10^(('Shift Factors'!$D$4/(2.303*'Shift Factors'!$F$4))*(1/(273.15+A30)-1/(273.15+'Shift Factors'!$E$4)))</f>
        <v>2.0336208255703934</v>
      </c>
      <c r="C30" s="10">
        <f t="shared" si="0"/>
        <v>9.5726726165854163</v>
      </c>
    </row>
    <row r="31" spans="1:3" x14ac:dyDescent="0.25">
      <c r="A31" s="4">
        <f t="shared" si="1"/>
        <v>190</v>
      </c>
      <c r="B31" s="3">
        <f>10^(('Shift Factors'!$D$4/(2.303*'Shift Factors'!$F$4))*(1/(273.15+A31)-1/(273.15+'Shift Factors'!$E$4)))</f>
        <v>1.5969623338231282</v>
      </c>
      <c r="C31" s="10">
        <f t="shared" si="0"/>
        <v>7.5172310444938626</v>
      </c>
    </row>
    <row r="32" spans="1:3" x14ac:dyDescent="0.25">
      <c r="A32" s="4">
        <f t="shared" si="1"/>
        <v>195</v>
      </c>
      <c r="B32" s="3">
        <f>10^(('Shift Factors'!$D$4/(2.303*'Shift Factors'!$F$4))*(1/(273.15+A32)-1/(273.15+'Shift Factors'!$E$4)))</f>
        <v>1.2605547365283858</v>
      </c>
      <c r="C32" s="10">
        <f t="shared" si="0"/>
        <v>5.9336911071845382</v>
      </c>
    </row>
    <row r="33" spans="1:3" x14ac:dyDescent="0.25">
      <c r="A33" s="4">
        <f t="shared" si="1"/>
        <v>200</v>
      </c>
      <c r="B33" s="3">
        <f>10^(('Shift Factors'!$D$4/(2.303*'Shift Factors'!$F$4))*(1/(273.15+A33)-1/(273.15+'Shift Factors'!$E$4)))</f>
        <v>1</v>
      </c>
      <c r="C33" s="10">
        <f t="shared" si="0"/>
        <v>4.7072062285261342</v>
      </c>
    </row>
    <row r="34" spans="1:3" x14ac:dyDescent="0.25">
      <c r="A34" s="4">
        <f t="shared" si="1"/>
        <v>205</v>
      </c>
      <c r="B34" s="3">
        <f>10^(('Shift Factors'!$D$4/(2.303*'Shift Factors'!$F$4))*(1/(273.15+A34)-1/(273.15+'Shift Factors'!$E$4)))</f>
        <v>0.79715253743456616</v>
      </c>
      <c r="C34" s="10">
        <f t="shared" si="0"/>
        <v>3.7523613892974028</v>
      </c>
    </row>
    <row r="35" spans="1:3" x14ac:dyDescent="0.25">
      <c r="A35" s="4">
        <f t="shared" si="1"/>
        <v>210</v>
      </c>
      <c r="B35" s="3">
        <f>10^(('Shift Factors'!$D$4/(2.303*'Shift Factors'!$F$4))*(1/(273.15+A35)-1/(273.15+'Shift Factors'!$E$4)))</f>
        <v>0.63844091666172975</v>
      </c>
      <c r="C35" s="10">
        <f t="shared" si="0"/>
        <v>3.0052730594560289</v>
      </c>
    </row>
    <row r="36" spans="1:3" x14ac:dyDescent="0.25">
      <c r="A36" s="4">
        <f t="shared" si="1"/>
        <v>215</v>
      </c>
      <c r="B36" s="3">
        <f>10^(('Shift Factors'!$D$4/(2.303*'Shift Factors'!$F$4))*(1/(273.15+A36)-1/(273.15+'Shift Factors'!$E$4)))</f>
        <v>0.51365937546856055</v>
      </c>
      <c r="C36" s="10">
        <f t="shared" si="0"/>
        <v>2.417900611546453</v>
      </c>
    </row>
    <row r="37" spans="1:3" x14ac:dyDescent="0.25">
      <c r="A37" s="4">
        <f t="shared" si="1"/>
        <v>220</v>
      </c>
      <c r="B37" s="3">
        <f>10^(('Shift Factors'!$D$4/(2.303*'Shift Factors'!$F$4))*(1/(273.15+A37)-1/(273.15+'Shift Factors'!$E$4)))</f>
        <v>0.41509248776464008</v>
      </c>
      <c r="C37" s="10">
        <f t="shared" si="0"/>
        <v>1.9539259438201224</v>
      </c>
    </row>
    <row r="38" spans="1:3" x14ac:dyDescent="0.25">
      <c r="A38" s="4">
        <f t="shared" si="1"/>
        <v>225</v>
      </c>
      <c r="B38" s="3">
        <f>10^(('Shift Factors'!$D$4/(2.303*'Shift Factors'!$F$4))*(1/(273.15+A38)-1/(273.15+'Shift Factors'!$E$4)))</f>
        <v>0.33687750163631236</v>
      </c>
      <c r="C38" s="10">
        <f t="shared" si="0"/>
        <v>1.5857518739527723</v>
      </c>
    </row>
    <row r="39" spans="1:3" x14ac:dyDescent="0.25">
      <c r="A39" s="4">
        <f t="shared" si="1"/>
        <v>230</v>
      </c>
      <c r="B39" s="3">
        <f>10^(('Shift Factors'!$D$4/(2.303*'Shift Factors'!$F$4))*(1/(273.15+A39)-1/(273.15+'Shift Factors'!$E$4)))</f>
        <v>0.2745372287903815</v>
      </c>
      <c r="C39" s="10">
        <f t="shared" si="0"/>
        <v>1.2923033533243884</v>
      </c>
    </row>
    <row r="40" spans="1:3" x14ac:dyDescent="0.25">
      <c r="A40" s="4">
        <f t="shared" si="1"/>
        <v>235</v>
      </c>
      <c r="B40" s="3">
        <f>10^(('Shift Factors'!$D$4/(2.303*'Shift Factors'!$F$4))*(1/(273.15+A40)-1/(273.15+'Shift Factors'!$E$4)))</f>
        <v>0.22463601775778072</v>
      </c>
      <c r="C40" s="10">
        <f t="shared" si="0"/>
        <v>1.0574080619407327</v>
      </c>
    </row>
    <row r="41" spans="1:3" x14ac:dyDescent="0.25">
      <c r="A41" s="4">
        <f t="shared" si="1"/>
        <v>240</v>
      </c>
      <c r="B41" s="3">
        <f>10^(('Shift Factors'!$D$4/(2.303*'Shift Factors'!$F$4))*(1/(273.15+A41)-1/(273.15+'Shift Factors'!$E$4)))</f>
        <v>0.18452504625845639</v>
      </c>
      <c r="C41" s="10">
        <f t="shared" si="0"/>
        <v>0.86859744706687914</v>
      </c>
    </row>
    <row r="42" spans="1:3" x14ac:dyDescent="0.25">
      <c r="A42" s="4">
        <f t="shared" si="1"/>
        <v>245</v>
      </c>
      <c r="B42" s="3">
        <f>10^(('Shift Factors'!$D$4/(2.303*'Shift Factors'!$F$4))*(1/(273.15+A42)-1/(273.15+'Shift Factors'!$E$4)))</f>
        <v>0.15215277939677915</v>
      </c>
      <c r="C42" s="10">
        <f t="shared" si="0"/>
        <v>0.71621451086408172</v>
      </c>
    </row>
    <row r="43" spans="1:3" x14ac:dyDescent="0.25">
      <c r="A43" s="4">
        <f t="shared" si="1"/>
        <v>250</v>
      </c>
      <c r="B43" s="3">
        <f>10^(('Shift Factors'!$D$4/(2.303*'Shift Factors'!$F$4))*(1/(273.15+A43)-1/(273.15+'Shift Factors'!$E$4)))</f>
        <v>0.12592322063093772</v>
      </c>
      <c r="C43" s="10">
        <f t="shared" si="0"/>
        <v>0.59274656847002072</v>
      </c>
    </row>
    <row r="44" spans="1:3" x14ac:dyDescent="0.25">
      <c r="A44" s="4">
        <f t="shared" si="1"/>
        <v>255</v>
      </c>
      <c r="B44" s="3">
        <f>10^(('Shift Factors'!$D$4/(2.303*'Shift Factors'!$F$4))*(1/(273.15+A44)-1/(273.15+'Shift Factors'!$E$4)))</f>
        <v>0.10458939249309693</v>
      </c>
      <c r="C44" s="10">
        <f t="shared" si="0"/>
        <v>0.49232383978127042</v>
      </c>
    </row>
    <row r="45" spans="1:3" x14ac:dyDescent="0.25">
      <c r="A45" s="4">
        <f t="shared" si="1"/>
        <v>260</v>
      </c>
      <c r="B45" s="3">
        <f>10^(('Shift Factors'!$D$4/(2.303*'Shift Factors'!$F$4))*(1/(273.15+A45)-1/(273.15+'Shift Factors'!$E$4)))</f>
        <v>8.7172915011950458E-2</v>
      </c>
      <c r="C45" s="10">
        <f t="shared" si="0"/>
        <v>0.41034088850303257</v>
      </c>
    </row>
    <row r="46" spans="1:3" x14ac:dyDescent="0.25">
      <c r="A46" s="4">
        <f t="shared" si="1"/>
        <v>265</v>
      </c>
      <c r="B46" s="3">
        <f>10^(('Shift Factors'!$D$4/(2.303*'Shift Factors'!$F$4))*(1/(273.15+A46)-1/(273.15+'Shift Factors'!$E$4)))</f>
        <v>7.2903010113718733E-2</v>
      </c>
      <c r="C46" s="10">
        <f t="shared" si="0"/>
        <v>0.34316950328560064</v>
      </c>
    </row>
    <row r="47" spans="1:3" x14ac:dyDescent="0.25">
      <c r="A47" s="4">
        <f t="shared" si="1"/>
        <v>270</v>
      </c>
      <c r="B47" s="3">
        <f>10^(('Shift Factors'!$D$4/(2.303*'Shift Factors'!$F$4))*(1/(273.15+A47)-1/(273.15+'Shift Factors'!$E$4)))</f>
        <v>6.1170033698111616E-2</v>
      </c>
      <c r="C47" s="10">
        <f t="shared" si="0"/>
        <v>0.28793996362290453</v>
      </c>
    </row>
    <row r="48" spans="1:3" x14ac:dyDescent="0.25">
      <c r="A48" s="4">
        <f t="shared" si="1"/>
        <v>275</v>
      </c>
      <c r="B48" s="3">
        <f>10^(('Shift Factors'!$D$4/(2.303*'Shift Factors'!$F$4))*(1/(273.15+A48)-1/(273.15+'Shift Factors'!$E$4)))</f>
        <v>5.1489921830677875E-2</v>
      </c>
      <c r="C48" s="10">
        <f t="shared" si="0"/>
        <v>0.2423736807476907</v>
      </c>
    </row>
    <row r="49" spans="1:3" x14ac:dyDescent="0.25">
      <c r="A49" s="4">
        <f t="shared" si="1"/>
        <v>280</v>
      </c>
      <c r="B49" s="3">
        <f>10^(('Shift Factors'!$D$4/(2.303*'Shift Factors'!$F$4))*(1/(273.15+A49)-1/(273.15+'Shift Factors'!$E$4)))</f>
        <v>4.3476872793847855E-2</v>
      </c>
      <c r="C49" s="10">
        <f t="shared" si="0"/>
        <v>0.20465460641203906</v>
      </c>
    </row>
    <row r="50" spans="1:3" x14ac:dyDescent="0.25">
      <c r="A50" s="4">
        <f t="shared" si="1"/>
        <v>285</v>
      </c>
      <c r="B50" s="3">
        <f>10^(('Shift Factors'!$D$4/(2.303*'Shift Factors'!$F$4))*(1/(273.15+A50)-1/(273.15+'Shift Factors'!$E$4)))</f>
        <v>3.6822270903510382E-2</v>
      </c>
      <c r="C50" s="10">
        <f t="shared" si="0"/>
        <v>0.17333002294548072</v>
      </c>
    </row>
    <row r="51" spans="1:3" x14ac:dyDescent="0.25">
      <c r="A51" s="4">
        <f t="shared" si="1"/>
        <v>290</v>
      </c>
      <c r="B51" s="3">
        <f>10^(('Shift Factors'!$D$4/(2.303*'Shift Factors'!$F$4))*(1/(273.15+A51)-1/(273.15+'Shift Factors'!$E$4)))</f>
        <v>3.1278360794032456E-2</v>
      </c>
      <c r="C51" s="10">
        <f t="shared" si="0"/>
        <v>0.14723369474775722</v>
      </c>
    </row>
    <row r="52" spans="1:3" x14ac:dyDescent="0.25">
      <c r="A52" s="4">
        <f t="shared" si="1"/>
        <v>295</v>
      </c>
      <c r="B52" s="3">
        <f>10^(('Shift Factors'!$D$4/(2.303*'Shift Factors'!$F$4))*(1/(273.15+A52)-1/(273.15+'Shift Factors'!$E$4)))</f>
        <v>2.664555206319778E-2</v>
      </c>
      <c r="C52" s="10">
        <f t="shared" si="0"/>
        <v>0.12542610863440198</v>
      </c>
    </row>
    <row r="53" spans="1:3" x14ac:dyDescent="0.25">
      <c r="A53" s="4">
        <f t="shared" si="1"/>
        <v>300</v>
      </c>
      <c r="B53" s="3">
        <f>10^(('Shift Factors'!$D$4/(2.303*'Shift Factors'!$F$4))*(1/(273.15+A53)-1/(273.15+'Shift Factors'!$E$4)))</f>
        <v>2.2762509413676271E-2</v>
      </c>
      <c r="C53" s="10">
        <f t="shared" si="0"/>
        <v>0.10714782608894172</v>
      </c>
    </row>
    <row r="54" spans="1:3" x14ac:dyDescent="0.25">
      <c r="A54" s="4">
        <f t="shared" si="1"/>
        <v>305</v>
      </c>
      <c r="B54" s="3">
        <f>10^(('Shift Factors'!$D$4/(2.303*'Shift Factors'!$F$4))*(1/(273.15+A54)-1/(273.15+'Shift Factors'!$E$4)))</f>
        <v>1.9498388411546868E-2</v>
      </c>
      <c r="C54" s="10">
        <f t="shared" si="0"/>
        <v>9.1782935377055216E-2</v>
      </c>
    </row>
    <row r="55" spans="1:3" x14ac:dyDescent="0.25">
      <c r="A55" s="4">
        <f t="shared" si="1"/>
        <v>310</v>
      </c>
      <c r="B55" s="3">
        <f>10^(('Shift Factors'!$D$4/(2.303*'Shift Factors'!$F$4))*(1/(273.15+A55)-1/(273.15+'Shift Factors'!$E$4)))</f>
        <v>1.6746730284894693E-2</v>
      </c>
      <c r="C55" s="10">
        <f t="shared" si="0"/>
        <v>7.8830313104503544E-2</v>
      </c>
    </row>
    <row r="56" spans="1:3" x14ac:dyDescent="0.25">
      <c r="A56" s="4">
        <f t="shared" si="1"/>
        <v>315</v>
      </c>
      <c r="B56" s="3">
        <f>10^(('Shift Factors'!$D$4/(2.303*'Shift Factors'!$F$4))*(1/(273.15+A56)-1/(273.15+'Shift Factors'!$E$4)))</f>
        <v>1.4420644308965317E-2</v>
      </c>
      <c r="C56" s="10">
        <f t="shared" si="0"/>
        <v>6.78809467105215E-2</v>
      </c>
    </row>
    <row r="57" spans="1:3" x14ac:dyDescent="0.25">
      <c r="A57" s="4">
        <f t="shared" si="1"/>
        <v>320</v>
      </c>
      <c r="B57" s="3">
        <f>10^(('Shift Factors'!$D$4/(2.303*'Shift Factors'!$F$4))*(1/(273.15+A57)-1/(273.15+'Shift Factors'!$E$4)))</f>
        <v>1.2448993124601987E-2</v>
      </c>
      <c r="C57" s="10">
        <f t="shared" si="0"/>
        <v>5.8599977975005504E-2</v>
      </c>
    </row>
    <row r="58" spans="1:3" x14ac:dyDescent="0.25">
      <c r="A58" s="4">
        <f t="shared" si="1"/>
        <v>325</v>
      </c>
      <c r="B58" s="3">
        <f>10^(('Shift Factors'!$D$4/(2.303*'Shift Factors'!$F$4))*(1/(273.15+A58)-1/(273.15+'Shift Factors'!$E$4)))</f>
        <v>1.0773362038785195E-2</v>
      </c>
      <c r="C58" s="10">
        <f t="shared" si="0"/>
        <v>5.0712436891136692E-2</v>
      </c>
    </row>
    <row r="59" spans="1:3" x14ac:dyDescent="0.25">
      <c r="A59" s="4">
        <f t="shared" si="1"/>
        <v>330</v>
      </c>
      <c r="B59" s="3">
        <f>10^(('Shift Factors'!$D$4/(2.303*'Shift Factors'!$F$4))*(1/(273.15+A59)-1/(273.15+'Shift Factors'!$E$4)))</f>
        <v>9.3456432788704639E-3</v>
      </c>
      <c r="C59" s="10">
        <f t="shared" si="0"/>
        <v>4.3991870251882455E-2</v>
      </c>
    </row>
    <row r="60" spans="1:3" x14ac:dyDescent="0.25">
      <c r="A60" s="4">
        <f t="shared" si="1"/>
        <v>335</v>
      </c>
      <c r="B60" s="3">
        <f>10^(('Shift Factors'!$D$4/(2.303*'Shift Factors'!$F$4))*(1/(273.15+A60)-1/(273.15+'Shift Factors'!$E$4)))</f>
        <v>8.1261042472059297E-3</v>
      </c>
      <c r="C60" s="10">
        <f t="shared" si="0"/>
        <v>3.8251248526100436E-2</v>
      </c>
    </row>
    <row r="61" spans="1:3" x14ac:dyDescent="0.25">
      <c r="A61" s="4">
        <f t="shared" si="1"/>
        <v>340</v>
      </c>
      <c r="B61" s="3">
        <f>10^(('Shift Factors'!$D$4/(2.303*'Shift Factors'!$F$4))*(1/(273.15+A61)-1/(273.15+'Shift Factors'!$E$4)))</f>
        <v>7.0818379680932363E-3</v>
      </c>
      <c r="C61" s="10">
        <f t="shared" si="0"/>
        <v>3.3335671792821348E-2</v>
      </c>
    </row>
    <row r="62" spans="1:3" x14ac:dyDescent="0.25">
      <c r="A62" s="4">
        <f t="shared" si="1"/>
        <v>345</v>
      </c>
      <c r="B62" s="3">
        <f>10^(('Shift Factors'!$D$4/(2.303*'Shift Factors'!$F$4))*(1/(273.15+A62)-1/(273.15+'Shift Factors'!$E$4)))</f>
        <v>6.1855163085688314E-3</v>
      </c>
      <c r="C62" s="10">
        <f t="shared" si="0"/>
        <v>2.9116500894345192E-2</v>
      </c>
    </row>
    <row r="63" spans="1:3" x14ac:dyDescent="0.25">
      <c r="A63" s="4">
        <f t="shared" si="1"/>
        <v>350</v>
      </c>
      <c r="B63" s="3">
        <f>10^(('Shift Factors'!$D$4/(2.303*'Shift Factors'!$F$4))*(1/(273.15+A63)-1/(273.15+'Shift Factors'!$E$4)))</f>
        <v>5.4143838142551989E-3</v>
      </c>
      <c r="C63" s="10">
        <f t="shared" si="0"/>
        <v>2.5486621214093164E-2</v>
      </c>
    </row>
    <row r="64" spans="1:3" x14ac:dyDescent="0.25">
      <c r="A64" s="4">
        <f t="shared" si="1"/>
        <v>355</v>
      </c>
      <c r="B64" s="3">
        <f>10^(('Shift Factors'!$D$4/(2.303*'Shift Factors'!$F$4))*(1/(273.15+A64)-1/(273.15+'Shift Factors'!$E$4)))</f>
        <v>4.7494433522748585E-3</v>
      </c>
      <c r="C64" s="10">
        <f t="shared" si="0"/>
        <v>2.2356609329860257E-2</v>
      </c>
    </row>
    <row r="65" spans="1:3" x14ac:dyDescent="0.25">
      <c r="A65" s="4">
        <f t="shared" si="1"/>
        <v>360</v>
      </c>
      <c r="B65" s="3">
        <f>10^(('Shift Factors'!$D$4/(2.303*'Shift Factors'!$F$4))*(1/(273.15+A65)-1/(273.15+'Shift Factors'!$E$4)))</f>
        <v>4.1747951147284796E-3</v>
      </c>
      <c r="C65" s="10">
        <f t="shared" si="0"/>
        <v>1.9651621566870378E-2</v>
      </c>
    </row>
    <row r="66" spans="1:3" x14ac:dyDescent="0.25">
      <c r="A66" s="4">
        <f t="shared" si="1"/>
        <v>365</v>
      </c>
      <c r="B66" s="3">
        <f>10^(('Shift Factors'!$D$4/(2.303*'Shift Factors'!$F$4))*(1/(273.15+A66)-1/(273.15+'Shift Factors'!$E$4)))</f>
        <v>3.6770986040499821E-3</v>
      </c>
      <c r="C66" s="10">
        <f t="shared" si="0"/>
        <v>1.730886145188883E-2</v>
      </c>
    </row>
    <row r="67" spans="1:3" x14ac:dyDescent="0.25">
      <c r="A67" s="4">
        <f t="shared" si="1"/>
        <v>370</v>
      </c>
      <c r="B67" s="3">
        <f>10^(('Shift Factors'!$D$4/(2.303*'Shift Factors'!$F$4))*(1/(273.15+A67)-1/(273.15+'Shift Factors'!$E$4)))</f>
        <v>3.2451335234704361E-3</v>
      </c>
      <c r="C67" s="10">
        <f t="shared" si="0"/>
        <v>1.5275512734078999E-2</v>
      </c>
    </row>
    <row r="68" spans="1:3" x14ac:dyDescent="0.25">
      <c r="A68" s="4">
        <f t="shared" si="1"/>
        <v>375</v>
      </c>
      <c r="B68" s="3">
        <f>10^(('Shift Factors'!$D$4/(2.303*'Shift Factors'!$F$4))*(1/(273.15+A68)-1/(273.15+'Shift Factors'!$E$4)))</f>
        <v>2.8694404337447576E-3</v>
      </c>
      <c r="C68" s="10">
        <f t="shared" ref="C68:C75" si="2">B68*2000*3.1415/1334.762</f>
        <v>1.3507047882108054E-2</v>
      </c>
    </row>
    <row r="69" spans="1:3" x14ac:dyDescent="0.25">
      <c r="A69" s="4">
        <f t="shared" ref="A69:A75" si="3">A68+5</f>
        <v>380</v>
      </c>
      <c r="B69" s="3">
        <f>10^(('Shift Factors'!$D$4/(2.303*'Shift Factors'!$F$4))*(1/(273.15+A69)-1/(273.15+'Shift Factors'!$E$4)))</f>
        <v>2.5420259182708737E-3</v>
      </c>
      <c r="C69" s="10">
        <f t="shared" si="2"/>
        <v>1.1965840235559523E-2</v>
      </c>
    </row>
    <row r="70" spans="1:3" x14ac:dyDescent="0.25">
      <c r="A70" s="4">
        <f t="shared" si="3"/>
        <v>385</v>
      </c>
      <c r="B70" s="3">
        <f>10^(('Shift Factors'!$D$4/(2.303*'Shift Factors'!$F$4))*(1/(273.15+A70)-1/(273.15+'Shift Factors'!$E$4)))</f>
        <v>2.2561200581195308E-3</v>
      </c>
      <c r="C70" s="10">
        <f t="shared" si="2"/>
        <v>1.0620022389882999E-2</v>
      </c>
    </row>
    <row r="71" spans="1:3" x14ac:dyDescent="0.25">
      <c r="A71" s="4">
        <f t="shared" si="3"/>
        <v>390</v>
      </c>
      <c r="B71" s="3">
        <f>10^(('Shift Factors'!$D$4/(2.303*'Shift Factors'!$F$4))*(1/(273.15+A71)-1/(273.15+'Shift Factors'!$E$4)))</f>
        <v>2.0059764372825591E-3</v>
      </c>
      <c r="C71" s="10">
        <f t="shared" si="2"/>
        <v>9.4425447798531272E-3</v>
      </c>
    </row>
    <row r="72" spans="1:3" x14ac:dyDescent="0.25">
      <c r="A72" s="4">
        <f t="shared" si="3"/>
        <v>395</v>
      </c>
      <c r="B72" s="3">
        <f>10^(('Shift Factors'!$D$4/(2.303*'Shift Factors'!$F$4))*(1/(273.15+A72)-1/(273.15+'Shift Factors'!$E$4)))</f>
        <v>1.7867068162523217E-3</v>
      </c>
      <c r="C72" s="10">
        <f t="shared" si="2"/>
        <v>8.4103974540130286E-3</v>
      </c>
    </row>
    <row r="73" spans="1:3" x14ac:dyDescent="0.25">
      <c r="A73" s="4">
        <f t="shared" si="3"/>
        <v>400</v>
      </c>
      <c r="B73" s="3">
        <f>10^(('Shift Factors'!$D$4/(2.303*'Shift Factors'!$F$4))*(1/(273.15+A73)-1/(273.15+'Shift Factors'!$E$4)))</f>
        <v>1.5941441368998144E-3</v>
      </c>
      <c r="C73" s="10">
        <f t="shared" si="2"/>
        <v>7.5039652103832252E-3</v>
      </c>
    </row>
    <row r="74" spans="1:3" x14ac:dyDescent="0.25">
      <c r="A74" s="4">
        <f t="shared" si="3"/>
        <v>405</v>
      </c>
      <c r="B74" s="3">
        <f>10^(('Shift Factors'!$D$4/(2.303*'Shift Factors'!$F$4))*(1/(273.15+A74)-1/(273.15+'Shift Factors'!$E$4)))</f>
        <v>1.4247287373685916E-3</v>
      </c>
      <c r="C74" s="10">
        <f t="shared" si="2"/>
        <v>6.7064919865016098E-3</v>
      </c>
    </row>
    <row r="75" spans="1:3" x14ac:dyDescent="0.25">
      <c r="A75" s="4">
        <f t="shared" si="3"/>
        <v>410</v>
      </c>
      <c r="B75" s="3">
        <f>10^(('Shift Factors'!$D$4/(2.303*'Shift Factors'!$F$4))*(1/(273.15+A75)-1/(273.15+'Shift Factors'!$E$4)))</f>
        <v>1.2754136276166565E-3</v>
      </c>
      <c r="C75" s="10">
        <f t="shared" si="2"/>
        <v>6.0036349718642383E-3</v>
      </c>
    </row>
  </sheetData>
  <mergeCells count="1">
    <mergeCell ref="H1:I1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Shift Factors</vt:lpstr>
      <vt:lpstr>Relaxation Time</vt:lpstr>
    </vt:vector>
  </TitlesOfParts>
  <Company>Stratasys,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Nixon</dc:creator>
  <cp:lastModifiedBy>Jason Nixon</cp:lastModifiedBy>
  <dcterms:created xsi:type="dcterms:W3CDTF">2017-07-11T17:05:55Z</dcterms:created>
  <dcterms:modified xsi:type="dcterms:W3CDTF">2017-08-24T13:47:15Z</dcterms:modified>
</cp:coreProperties>
</file>