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son.nixon\Documents\Projects\Adhesion Study\Rheological Characterization\PES (Veradel 3600)\"/>
    </mc:Choice>
  </mc:AlternateContent>
  <bookViews>
    <workbookView xWindow="0" yWindow="0" windowWidth="7695" windowHeight="8280" activeTab="2"/>
  </bookViews>
  <sheets>
    <sheet name="Raw Data" sheetId="3" r:id="rId1"/>
    <sheet name="Shift Factors" sheetId="4" r:id="rId2"/>
    <sheet name="Relaxation Tim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51" i="1"/>
  <c r="L11" i="1"/>
  <c r="L10" i="1"/>
  <c r="L9" i="1"/>
  <c r="L8" i="1"/>
  <c r="L7" i="1"/>
  <c r="L6" i="1"/>
  <c r="L5" i="1"/>
  <c r="L4" i="1"/>
  <c r="L3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17" i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F11" i="1" l="1"/>
  <c r="G11" i="1" s="1"/>
  <c r="F9" i="1"/>
  <c r="G9" i="1" s="1"/>
  <c r="F7" i="1"/>
  <c r="G7" i="1" s="1"/>
  <c r="F6" i="1"/>
  <c r="G6" i="1" s="1"/>
  <c r="F5" i="1"/>
  <c r="G5" i="1" s="1"/>
  <c r="D5" i="1"/>
  <c r="D6" i="1"/>
  <c r="D7" i="1"/>
  <c r="D8" i="1"/>
  <c r="D9" i="1"/>
  <c r="D10" i="1"/>
  <c r="D11" i="1"/>
  <c r="D12" i="1"/>
  <c r="C12" i="1"/>
  <c r="C11" i="1"/>
  <c r="C10" i="1"/>
  <c r="C9" i="1"/>
  <c r="C8" i="1"/>
  <c r="C7" i="1"/>
  <c r="C6" i="1"/>
  <c r="C5" i="1"/>
  <c r="C4" i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3" i="3"/>
  <c r="B7" i="4"/>
  <c r="J4" i="3" l="1"/>
  <c r="J5" i="3"/>
  <c r="J6" i="3"/>
  <c r="J7" i="3"/>
  <c r="J8" i="3"/>
  <c r="I9" i="3"/>
  <c r="I10" i="3"/>
  <c r="J11" i="3"/>
  <c r="J12" i="3"/>
  <c r="J13" i="3"/>
  <c r="I14" i="3"/>
  <c r="I15" i="3"/>
  <c r="J16" i="3"/>
  <c r="J17" i="3"/>
  <c r="J18" i="3"/>
  <c r="I19" i="3"/>
  <c r="J20" i="3"/>
  <c r="I21" i="3"/>
  <c r="J22" i="3"/>
  <c r="J23" i="3"/>
  <c r="J24" i="3"/>
  <c r="I25" i="3"/>
  <c r="I26" i="3"/>
  <c r="J27" i="3"/>
  <c r="J28" i="3"/>
  <c r="J29" i="3"/>
  <c r="I30" i="3"/>
  <c r="I31" i="3"/>
  <c r="J32" i="3"/>
  <c r="J33" i="3"/>
  <c r="J34" i="3"/>
  <c r="I35" i="3"/>
  <c r="J36" i="3"/>
  <c r="I37" i="3"/>
  <c r="J38" i="3"/>
  <c r="J39" i="3"/>
  <c r="J40" i="3"/>
  <c r="I41" i="3"/>
  <c r="I42" i="3"/>
  <c r="J43" i="3"/>
  <c r="J44" i="3"/>
  <c r="J45" i="3"/>
  <c r="I46" i="3"/>
  <c r="I47" i="3"/>
  <c r="J48" i="3"/>
  <c r="J49" i="3"/>
  <c r="J50" i="3"/>
  <c r="I51" i="3"/>
  <c r="J52" i="3"/>
  <c r="I53" i="3"/>
  <c r="J54" i="3"/>
  <c r="J55" i="3"/>
  <c r="J56" i="3"/>
  <c r="I57" i="3"/>
  <c r="I58" i="3"/>
  <c r="J59" i="3"/>
  <c r="J60" i="3"/>
  <c r="J61" i="3"/>
  <c r="I62" i="3"/>
  <c r="I63" i="3"/>
  <c r="J64" i="3"/>
  <c r="J65" i="3"/>
  <c r="J66" i="3"/>
  <c r="I67" i="3"/>
  <c r="J68" i="3"/>
  <c r="I69" i="3"/>
  <c r="J70" i="3"/>
  <c r="J71" i="3"/>
  <c r="J72" i="3"/>
  <c r="I73" i="3"/>
  <c r="I74" i="3"/>
  <c r="J75" i="3"/>
  <c r="J76" i="3"/>
  <c r="J77" i="3"/>
  <c r="I78" i="3"/>
  <c r="I79" i="3"/>
  <c r="J80" i="3"/>
  <c r="J81" i="3"/>
  <c r="J82" i="3"/>
  <c r="I83" i="3"/>
  <c r="J84" i="3"/>
  <c r="I85" i="3"/>
  <c r="J86" i="3"/>
  <c r="J87" i="3"/>
  <c r="J88" i="3"/>
  <c r="I89" i="3"/>
  <c r="I90" i="3"/>
  <c r="J91" i="3"/>
  <c r="J92" i="3"/>
  <c r="J93" i="3"/>
  <c r="I94" i="3"/>
  <c r="I95" i="3"/>
  <c r="J96" i="3"/>
  <c r="J97" i="3"/>
  <c r="J98" i="3"/>
  <c r="I99" i="3"/>
  <c r="J100" i="3"/>
  <c r="I101" i="3"/>
  <c r="J102" i="3"/>
  <c r="J103" i="3"/>
  <c r="J104" i="3"/>
  <c r="I105" i="3"/>
  <c r="I106" i="3"/>
  <c r="J107" i="3"/>
  <c r="J108" i="3"/>
  <c r="J109" i="3"/>
  <c r="I110" i="3"/>
  <c r="I111" i="3"/>
  <c r="J112" i="3"/>
  <c r="J113" i="3"/>
  <c r="J114" i="3"/>
  <c r="I115" i="3"/>
  <c r="J116" i="3"/>
  <c r="I117" i="3"/>
  <c r="J118" i="3"/>
  <c r="J119" i="3"/>
  <c r="J120" i="3"/>
  <c r="I121" i="3"/>
  <c r="I122" i="3"/>
  <c r="J123" i="3"/>
  <c r="J124" i="3"/>
  <c r="J125" i="3"/>
  <c r="I126" i="3"/>
  <c r="I127" i="3"/>
  <c r="J128" i="3"/>
  <c r="J3" i="3"/>
  <c r="I55" i="3" l="1"/>
  <c r="J95" i="3"/>
  <c r="I87" i="3"/>
  <c r="J127" i="3"/>
  <c r="I23" i="3"/>
  <c r="J63" i="3"/>
  <c r="I119" i="3"/>
  <c r="J31" i="3"/>
  <c r="I125" i="3"/>
  <c r="I114" i="3"/>
  <c r="I102" i="3"/>
  <c r="I93" i="3"/>
  <c r="I82" i="3"/>
  <c r="I70" i="3"/>
  <c r="I61" i="3"/>
  <c r="I50" i="3"/>
  <c r="I38" i="3"/>
  <c r="I29" i="3"/>
  <c r="I18" i="3"/>
  <c r="I6" i="3"/>
  <c r="J122" i="3"/>
  <c r="J110" i="3"/>
  <c r="J101" i="3"/>
  <c r="J90" i="3"/>
  <c r="J78" i="3"/>
  <c r="J69" i="3"/>
  <c r="J58" i="3"/>
  <c r="J46" i="3"/>
  <c r="J37" i="3"/>
  <c r="J26" i="3"/>
  <c r="J14" i="3"/>
  <c r="I113" i="3"/>
  <c r="I49" i="3"/>
  <c r="I5" i="3"/>
  <c r="I118" i="3"/>
  <c r="I109" i="3"/>
  <c r="I98" i="3"/>
  <c r="I86" i="3"/>
  <c r="I77" i="3"/>
  <c r="I66" i="3"/>
  <c r="I54" i="3"/>
  <c r="I45" i="3"/>
  <c r="I34" i="3"/>
  <c r="I22" i="3"/>
  <c r="I13" i="3"/>
  <c r="J126" i="3"/>
  <c r="J117" i="3"/>
  <c r="J106" i="3"/>
  <c r="J94" i="3"/>
  <c r="J85" i="3"/>
  <c r="J74" i="3"/>
  <c r="J62" i="3"/>
  <c r="J53" i="3"/>
  <c r="J42" i="3"/>
  <c r="J30" i="3"/>
  <c r="J21" i="3"/>
  <c r="J10" i="3"/>
  <c r="I81" i="3"/>
  <c r="I17" i="3"/>
  <c r="J121" i="3"/>
  <c r="J89" i="3"/>
  <c r="J57" i="3"/>
  <c r="J25" i="3"/>
  <c r="I103" i="3"/>
  <c r="I97" i="3"/>
  <c r="I71" i="3"/>
  <c r="I65" i="3"/>
  <c r="I39" i="3"/>
  <c r="I33" i="3"/>
  <c r="I7" i="3"/>
  <c r="J111" i="3"/>
  <c r="J105" i="3"/>
  <c r="J79" i="3"/>
  <c r="J73" i="3"/>
  <c r="J47" i="3"/>
  <c r="J41" i="3"/>
  <c r="J15" i="3"/>
  <c r="J9" i="3"/>
  <c r="I3" i="3"/>
  <c r="I123" i="3"/>
  <c r="I107" i="3"/>
  <c r="I91" i="3"/>
  <c r="I75" i="3"/>
  <c r="I59" i="3"/>
  <c r="I43" i="3"/>
  <c r="I27" i="3"/>
  <c r="I11" i="3"/>
  <c r="J115" i="3"/>
  <c r="J99" i="3"/>
  <c r="J83" i="3"/>
  <c r="J67" i="3"/>
  <c r="J51" i="3"/>
  <c r="J35" i="3"/>
  <c r="J19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C128" i="3" l="1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<sst xmlns="http://schemas.openxmlformats.org/spreadsheetml/2006/main" count="46" uniqueCount="26">
  <si>
    <t>T</t>
  </si>
  <si>
    <t>°C</t>
  </si>
  <si>
    <t>rad/s</t>
  </si>
  <si>
    <t>ω</t>
  </si>
  <si>
    <t>s</t>
  </si>
  <si>
    <t>G'</t>
  </si>
  <si>
    <t>G"</t>
  </si>
  <si>
    <t>Pa</t>
  </si>
  <si>
    <t>Pa-s</t>
  </si>
  <si>
    <t>-</t>
  </si>
  <si>
    <t>ms</t>
  </si>
  <si>
    <r>
      <t>tan(</t>
    </r>
    <r>
      <rPr>
        <sz val="11"/>
        <color theme="1"/>
        <rFont val="Calibri"/>
        <family val="2"/>
      </rPr>
      <t>δ)</t>
    </r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</si>
  <si>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</si>
  <si>
    <t>η*</t>
  </si>
  <si>
    <r>
      <rPr>
        <sz val="11"/>
        <color theme="1"/>
        <rFont val="Calibri"/>
        <family val="2"/>
      </rPr>
      <t>a</t>
    </r>
    <r>
      <rPr>
        <vertAlign val="subscript"/>
        <sz val="11"/>
        <color theme="1"/>
        <rFont val="Calibri"/>
        <family val="2"/>
      </rPr>
      <t>T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/>
    </r>
  </si>
  <si>
    <t>WLF</t>
  </si>
  <si>
    <r>
      <rPr>
        <sz val="11"/>
        <color theme="1"/>
        <rFont val="Calibri"/>
        <family val="2"/>
      </rPr>
      <t>τ</t>
    </r>
    <r>
      <rPr>
        <vertAlign val="subscript"/>
        <sz val="11"/>
        <color theme="1"/>
        <rFont val="Calibri"/>
        <family val="2"/>
      </rPr>
      <t>avg</t>
    </r>
  </si>
  <si>
    <r>
      <t>τ</t>
    </r>
    <r>
      <rPr>
        <vertAlign val="subscript"/>
        <sz val="11"/>
        <color theme="1"/>
        <rFont val="Calibri"/>
        <family val="2"/>
      </rPr>
      <t>max</t>
    </r>
  </si>
  <si>
    <t>C1</t>
  </si>
  <si>
    <t>C2</t>
  </si>
  <si>
    <t>Tref</t>
  </si>
  <si>
    <t>t</t>
  </si>
  <si>
    <r>
      <t>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(WLF)</t>
    </r>
  </si>
  <si>
    <t>Empirical</t>
  </si>
  <si>
    <t>Crossover</t>
  </si>
  <si>
    <r>
      <t>η*/a</t>
    </r>
    <r>
      <rPr>
        <vertAlign val="subscript"/>
        <sz val="11"/>
        <color theme="1"/>
        <rFont val="Calibri"/>
        <family val="2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</si>
</sst>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E+0"/>
    <numFmt numFmtId="167" formatCode="0.0000"/>
    <numFmt numFmtId="168" formatCode="0.000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vertical="top" wrapText="1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/>
    <xf numFmtId="165" fontId="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/>
    <xf numFmtId="167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vertical="center" wrapText="1"/>
    </xf>
    <xf numFmtId="0" fontId="0" fillId="0" borderId="0" xfId="0" applyBorder="1" applyAlignment="1"/>
    <xf numFmtId="0" fontId="0" fillId="0" borderId="0" xfId="0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0" fontId="1" fillId="0" borderId="2" xfId="0" applyFont="1" applyBorder="1" applyAlignment="1"/>
    <xf numFmtId="164" fontId="0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 (Veradel 3600) Rheology Master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Data'!$I$3:$I$128</c:f>
              <c:numCache>
                <c:formatCode>0.0</c:formatCode>
                <c:ptCount val="126"/>
                <c:pt idx="0">
                  <c:v>3.5651937292590974</c:v>
                </c:pt>
                <c:pt idx="1">
                  <c:v>5.6501190221298172</c:v>
                </c:pt>
                <c:pt idx="2">
                  <c:v>8.9550536091530013</c:v>
                </c:pt>
                <c:pt idx="3">
                  <c:v>14.193036236180467</c:v>
                </c:pt>
                <c:pt idx="4">
                  <c:v>22.494946354133198</c:v>
                </c:pt>
                <c:pt idx="5">
                  <c:v>35.651937292590972</c:v>
                </c:pt>
                <c:pt idx="6">
                  <c:v>56.504755415027432</c:v>
                </c:pt>
                <c:pt idx="7">
                  <c:v>89.553388246513421</c:v>
                </c:pt>
                <c:pt idx="8">
                  <c:v>141.93321451678807</c:v>
                </c:pt>
                <c:pt idx="9">
                  <c:v>224.94875050258617</c:v>
                </c:pt>
                <c:pt idx="10">
                  <c:v>356.51937292590969</c:v>
                </c:pt>
                <c:pt idx="11">
                  <c:v>565.04541503403675</c:v>
                </c:pt>
                <c:pt idx="12">
                  <c:v>895.53388246513407</c:v>
                </c:pt>
                <c:pt idx="13">
                  <c:v>1419.3321451678808</c:v>
                </c:pt>
                <c:pt idx="14">
                  <c:v>2249.4875050258615</c:v>
                </c:pt>
                <c:pt idx="15">
                  <c:v>3565.1937292590974</c:v>
                </c:pt>
                <c:pt idx="16">
                  <c:v>5650.4541503403671</c:v>
                </c:pt>
                <c:pt idx="17">
                  <c:v>8955.3388246513405</c:v>
                </c:pt>
                <c:pt idx="18">
                  <c:v>14193.321451678807</c:v>
                </c:pt>
                <c:pt idx="19">
                  <c:v>22494.875050258612</c:v>
                </c:pt>
                <c:pt idx="20">
                  <c:v>35651.93729259097</c:v>
                </c:pt>
                <c:pt idx="21">
                  <c:v>0.57447041230640317</c:v>
                </c:pt>
                <c:pt idx="22">
                  <c:v>0.91042070942318776</c:v>
                </c:pt>
                <c:pt idx="23">
                  <c:v>1.4429547816312236</c:v>
                </c:pt>
                <c:pt idx="24">
                  <c:v>2.2869667113917909</c:v>
                </c:pt>
                <c:pt idx="25">
                  <c:v>3.6246785134884809</c:v>
                </c:pt>
                <c:pt idx="26">
                  <c:v>5.7447041230640314</c:v>
                </c:pt>
                <c:pt idx="27">
                  <c:v>9.104781564644183</c:v>
                </c:pt>
                <c:pt idx="28">
                  <c:v>14.43000739264208</c:v>
                </c:pt>
                <c:pt idx="29">
                  <c:v>22.870126690247755</c:v>
                </c:pt>
                <c:pt idx="30">
                  <c:v>36.246670240802352</c:v>
                </c:pt>
                <c:pt idx="31">
                  <c:v>57.447041230640316</c:v>
                </c:pt>
                <c:pt idx="32">
                  <c:v>91.04747096419446</c:v>
                </c:pt>
                <c:pt idx="33">
                  <c:v>144.30007392642079</c:v>
                </c:pt>
                <c:pt idx="34">
                  <c:v>228.70126690247756</c:v>
                </c:pt>
                <c:pt idx="35">
                  <c:v>362.46670240802348</c:v>
                </c:pt>
                <c:pt idx="36">
                  <c:v>574.47041230640309</c:v>
                </c:pt>
                <c:pt idx="37">
                  <c:v>910.4747096419444</c:v>
                </c:pt>
                <c:pt idx="38">
                  <c:v>1443.0007392642078</c:v>
                </c:pt>
                <c:pt idx="39">
                  <c:v>2287.0126690247753</c:v>
                </c:pt>
                <c:pt idx="40">
                  <c:v>3624.667024080235</c:v>
                </c:pt>
                <c:pt idx="41">
                  <c:v>5744.7041230640316</c:v>
                </c:pt>
                <c:pt idx="42">
                  <c:v>0.05</c:v>
                </c:pt>
                <c:pt idx="43">
                  <c:v>7.9240000000000005E-2</c:v>
                </c:pt>
                <c:pt idx="44">
                  <c:v>0.12559000000000001</c:v>
                </c:pt>
                <c:pt idx="45">
                  <c:v>0.19905</c:v>
                </c:pt>
                <c:pt idx="46">
                  <c:v>0.31547999999999998</c:v>
                </c:pt>
                <c:pt idx="47">
                  <c:v>0.5</c:v>
                </c:pt>
                <c:pt idx="48">
                  <c:v>0.79244999999999999</c:v>
                </c:pt>
                <c:pt idx="49">
                  <c:v>1.2559400000000001</c:v>
                </c:pt>
                <c:pt idx="50">
                  <c:v>1.99054</c:v>
                </c:pt>
                <c:pt idx="51">
                  <c:v>3.1547900000000002</c:v>
                </c:pt>
                <c:pt idx="52">
                  <c:v>5</c:v>
                </c:pt>
                <c:pt idx="53">
                  <c:v>7.9244700000000003</c:v>
                </c:pt>
                <c:pt idx="54">
                  <c:v>12.5594</c:v>
                </c:pt>
                <c:pt idx="55">
                  <c:v>19.9054</c:v>
                </c:pt>
                <c:pt idx="56">
                  <c:v>31.547899999999998</c:v>
                </c:pt>
                <c:pt idx="57">
                  <c:v>50</c:v>
                </c:pt>
                <c:pt idx="58">
                  <c:v>79.244699999999995</c:v>
                </c:pt>
                <c:pt idx="59">
                  <c:v>125.59399999999999</c:v>
                </c:pt>
                <c:pt idx="60">
                  <c:v>199.054</c:v>
                </c:pt>
                <c:pt idx="61">
                  <c:v>315.47899999999998</c:v>
                </c:pt>
                <c:pt idx="62">
                  <c:v>500</c:v>
                </c:pt>
                <c:pt idx="63">
                  <c:v>1.052729774188413E-2</c:v>
                </c:pt>
                <c:pt idx="64">
                  <c:v>1.668366146133797E-2</c:v>
                </c:pt>
                <c:pt idx="65">
                  <c:v>2.6442466468064561E-2</c:v>
                </c:pt>
                <c:pt idx="66">
                  <c:v>4.1909172310440723E-2</c:v>
                </c:pt>
                <c:pt idx="67">
                  <c:v>6.6423037832192097E-2</c:v>
                </c:pt>
                <c:pt idx="68">
                  <c:v>0.1052729774188413</c:v>
                </c:pt>
                <c:pt idx="69">
                  <c:v>0.16684714191112157</c:v>
                </c:pt>
                <c:pt idx="70">
                  <c:v>0.26443308651883907</c:v>
                </c:pt>
                <c:pt idx="71">
                  <c:v>0.41910014494260073</c:v>
                </c:pt>
                <c:pt idx="72">
                  <c:v>0.66422827286237274</c:v>
                </c:pt>
                <c:pt idx="73">
                  <c:v>1.052729774188413</c:v>
                </c:pt>
                <c:pt idx="74">
                  <c:v>1.6684651027325708</c:v>
                </c:pt>
                <c:pt idx="75">
                  <c:v>2.6443308651883908</c:v>
                </c:pt>
                <c:pt idx="76">
                  <c:v>4.1910014494260075</c:v>
                </c:pt>
                <c:pt idx="77">
                  <c:v>6.6422827286237265</c:v>
                </c:pt>
                <c:pt idx="78">
                  <c:v>10.52729774188413</c:v>
                </c:pt>
                <c:pt idx="79">
                  <c:v>16.684651027325707</c:v>
                </c:pt>
                <c:pt idx="80">
                  <c:v>26.443308651883907</c:v>
                </c:pt>
                <c:pt idx="81">
                  <c:v>41.910014494260075</c:v>
                </c:pt>
                <c:pt idx="82">
                  <c:v>66.422827286237265</c:v>
                </c:pt>
                <c:pt idx="83">
                  <c:v>105.27297741884129</c:v>
                </c:pt>
                <c:pt idx="84">
                  <c:v>3.5726265560959512E-3</c:v>
                </c:pt>
                <c:pt idx="85">
                  <c:v>5.6618985661008635E-3</c:v>
                </c:pt>
                <c:pt idx="86">
                  <c:v>8.9737233836018095E-3</c:v>
                </c:pt>
                <c:pt idx="87">
                  <c:v>1.422262631981798E-2</c:v>
                </c:pt>
                <c:pt idx="88">
                  <c:v>2.2541844518343009E-2</c:v>
                </c:pt>
                <c:pt idx="89">
                  <c:v>3.5726265560959508E-2</c:v>
                </c:pt>
                <c:pt idx="90">
                  <c:v>5.6622558287564725E-2</c:v>
                </c:pt>
                <c:pt idx="91">
                  <c:v>8.974009193726297E-2</c:v>
                </c:pt>
                <c:pt idx="92">
                  <c:v>0.14222912129942467</c:v>
                </c:pt>
                <c:pt idx="93">
                  <c:v>0.2254177306581189</c:v>
                </c:pt>
                <c:pt idx="94">
                  <c:v>0.35726265560959508</c:v>
                </c:pt>
                <c:pt idx="95">
                  <c:v>0.56622343929971364</c:v>
                </c:pt>
                <c:pt idx="96">
                  <c:v>0.89740091937262967</c:v>
                </c:pt>
                <c:pt idx="97">
                  <c:v>1.4222912129942469</c:v>
                </c:pt>
                <c:pt idx="98">
                  <c:v>2.2541773065811888</c:v>
                </c:pt>
                <c:pt idx="99">
                  <c:v>3.5726265560959507</c:v>
                </c:pt>
                <c:pt idx="100">
                  <c:v>5.662234392997135</c:v>
                </c:pt>
                <c:pt idx="101">
                  <c:v>8.974009193726296</c:v>
                </c:pt>
                <c:pt idx="102">
                  <c:v>14.222912129942468</c:v>
                </c:pt>
                <c:pt idx="103">
                  <c:v>22.541773065811888</c:v>
                </c:pt>
                <c:pt idx="104">
                  <c:v>35.726265560959511</c:v>
                </c:pt>
                <c:pt idx="105">
                  <c:v>1.6156808984555571E-3</c:v>
                </c:pt>
                <c:pt idx="106">
                  <c:v>2.5605310878723669E-3</c:v>
                </c:pt>
                <c:pt idx="107">
                  <c:v>4.0582672807406685E-3</c:v>
                </c:pt>
                <c:pt idx="108">
                  <c:v>6.4320256567515725E-3</c:v>
                </c:pt>
                <c:pt idx="109">
                  <c:v>1.0194300196895182E-2</c:v>
                </c:pt>
                <c:pt idx="110">
                  <c:v>1.6156808984555571E-2</c:v>
                </c:pt>
                <c:pt idx="111">
                  <c:v>2.5606926559622125E-2</c:v>
                </c:pt>
                <c:pt idx="112">
                  <c:v>4.0583965352125446E-2</c:v>
                </c:pt>
                <c:pt idx="113">
                  <c:v>6.4321549112234491E-2</c:v>
                </c:pt>
                <c:pt idx="114">
                  <c:v>0.10194267883277214</c:v>
                </c:pt>
                <c:pt idx="115">
                  <c:v>0.16156808984555571</c:v>
                </c:pt>
                <c:pt idx="116">
                  <c:v>0.25606829618768218</c:v>
                </c:pt>
                <c:pt idx="117">
                  <c:v>0.40583965352125445</c:v>
                </c:pt>
                <c:pt idx="118">
                  <c:v>0.64321549112234488</c:v>
                </c:pt>
                <c:pt idx="119">
                  <c:v>1.0194267883277213</c:v>
                </c:pt>
                <c:pt idx="120">
                  <c:v>1.6156808984555571</c:v>
                </c:pt>
                <c:pt idx="121">
                  <c:v>2.5606829618768217</c:v>
                </c:pt>
                <c:pt idx="122">
                  <c:v>4.0583965352125446</c:v>
                </c:pt>
                <c:pt idx="123">
                  <c:v>6.4321549112234493</c:v>
                </c:pt>
                <c:pt idx="124">
                  <c:v>10.194267883277213</c:v>
                </c:pt>
                <c:pt idx="125">
                  <c:v>16.156808984555571</c:v>
                </c:pt>
              </c:numCache>
            </c:numRef>
          </c:xVal>
          <c:yVal>
            <c:numRef>
              <c:f>'Raw Data'!$D$3:$D$170</c:f>
              <c:numCache>
                <c:formatCode>0.0E+0</c:formatCode>
                <c:ptCount val="168"/>
                <c:pt idx="0">
                  <c:v>11303.4</c:v>
                </c:pt>
                <c:pt idx="1">
                  <c:v>20188.2</c:v>
                </c:pt>
                <c:pt idx="2">
                  <c:v>34535</c:v>
                </c:pt>
                <c:pt idx="3">
                  <c:v>55820.7</c:v>
                </c:pt>
                <c:pt idx="4">
                  <c:v>86181.6</c:v>
                </c:pt>
                <c:pt idx="5">
                  <c:v>126450</c:v>
                </c:pt>
                <c:pt idx="6">
                  <c:v>177570</c:v>
                </c:pt>
                <c:pt idx="7">
                  <c:v>239150</c:v>
                </c:pt>
                <c:pt idx="8">
                  <c:v>310320</c:v>
                </c:pt>
                <c:pt idx="9">
                  <c:v>387840</c:v>
                </c:pt>
                <c:pt idx="10">
                  <c:v>471660</c:v>
                </c:pt>
                <c:pt idx="11">
                  <c:v>559130</c:v>
                </c:pt>
                <c:pt idx="12">
                  <c:v>648370</c:v>
                </c:pt>
                <c:pt idx="13">
                  <c:v>738070</c:v>
                </c:pt>
                <c:pt idx="14">
                  <c:v>827440</c:v>
                </c:pt>
                <c:pt idx="15">
                  <c:v>917230</c:v>
                </c:pt>
                <c:pt idx="16">
                  <c:v>1007700</c:v>
                </c:pt>
                <c:pt idx="17">
                  <c:v>1102800</c:v>
                </c:pt>
                <c:pt idx="18">
                  <c:v>1205500</c:v>
                </c:pt>
                <c:pt idx="19">
                  <c:v>1311400</c:v>
                </c:pt>
                <c:pt idx="20">
                  <c:v>1279400</c:v>
                </c:pt>
                <c:pt idx="21">
                  <c:v>897.44</c:v>
                </c:pt>
                <c:pt idx="22">
                  <c:v>1724.67</c:v>
                </c:pt>
                <c:pt idx="23">
                  <c:v>3341.77</c:v>
                </c:pt>
                <c:pt idx="24">
                  <c:v>6402.06</c:v>
                </c:pt>
                <c:pt idx="25">
                  <c:v>11807.2</c:v>
                </c:pt>
                <c:pt idx="26">
                  <c:v>20951</c:v>
                </c:pt>
                <c:pt idx="27">
                  <c:v>35484.5</c:v>
                </c:pt>
                <c:pt idx="28">
                  <c:v>57497.2</c:v>
                </c:pt>
                <c:pt idx="29">
                  <c:v>88513</c:v>
                </c:pt>
                <c:pt idx="30">
                  <c:v>130930</c:v>
                </c:pt>
                <c:pt idx="31">
                  <c:v>184550</c:v>
                </c:pt>
                <c:pt idx="32">
                  <c:v>249530</c:v>
                </c:pt>
                <c:pt idx="33">
                  <c:v>323380</c:v>
                </c:pt>
                <c:pt idx="34">
                  <c:v>406480</c:v>
                </c:pt>
                <c:pt idx="35">
                  <c:v>493940</c:v>
                </c:pt>
                <c:pt idx="36">
                  <c:v>586610</c:v>
                </c:pt>
                <c:pt idx="37">
                  <c:v>680480</c:v>
                </c:pt>
                <c:pt idx="38">
                  <c:v>776310</c:v>
                </c:pt>
                <c:pt idx="39">
                  <c:v>871780</c:v>
                </c:pt>
                <c:pt idx="40">
                  <c:v>954730</c:v>
                </c:pt>
                <c:pt idx="41">
                  <c:v>907290</c:v>
                </c:pt>
                <c:pt idx="42">
                  <c:v>39.834800000000001</c:v>
                </c:pt>
                <c:pt idx="43">
                  <c:v>52.391300000000001</c:v>
                </c:pt>
                <c:pt idx="44">
                  <c:v>81.867800000000003</c:v>
                </c:pt>
                <c:pt idx="45">
                  <c:v>139.08799999999999</c:v>
                </c:pt>
                <c:pt idx="46">
                  <c:v>273.42899999999997</c:v>
                </c:pt>
                <c:pt idx="47">
                  <c:v>555.91300000000001</c:v>
                </c:pt>
                <c:pt idx="48">
                  <c:v>1150.01</c:v>
                </c:pt>
                <c:pt idx="49">
                  <c:v>2329.21</c:v>
                </c:pt>
                <c:pt idx="50">
                  <c:v>4608.05</c:v>
                </c:pt>
                <c:pt idx="51">
                  <c:v>8839.2999999999993</c:v>
                </c:pt>
                <c:pt idx="52">
                  <c:v>16198.7</c:v>
                </c:pt>
                <c:pt idx="53">
                  <c:v>28401.599999999999</c:v>
                </c:pt>
                <c:pt idx="54">
                  <c:v>47660.5</c:v>
                </c:pt>
                <c:pt idx="55">
                  <c:v>76053</c:v>
                </c:pt>
                <c:pt idx="56">
                  <c:v>115640</c:v>
                </c:pt>
                <c:pt idx="57">
                  <c:v>168460</c:v>
                </c:pt>
                <c:pt idx="58">
                  <c:v>234110</c:v>
                </c:pt>
                <c:pt idx="59">
                  <c:v>312460</c:v>
                </c:pt>
                <c:pt idx="60">
                  <c:v>403000</c:v>
                </c:pt>
                <c:pt idx="61">
                  <c:v>501020</c:v>
                </c:pt>
                <c:pt idx="62">
                  <c:v>540520</c:v>
                </c:pt>
                <c:pt idx="63">
                  <c:v>17.010999999999999</c:v>
                </c:pt>
                <c:pt idx="64">
                  <c:v>23.381399999999999</c:v>
                </c:pt>
                <c:pt idx="65">
                  <c:v>32.504600000000003</c:v>
                </c:pt>
                <c:pt idx="66">
                  <c:v>40.831600000000002</c:v>
                </c:pt>
                <c:pt idx="67">
                  <c:v>53.383499999999998</c:v>
                </c:pt>
                <c:pt idx="68">
                  <c:v>73.328599999999994</c:v>
                </c:pt>
                <c:pt idx="69">
                  <c:v>115.342</c:v>
                </c:pt>
                <c:pt idx="70">
                  <c:v>214.34200000000001</c:v>
                </c:pt>
                <c:pt idx="71">
                  <c:v>409.89600000000002</c:v>
                </c:pt>
                <c:pt idx="72">
                  <c:v>834.60299999999995</c:v>
                </c:pt>
                <c:pt idx="73">
                  <c:v>1723.7</c:v>
                </c:pt>
                <c:pt idx="74">
                  <c:v>3494</c:v>
                </c:pt>
                <c:pt idx="75">
                  <c:v>6843.62</c:v>
                </c:pt>
                <c:pt idx="76">
                  <c:v>12954.9</c:v>
                </c:pt>
                <c:pt idx="77">
                  <c:v>23318.7</c:v>
                </c:pt>
                <c:pt idx="78">
                  <c:v>40345.199999999997</c:v>
                </c:pt>
                <c:pt idx="79">
                  <c:v>66511.399999999994</c:v>
                </c:pt>
                <c:pt idx="80">
                  <c:v>104760</c:v>
                </c:pt>
                <c:pt idx="81">
                  <c:v>158430</c:v>
                </c:pt>
                <c:pt idx="82">
                  <c:v>230870</c:v>
                </c:pt>
                <c:pt idx="83">
                  <c:v>294320</c:v>
                </c:pt>
                <c:pt idx="84">
                  <c:v>5.3126699999999998</c:v>
                </c:pt>
                <c:pt idx="85">
                  <c:v>10.3476</c:v>
                </c:pt>
                <c:pt idx="86">
                  <c:v>16.514800000000001</c:v>
                </c:pt>
                <c:pt idx="87">
                  <c:v>23.1831</c:v>
                </c:pt>
                <c:pt idx="88">
                  <c:v>33.8245</c:v>
                </c:pt>
                <c:pt idx="89">
                  <c:v>43.194299999999998</c:v>
                </c:pt>
                <c:pt idx="90">
                  <c:v>57.377600000000001</c:v>
                </c:pt>
                <c:pt idx="91">
                  <c:v>75.612200000000001</c:v>
                </c:pt>
                <c:pt idx="92">
                  <c:v>112.599</c:v>
                </c:pt>
                <c:pt idx="93">
                  <c:v>169.291</c:v>
                </c:pt>
                <c:pt idx="94">
                  <c:v>317.83</c:v>
                </c:pt>
                <c:pt idx="95">
                  <c:v>629.53399999999999</c:v>
                </c:pt>
                <c:pt idx="96">
                  <c:v>1301.31</c:v>
                </c:pt>
                <c:pt idx="97">
                  <c:v>2659.05</c:v>
                </c:pt>
                <c:pt idx="98">
                  <c:v>5343.89</c:v>
                </c:pt>
                <c:pt idx="99">
                  <c:v>10240.4</c:v>
                </c:pt>
                <c:pt idx="100">
                  <c:v>18953.2</c:v>
                </c:pt>
                <c:pt idx="101">
                  <c:v>33822.199999999997</c:v>
                </c:pt>
                <c:pt idx="102">
                  <c:v>58295.8</c:v>
                </c:pt>
                <c:pt idx="103">
                  <c:v>97909.2</c:v>
                </c:pt>
                <c:pt idx="104">
                  <c:v>147430</c:v>
                </c:pt>
                <c:pt idx="105">
                  <c:v>2.5970599999999999</c:v>
                </c:pt>
                <c:pt idx="106">
                  <c:v>3.3607200000000002</c:v>
                </c:pt>
                <c:pt idx="107">
                  <c:v>7.2229099999999997</c:v>
                </c:pt>
                <c:pt idx="108">
                  <c:v>10.1363</c:v>
                </c:pt>
                <c:pt idx="109">
                  <c:v>17.174099999999999</c:v>
                </c:pt>
                <c:pt idx="110">
                  <c:v>25.141999999999999</c:v>
                </c:pt>
                <c:pt idx="111">
                  <c:v>33.615200000000002</c:v>
                </c:pt>
                <c:pt idx="112">
                  <c:v>45.241599999999998</c:v>
                </c:pt>
                <c:pt idx="113">
                  <c:v>61.841500000000003</c:v>
                </c:pt>
                <c:pt idx="114">
                  <c:v>79.985100000000003</c:v>
                </c:pt>
                <c:pt idx="115">
                  <c:v>120.23099999999999</c:v>
                </c:pt>
                <c:pt idx="116">
                  <c:v>206.53</c:v>
                </c:pt>
                <c:pt idx="117">
                  <c:v>386.45</c:v>
                </c:pt>
                <c:pt idx="118">
                  <c:v>782.7</c:v>
                </c:pt>
                <c:pt idx="119">
                  <c:v>1602.11</c:v>
                </c:pt>
                <c:pt idx="120">
                  <c:v>3305.75</c:v>
                </c:pt>
                <c:pt idx="121">
                  <c:v>6545.53</c:v>
                </c:pt>
                <c:pt idx="122">
                  <c:v>12684</c:v>
                </c:pt>
                <c:pt idx="123">
                  <c:v>24006</c:v>
                </c:pt>
                <c:pt idx="124">
                  <c:v>45125</c:v>
                </c:pt>
                <c:pt idx="125">
                  <c:v>77841.899999999994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'Raw Data'!$E$1</c:f>
              <c:strCache>
                <c:ptCount val="1"/>
                <c:pt idx="0">
                  <c:v>G"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Data'!$I$3:$I$128</c:f>
              <c:numCache>
                <c:formatCode>0.0</c:formatCode>
                <c:ptCount val="126"/>
                <c:pt idx="0">
                  <c:v>3.5651937292590974</c:v>
                </c:pt>
                <c:pt idx="1">
                  <c:v>5.6501190221298172</c:v>
                </c:pt>
                <c:pt idx="2">
                  <c:v>8.9550536091530013</c:v>
                </c:pt>
                <c:pt idx="3">
                  <c:v>14.193036236180467</c:v>
                </c:pt>
                <c:pt idx="4">
                  <c:v>22.494946354133198</c:v>
                </c:pt>
                <c:pt idx="5">
                  <c:v>35.651937292590972</c:v>
                </c:pt>
                <c:pt idx="6">
                  <c:v>56.504755415027432</c:v>
                </c:pt>
                <c:pt idx="7">
                  <c:v>89.553388246513421</c:v>
                </c:pt>
                <c:pt idx="8">
                  <c:v>141.93321451678807</c:v>
                </c:pt>
                <c:pt idx="9">
                  <c:v>224.94875050258617</c:v>
                </c:pt>
                <c:pt idx="10">
                  <c:v>356.51937292590969</c:v>
                </c:pt>
                <c:pt idx="11">
                  <c:v>565.04541503403675</c:v>
                </c:pt>
                <c:pt idx="12">
                  <c:v>895.53388246513407</c:v>
                </c:pt>
                <c:pt idx="13">
                  <c:v>1419.3321451678808</c:v>
                </c:pt>
                <c:pt idx="14">
                  <c:v>2249.4875050258615</c:v>
                </c:pt>
                <c:pt idx="15">
                  <c:v>3565.1937292590974</c:v>
                </c:pt>
                <c:pt idx="16">
                  <c:v>5650.4541503403671</c:v>
                </c:pt>
                <c:pt idx="17">
                  <c:v>8955.3388246513405</c:v>
                </c:pt>
                <c:pt idx="18">
                  <c:v>14193.321451678807</c:v>
                </c:pt>
                <c:pt idx="19">
                  <c:v>22494.875050258612</c:v>
                </c:pt>
                <c:pt idx="20">
                  <c:v>35651.93729259097</c:v>
                </c:pt>
                <c:pt idx="21">
                  <c:v>0.57447041230640317</c:v>
                </c:pt>
                <c:pt idx="22">
                  <c:v>0.91042070942318776</c:v>
                </c:pt>
                <c:pt idx="23">
                  <c:v>1.4429547816312236</c:v>
                </c:pt>
                <c:pt idx="24">
                  <c:v>2.2869667113917909</c:v>
                </c:pt>
                <c:pt idx="25">
                  <c:v>3.6246785134884809</c:v>
                </c:pt>
                <c:pt idx="26">
                  <c:v>5.7447041230640314</c:v>
                </c:pt>
                <c:pt idx="27">
                  <c:v>9.104781564644183</c:v>
                </c:pt>
                <c:pt idx="28">
                  <c:v>14.43000739264208</c:v>
                </c:pt>
                <c:pt idx="29">
                  <c:v>22.870126690247755</c:v>
                </c:pt>
                <c:pt idx="30">
                  <c:v>36.246670240802352</c:v>
                </c:pt>
                <c:pt idx="31">
                  <c:v>57.447041230640316</c:v>
                </c:pt>
                <c:pt idx="32">
                  <c:v>91.04747096419446</c:v>
                </c:pt>
                <c:pt idx="33">
                  <c:v>144.30007392642079</c:v>
                </c:pt>
                <c:pt idx="34">
                  <c:v>228.70126690247756</c:v>
                </c:pt>
                <c:pt idx="35">
                  <c:v>362.46670240802348</c:v>
                </c:pt>
                <c:pt idx="36">
                  <c:v>574.47041230640309</c:v>
                </c:pt>
                <c:pt idx="37">
                  <c:v>910.4747096419444</c:v>
                </c:pt>
                <c:pt idx="38">
                  <c:v>1443.0007392642078</c:v>
                </c:pt>
                <c:pt idx="39">
                  <c:v>2287.0126690247753</c:v>
                </c:pt>
                <c:pt idx="40">
                  <c:v>3624.667024080235</c:v>
                </c:pt>
                <c:pt idx="41">
                  <c:v>5744.7041230640316</c:v>
                </c:pt>
                <c:pt idx="42">
                  <c:v>0.05</c:v>
                </c:pt>
                <c:pt idx="43">
                  <c:v>7.9240000000000005E-2</c:v>
                </c:pt>
                <c:pt idx="44">
                  <c:v>0.12559000000000001</c:v>
                </c:pt>
                <c:pt idx="45">
                  <c:v>0.19905</c:v>
                </c:pt>
                <c:pt idx="46">
                  <c:v>0.31547999999999998</c:v>
                </c:pt>
                <c:pt idx="47">
                  <c:v>0.5</c:v>
                </c:pt>
                <c:pt idx="48">
                  <c:v>0.79244999999999999</c:v>
                </c:pt>
                <c:pt idx="49">
                  <c:v>1.2559400000000001</c:v>
                </c:pt>
                <c:pt idx="50">
                  <c:v>1.99054</c:v>
                </c:pt>
                <c:pt idx="51">
                  <c:v>3.1547900000000002</c:v>
                </c:pt>
                <c:pt idx="52">
                  <c:v>5</c:v>
                </c:pt>
                <c:pt idx="53">
                  <c:v>7.9244700000000003</c:v>
                </c:pt>
                <c:pt idx="54">
                  <c:v>12.5594</c:v>
                </c:pt>
                <c:pt idx="55">
                  <c:v>19.9054</c:v>
                </c:pt>
                <c:pt idx="56">
                  <c:v>31.547899999999998</c:v>
                </c:pt>
                <c:pt idx="57">
                  <c:v>50</c:v>
                </c:pt>
                <c:pt idx="58">
                  <c:v>79.244699999999995</c:v>
                </c:pt>
                <c:pt idx="59">
                  <c:v>125.59399999999999</c:v>
                </c:pt>
                <c:pt idx="60">
                  <c:v>199.054</c:v>
                </c:pt>
                <c:pt idx="61">
                  <c:v>315.47899999999998</c:v>
                </c:pt>
                <c:pt idx="62">
                  <c:v>500</c:v>
                </c:pt>
                <c:pt idx="63">
                  <c:v>1.052729774188413E-2</c:v>
                </c:pt>
                <c:pt idx="64">
                  <c:v>1.668366146133797E-2</c:v>
                </c:pt>
                <c:pt idx="65">
                  <c:v>2.6442466468064561E-2</c:v>
                </c:pt>
                <c:pt idx="66">
                  <c:v>4.1909172310440723E-2</c:v>
                </c:pt>
                <c:pt idx="67">
                  <c:v>6.6423037832192097E-2</c:v>
                </c:pt>
                <c:pt idx="68">
                  <c:v>0.1052729774188413</c:v>
                </c:pt>
                <c:pt idx="69">
                  <c:v>0.16684714191112157</c:v>
                </c:pt>
                <c:pt idx="70">
                  <c:v>0.26443308651883907</c:v>
                </c:pt>
                <c:pt idx="71">
                  <c:v>0.41910014494260073</c:v>
                </c:pt>
                <c:pt idx="72">
                  <c:v>0.66422827286237274</c:v>
                </c:pt>
                <c:pt idx="73">
                  <c:v>1.052729774188413</c:v>
                </c:pt>
                <c:pt idx="74">
                  <c:v>1.6684651027325708</c:v>
                </c:pt>
                <c:pt idx="75">
                  <c:v>2.6443308651883908</c:v>
                </c:pt>
                <c:pt idx="76">
                  <c:v>4.1910014494260075</c:v>
                </c:pt>
                <c:pt idx="77">
                  <c:v>6.6422827286237265</c:v>
                </c:pt>
                <c:pt idx="78">
                  <c:v>10.52729774188413</c:v>
                </c:pt>
                <c:pt idx="79">
                  <c:v>16.684651027325707</c:v>
                </c:pt>
                <c:pt idx="80">
                  <c:v>26.443308651883907</c:v>
                </c:pt>
                <c:pt idx="81">
                  <c:v>41.910014494260075</c:v>
                </c:pt>
                <c:pt idx="82">
                  <c:v>66.422827286237265</c:v>
                </c:pt>
                <c:pt idx="83">
                  <c:v>105.27297741884129</c:v>
                </c:pt>
                <c:pt idx="84">
                  <c:v>3.5726265560959512E-3</c:v>
                </c:pt>
                <c:pt idx="85">
                  <c:v>5.6618985661008635E-3</c:v>
                </c:pt>
                <c:pt idx="86">
                  <c:v>8.9737233836018095E-3</c:v>
                </c:pt>
                <c:pt idx="87">
                  <c:v>1.422262631981798E-2</c:v>
                </c:pt>
                <c:pt idx="88">
                  <c:v>2.2541844518343009E-2</c:v>
                </c:pt>
                <c:pt idx="89">
                  <c:v>3.5726265560959508E-2</c:v>
                </c:pt>
                <c:pt idx="90">
                  <c:v>5.6622558287564725E-2</c:v>
                </c:pt>
                <c:pt idx="91">
                  <c:v>8.974009193726297E-2</c:v>
                </c:pt>
                <c:pt idx="92">
                  <c:v>0.14222912129942467</c:v>
                </c:pt>
                <c:pt idx="93">
                  <c:v>0.2254177306581189</c:v>
                </c:pt>
                <c:pt idx="94">
                  <c:v>0.35726265560959508</c:v>
                </c:pt>
                <c:pt idx="95">
                  <c:v>0.56622343929971364</c:v>
                </c:pt>
                <c:pt idx="96">
                  <c:v>0.89740091937262967</c:v>
                </c:pt>
                <c:pt idx="97">
                  <c:v>1.4222912129942469</c:v>
                </c:pt>
                <c:pt idx="98">
                  <c:v>2.2541773065811888</c:v>
                </c:pt>
                <c:pt idx="99">
                  <c:v>3.5726265560959507</c:v>
                </c:pt>
                <c:pt idx="100">
                  <c:v>5.662234392997135</c:v>
                </c:pt>
                <c:pt idx="101">
                  <c:v>8.974009193726296</c:v>
                </c:pt>
                <c:pt idx="102">
                  <c:v>14.222912129942468</c:v>
                </c:pt>
                <c:pt idx="103">
                  <c:v>22.541773065811888</c:v>
                </c:pt>
                <c:pt idx="104">
                  <c:v>35.726265560959511</c:v>
                </c:pt>
                <c:pt idx="105">
                  <c:v>1.6156808984555571E-3</c:v>
                </c:pt>
                <c:pt idx="106">
                  <c:v>2.5605310878723669E-3</c:v>
                </c:pt>
                <c:pt idx="107">
                  <c:v>4.0582672807406685E-3</c:v>
                </c:pt>
                <c:pt idx="108">
                  <c:v>6.4320256567515725E-3</c:v>
                </c:pt>
                <c:pt idx="109">
                  <c:v>1.0194300196895182E-2</c:v>
                </c:pt>
                <c:pt idx="110">
                  <c:v>1.6156808984555571E-2</c:v>
                </c:pt>
                <c:pt idx="111">
                  <c:v>2.5606926559622125E-2</c:v>
                </c:pt>
                <c:pt idx="112">
                  <c:v>4.0583965352125446E-2</c:v>
                </c:pt>
                <c:pt idx="113">
                  <c:v>6.4321549112234491E-2</c:v>
                </c:pt>
                <c:pt idx="114">
                  <c:v>0.10194267883277214</c:v>
                </c:pt>
                <c:pt idx="115">
                  <c:v>0.16156808984555571</c:v>
                </c:pt>
                <c:pt idx="116">
                  <c:v>0.25606829618768218</c:v>
                </c:pt>
                <c:pt idx="117">
                  <c:v>0.40583965352125445</c:v>
                </c:pt>
                <c:pt idx="118">
                  <c:v>0.64321549112234488</c:v>
                </c:pt>
                <c:pt idx="119">
                  <c:v>1.0194267883277213</c:v>
                </c:pt>
                <c:pt idx="120">
                  <c:v>1.6156808984555571</c:v>
                </c:pt>
                <c:pt idx="121">
                  <c:v>2.5606829618768217</c:v>
                </c:pt>
                <c:pt idx="122">
                  <c:v>4.0583965352125446</c:v>
                </c:pt>
                <c:pt idx="123">
                  <c:v>6.4321549112234493</c:v>
                </c:pt>
                <c:pt idx="124">
                  <c:v>10.194267883277213</c:v>
                </c:pt>
                <c:pt idx="125">
                  <c:v>16.156808984555571</c:v>
                </c:pt>
              </c:numCache>
            </c:numRef>
          </c:xVal>
          <c:yVal>
            <c:numRef>
              <c:f>'Raw Data'!$E$3:$E$170</c:f>
              <c:numCache>
                <c:formatCode>0.0E+0</c:formatCode>
                <c:ptCount val="168"/>
                <c:pt idx="0">
                  <c:v>36433.800000000003</c:v>
                </c:pt>
                <c:pt idx="1">
                  <c:v>52439</c:v>
                </c:pt>
                <c:pt idx="2">
                  <c:v>72781.3</c:v>
                </c:pt>
                <c:pt idx="3">
                  <c:v>97129.4</c:v>
                </c:pt>
                <c:pt idx="4">
                  <c:v>124540</c:v>
                </c:pt>
                <c:pt idx="5">
                  <c:v>154410</c:v>
                </c:pt>
                <c:pt idx="6">
                  <c:v>184230</c:v>
                </c:pt>
                <c:pt idx="7">
                  <c:v>212770</c:v>
                </c:pt>
                <c:pt idx="8">
                  <c:v>238140</c:v>
                </c:pt>
                <c:pt idx="9">
                  <c:v>257750</c:v>
                </c:pt>
                <c:pt idx="10">
                  <c:v>274360</c:v>
                </c:pt>
                <c:pt idx="11">
                  <c:v>287110</c:v>
                </c:pt>
                <c:pt idx="12">
                  <c:v>297330</c:v>
                </c:pt>
                <c:pt idx="13">
                  <c:v>306190</c:v>
                </c:pt>
                <c:pt idx="14">
                  <c:v>315600</c:v>
                </c:pt>
                <c:pt idx="15">
                  <c:v>334490</c:v>
                </c:pt>
                <c:pt idx="16">
                  <c:v>359780</c:v>
                </c:pt>
                <c:pt idx="17">
                  <c:v>398820</c:v>
                </c:pt>
                <c:pt idx="18">
                  <c:v>442590</c:v>
                </c:pt>
                <c:pt idx="19">
                  <c:v>449180</c:v>
                </c:pt>
                <c:pt idx="20">
                  <c:v>278580</c:v>
                </c:pt>
                <c:pt idx="21">
                  <c:v>8004.67</c:v>
                </c:pt>
                <c:pt idx="22">
                  <c:v>11981.2</c:v>
                </c:pt>
                <c:pt idx="23">
                  <c:v>18017.400000000001</c:v>
                </c:pt>
                <c:pt idx="24">
                  <c:v>26785.7</c:v>
                </c:pt>
                <c:pt idx="25">
                  <c:v>39002.6</c:v>
                </c:pt>
                <c:pt idx="26">
                  <c:v>55482.1</c:v>
                </c:pt>
                <c:pt idx="27">
                  <c:v>76497.100000000006</c:v>
                </c:pt>
                <c:pt idx="28">
                  <c:v>102020</c:v>
                </c:pt>
                <c:pt idx="29">
                  <c:v>131260</c:v>
                </c:pt>
                <c:pt idx="30">
                  <c:v>162810</c:v>
                </c:pt>
                <c:pt idx="31">
                  <c:v>194700</c:v>
                </c:pt>
                <c:pt idx="32">
                  <c:v>224830</c:v>
                </c:pt>
                <c:pt idx="33">
                  <c:v>250730</c:v>
                </c:pt>
                <c:pt idx="34">
                  <c:v>272790</c:v>
                </c:pt>
                <c:pt idx="35">
                  <c:v>290060</c:v>
                </c:pt>
                <c:pt idx="36">
                  <c:v>302390</c:v>
                </c:pt>
                <c:pt idx="37">
                  <c:v>311310</c:v>
                </c:pt>
                <c:pt idx="38">
                  <c:v>316810</c:v>
                </c:pt>
                <c:pt idx="39">
                  <c:v>312190</c:v>
                </c:pt>
                <c:pt idx="40">
                  <c:v>265950</c:v>
                </c:pt>
                <c:pt idx="41">
                  <c:v>102640</c:v>
                </c:pt>
                <c:pt idx="42">
                  <c:v>697.37400000000002</c:v>
                </c:pt>
                <c:pt idx="43">
                  <c:v>1081.3599999999999</c:v>
                </c:pt>
                <c:pt idx="44">
                  <c:v>1683.71</c:v>
                </c:pt>
                <c:pt idx="45">
                  <c:v>2640.63</c:v>
                </c:pt>
                <c:pt idx="46">
                  <c:v>4144.97</c:v>
                </c:pt>
                <c:pt idx="47">
                  <c:v>6488.96</c:v>
                </c:pt>
                <c:pt idx="48">
                  <c:v>10072.200000000001</c:v>
                </c:pt>
                <c:pt idx="49">
                  <c:v>15459.5</c:v>
                </c:pt>
                <c:pt idx="50">
                  <c:v>23348.799999999999</c:v>
                </c:pt>
                <c:pt idx="51">
                  <c:v>34659.5</c:v>
                </c:pt>
                <c:pt idx="52">
                  <c:v>50209.599999999999</c:v>
                </c:pt>
                <c:pt idx="53">
                  <c:v>70755.5</c:v>
                </c:pt>
                <c:pt idx="54">
                  <c:v>96577.4</c:v>
                </c:pt>
                <c:pt idx="55">
                  <c:v>127280</c:v>
                </c:pt>
                <c:pt idx="56">
                  <c:v>161740</c:v>
                </c:pt>
                <c:pt idx="57">
                  <c:v>197830</c:v>
                </c:pt>
                <c:pt idx="58">
                  <c:v>233520</c:v>
                </c:pt>
                <c:pt idx="59">
                  <c:v>264730</c:v>
                </c:pt>
                <c:pt idx="60">
                  <c:v>286500</c:v>
                </c:pt>
                <c:pt idx="61">
                  <c:v>276010</c:v>
                </c:pt>
                <c:pt idx="62">
                  <c:v>165090</c:v>
                </c:pt>
                <c:pt idx="63">
                  <c:v>162.249</c:v>
                </c:pt>
                <c:pt idx="64">
                  <c:v>245.018</c:v>
                </c:pt>
                <c:pt idx="65">
                  <c:v>381.34100000000001</c:v>
                </c:pt>
                <c:pt idx="66">
                  <c:v>587.15300000000002</c:v>
                </c:pt>
                <c:pt idx="67">
                  <c:v>925.08699999999999</c:v>
                </c:pt>
                <c:pt idx="68">
                  <c:v>1446.06</c:v>
                </c:pt>
                <c:pt idx="69">
                  <c:v>2282.2399999999998</c:v>
                </c:pt>
                <c:pt idx="70">
                  <c:v>3611.87</c:v>
                </c:pt>
                <c:pt idx="71">
                  <c:v>5673.89</c:v>
                </c:pt>
                <c:pt idx="72">
                  <c:v>8833.1299999999992</c:v>
                </c:pt>
                <c:pt idx="73">
                  <c:v>13690.3</c:v>
                </c:pt>
                <c:pt idx="74">
                  <c:v>20933.400000000001</c:v>
                </c:pt>
                <c:pt idx="75">
                  <c:v>31456.2</c:v>
                </c:pt>
                <c:pt idx="76">
                  <c:v>46389.2</c:v>
                </c:pt>
                <c:pt idx="77">
                  <c:v>66573</c:v>
                </c:pt>
                <c:pt idx="78">
                  <c:v>92643.4</c:v>
                </c:pt>
                <c:pt idx="79">
                  <c:v>124700</c:v>
                </c:pt>
                <c:pt idx="80">
                  <c:v>161740</c:v>
                </c:pt>
                <c:pt idx="81">
                  <c:v>199670</c:v>
                </c:pt>
                <c:pt idx="82">
                  <c:v>223880</c:v>
                </c:pt>
                <c:pt idx="83">
                  <c:v>178050</c:v>
                </c:pt>
                <c:pt idx="84">
                  <c:v>61.1081</c:v>
                </c:pt>
                <c:pt idx="85">
                  <c:v>96.74</c:v>
                </c:pt>
                <c:pt idx="86">
                  <c:v>146.322</c:v>
                </c:pt>
                <c:pt idx="87">
                  <c:v>220.82599999999999</c:v>
                </c:pt>
                <c:pt idx="88">
                  <c:v>336.04</c:v>
                </c:pt>
                <c:pt idx="89">
                  <c:v>519.96900000000005</c:v>
                </c:pt>
                <c:pt idx="90">
                  <c:v>807.31700000000001</c:v>
                </c:pt>
                <c:pt idx="91">
                  <c:v>1268.3499999999999</c:v>
                </c:pt>
                <c:pt idx="92">
                  <c:v>1995.27</c:v>
                </c:pt>
                <c:pt idx="93">
                  <c:v>3136.1</c:v>
                </c:pt>
                <c:pt idx="94">
                  <c:v>4946.87</c:v>
                </c:pt>
                <c:pt idx="95">
                  <c:v>7748.16</c:v>
                </c:pt>
                <c:pt idx="96">
                  <c:v>12061.6</c:v>
                </c:pt>
                <c:pt idx="97">
                  <c:v>18540</c:v>
                </c:pt>
                <c:pt idx="98">
                  <c:v>28173.9</c:v>
                </c:pt>
                <c:pt idx="99">
                  <c:v>41959.1</c:v>
                </c:pt>
                <c:pt idx="100">
                  <c:v>61028.3</c:v>
                </c:pt>
                <c:pt idx="101">
                  <c:v>86304.7</c:v>
                </c:pt>
                <c:pt idx="102">
                  <c:v>117290</c:v>
                </c:pt>
                <c:pt idx="103">
                  <c:v>147150</c:v>
                </c:pt>
                <c:pt idx="104">
                  <c:v>139650</c:v>
                </c:pt>
                <c:pt idx="105">
                  <c:v>27.927299999999999</c:v>
                </c:pt>
                <c:pt idx="106">
                  <c:v>45.0991</c:v>
                </c:pt>
                <c:pt idx="107">
                  <c:v>70.692599999999999</c:v>
                </c:pt>
                <c:pt idx="108">
                  <c:v>108.208</c:v>
                </c:pt>
                <c:pt idx="109">
                  <c:v>164.31899999999999</c:v>
                </c:pt>
                <c:pt idx="110">
                  <c:v>253.934</c:v>
                </c:pt>
                <c:pt idx="111">
                  <c:v>390.81900000000002</c:v>
                </c:pt>
                <c:pt idx="112">
                  <c:v>607.98099999999999</c:v>
                </c:pt>
                <c:pt idx="113">
                  <c:v>949.67499999999995</c:v>
                </c:pt>
                <c:pt idx="114">
                  <c:v>1491.66</c:v>
                </c:pt>
                <c:pt idx="115">
                  <c:v>2348.5</c:v>
                </c:pt>
                <c:pt idx="116">
                  <c:v>3699.17</c:v>
                </c:pt>
                <c:pt idx="117">
                  <c:v>5822.17</c:v>
                </c:pt>
                <c:pt idx="118">
                  <c:v>9121.09</c:v>
                </c:pt>
                <c:pt idx="119">
                  <c:v>14171.1</c:v>
                </c:pt>
                <c:pt idx="120">
                  <c:v>21760.400000000001</c:v>
                </c:pt>
                <c:pt idx="121">
                  <c:v>32908.199999999997</c:v>
                </c:pt>
                <c:pt idx="122">
                  <c:v>48788.3</c:v>
                </c:pt>
                <c:pt idx="123">
                  <c:v>70081.899999999994</c:v>
                </c:pt>
                <c:pt idx="124">
                  <c:v>94167.9</c:v>
                </c:pt>
                <c:pt idx="125">
                  <c:v>98762.1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'Raw Data'!$F$1</c:f>
              <c:strCache>
                <c:ptCount val="1"/>
                <c:pt idx="0">
                  <c:v>tan(δ)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>
                  <a:lumMod val="20000"/>
                  <a:lumOff val="8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Data'!$I$3:$I$128</c:f>
              <c:numCache>
                <c:formatCode>0.0</c:formatCode>
                <c:ptCount val="126"/>
                <c:pt idx="0">
                  <c:v>3.5651937292590974</c:v>
                </c:pt>
                <c:pt idx="1">
                  <c:v>5.6501190221298172</c:v>
                </c:pt>
                <c:pt idx="2">
                  <c:v>8.9550536091530013</c:v>
                </c:pt>
                <c:pt idx="3">
                  <c:v>14.193036236180467</c:v>
                </c:pt>
                <c:pt idx="4">
                  <c:v>22.494946354133198</c:v>
                </c:pt>
                <c:pt idx="5">
                  <c:v>35.651937292590972</c:v>
                </c:pt>
                <c:pt idx="6">
                  <c:v>56.504755415027432</c:v>
                </c:pt>
                <c:pt idx="7">
                  <c:v>89.553388246513421</c:v>
                </c:pt>
                <c:pt idx="8">
                  <c:v>141.93321451678807</c:v>
                </c:pt>
                <c:pt idx="9">
                  <c:v>224.94875050258617</c:v>
                </c:pt>
                <c:pt idx="10">
                  <c:v>356.51937292590969</c:v>
                </c:pt>
                <c:pt idx="11">
                  <c:v>565.04541503403675</c:v>
                </c:pt>
                <c:pt idx="12">
                  <c:v>895.53388246513407</c:v>
                </c:pt>
                <c:pt idx="13">
                  <c:v>1419.3321451678808</c:v>
                </c:pt>
                <c:pt idx="14">
                  <c:v>2249.4875050258615</c:v>
                </c:pt>
                <c:pt idx="15">
                  <c:v>3565.1937292590974</c:v>
                </c:pt>
                <c:pt idx="16">
                  <c:v>5650.4541503403671</c:v>
                </c:pt>
                <c:pt idx="17">
                  <c:v>8955.3388246513405</c:v>
                </c:pt>
                <c:pt idx="18">
                  <c:v>14193.321451678807</c:v>
                </c:pt>
                <c:pt idx="19">
                  <c:v>22494.875050258612</c:v>
                </c:pt>
                <c:pt idx="20">
                  <c:v>35651.93729259097</c:v>
                </c:pt>
                <c:pt idx="21">
                  <c:v>0.57447041230640317</c:v>
                </c:pt>
                <c:pt idx="22">
                  <c:v>0.91042070942318776</c:v>
                </c:pt>
                <c:pt idx="23">
                  <c:v>1.4429547816312236</c:v>
                </c:pt>
                <c:pt idx="24">
                  <c:v>2.2869667113917909</c:v>
                </c:pt>
                <c:pt idx="25">
                  <c:v>3.6246785134884809</c:v>
                </c:pt>
                <c:pt idx="26">
                  <c:v>5.7447041230640314</c:v>
                </c:pt>
                <c:pt idx="27">
                  <c:v>9.104781564644183</c:v>
                </c:pt>
                <c:pt idx="28">
                  <c:v>14.43000739264208</c:v>
                </c:pt>
                <c:pt idx="29">
                  <c:v>22.870126690247755</c:v>
                </c:pt>
                <c:pt idx="30">
                  <c:v>36.246670240802352</c:v>
                </c:pt>
                <c:pt idx="31">
                  <c:v>57.447041230640316</c:v>
                </c:pt>
                <c:pt idx="32">
                  <c:v>91.04747096419446</c:v>
                </c:pt>
                <c:pt idx="33">
                  <c:v>144.30007392642079</c:v>
                </c:pt>
                <c:pt idx="34">
                  <c:v>228.70126690247756</c:v>
                </c:pt>
                <c:pt idx="35">
                  <c:v>362.46670240802348</c:v>
                </c:pt>
                <c:pt idx="36">
                  <c:v>574.47041230640309</c:v>
                </c:pt>
                <c:pt idx="37">
                  <c:v>910.4747096419444</c:v>
                </c:pt>
                <c:pt idx="38">
                  <c:v>1443.0007392642078</c:v>
                </c:pt>
                <c:pt idx="39">
                  <c:v>2287.0126690247753</c:v>
                </c:pt>
                <c:pt idx="40">
                  <c:v>3624.667024080235</c:v>
                </c:pt>
                <c:pt idx="41">
                  <c:v>5744.7041230640316</c:v>
                </c:pt>
                <c:pt idx="42">
                  <c:v>0.05</c:v>
                </c:pt>
                <c:pt idx="43">
                  <c:v>7.9240000000000005E-2</c:v>
                </c:pt>
                <c:pt idx="44">
                  <c:v>0.12559000000000001</c:v>
                </c:pt>
                <c:pt idx="45">
                  <c:v>0.19905</c:v>
                </c:pt>
                <c:pt idx="46">
                  <c:v>0.31547999999999998</c:v>
                </c:pt>
                <c:pt idx="47">
                  <c:v>0.5</c:v>
                </c:pt>
                <c:pt idx="48">
                  <c:v>0.79244999999999999</c:v>
                </c:pt>
                <c:pt idx="49">
                  <c:v>1.2559400000000001</c:v>
                </c:pt>
                <c:pt idx="50">
                  <c:v>1.99054</c:v>
                </c:pt>
                <c:pt idx="51">
                  <c:v>3.1547900000000002</c:v>
                </c:pt>
                <c:pt idx="52">
                  <c:v>5</c:v>
                </c:pt>
                <c:pt idx="53">
                  <c:v>7.9244700000000003</c:v>
                </c:pt>
                <c:pt idx="54">
                  <c:v>12.5594</c:v>
                </c:pt>
                <c:pt idx="55">
                  <c:v>19.9054</c:v>
                </c:pt>
                <c:pt idx="56">
                  <c:v>31.547899999999998</c:v>
                </c:pt>
                <c:pt idx="57">
                  <c:v>50</c:v>
                </c:pt>
                <c:pt idx="58">
                  <c:v>79.244699999999995</c:v>
                </c:pt>
                <c:pt idx="59">
                  <c:v>125.59399999999999</c:v>
                </c:pt>
                <c:pt idx="60">
                  <c:v>199.054</c:v>
                </c:pt>
                <c:pt idx="61">
                  <c:v>315.47899999999998</c:v>
                </c:pt>
                <c:pt idx="62">
                  <c:v>500</c:v>
                </c:pt>
                <c:pt idx="63">
                  <c:v>1.052729774188413E-2</c:v>
                </c:pt>
                <c:pt idx="64">
                  <c:v>1.668366146133797E-2</c:v>
                </c:pt>
                <c:pt idx="65">
                  <c:v>2.6442466468064561E-2</c:v>
                </c:pt>
                <c:pt idx="66">
                  <c:v>4.1909172310440723E-2</c:v>
                </c:pt>
                <c:pt idx="67">
                  <c:v>6.6423037832192097E-2</c:v>
                </c:pt>
                <c:pt idx="68">
                  <c:v>0.1052729774188413</c:v>
                </c:pt>
                <c:pt idx="69">
                  <c:v>0.16684714191112157</c:v>
                </c:pt>
                <c:pt idx="70">
                  <c:v>0.26443308651883907</c:v>
                </c:pt>
                <c:pt idx="71">
                  <c:v>0.41910014494260073</c:v>
                </c:pt>
                <c:pt idx="72">
                  <c:v>0.66422827286237274</c:v>
                </c:pt>
                <c:pt idx="73">
                  <c:v>1.052729774188413</c:v>
                </c:pt>
                <c:pt idx="74">
                  <c:v>1.6684651027325708</c:v>
                </c:pt>
                <c:pt idx="75">
                  <c:v>2.6443308651883908</c:v>
                </c:pt>
                <c:pt idx="76">
                  <c:v>4.1910014494260075</c:v>
                </c:pt>
                <c:pt idx="77">
                  <c:v>6.6422827286237265</c:v>
                </c:pt>
                <c:pt idx="78">
                  <c:v>10.52729774188413</c:v>
                </c:pt>
                <c:pt idx="79">
                  <c:v>16.684651027325707</c:v>
                </c:pt>
                <c:pt idx="80">
                  <c:v>26.443308651883907</c:v>
                </c:pt>
                <c:pt idx="81">
                  <c:v>41.910014494260075</c:v>
                </c:pt>
                <c:pt idx="82">
                  <c:v>66.422827286237265</c:v>
                </c:pt>
                <c:pt idx="83">
                  <c:v>105.27297741884129</c:v>
                </c:pt>
                <c:pt idx="84">
                  <c:v>3.5726265560959512E-3</c:v>
                </c:pt>
                <c:pt idx="85">
                  <c:v>5.6618985661008635E-3</c:v>
                </c:pt>
                <c:pt idx="86">
                  <c:v>8.9737233836018095E-3</c:v>
                </c:pt>
                <c:pt idx="87">
                  <c:v>1.422262631981798E-2</c:v>
                </c:pt>
                <c:pt idx="88">
                  <c:v>2.2541844518343009E-2</c:v>
                </c:pt>
                <c:pt idx="89">
                  <c:v>3.5726265560959508E-2</c:v>
                </c:pt>
                <c:pt idx="90">
                  <c:v>5.6622558287564725E-2</c:v>
                </c:pt>
                <c:pt idx="91">
                  <c:v>8.974009193726297E-2</c:v>
                </c:pt>
                <c:pt idx="92">
                  <c:v>0.14222912129942467</c:v>
                </c:pt>
                <c:pt idx="93">
                  <c:v>0.2254177306581189</c:v>
                </c:pt>
                <c:pt idx="94">
                  <c:v>0.35726265560959508</c:v>
                </c:pt>
                <c:pt idx="95">
                  <c:v>0.56622343929971364</c:v>
                </c:pt>
                <c:pt idx="96">
                  <c:v>0.89740091937262967</c:v>
                </c:pt>
                <c:pt idx="97">
                  <c:v>1.4222912129942469</c:v>
                </c:pt>
                <c:pt idx="98">
                  <c:v>2.2541773065811888</c:v>
                </c:pt>
                <c:pt idx="99">
                  <c:v>3.5726265560959507</c:v>
                </c:pt>
                <c:pt idx="100">
                  <c:v>5.662234392997135</c:v>
                </c:pt>
                <c:pt idx="101">
                  <c:v>8.974009193726296</c:v>
                </c:pt>
                <c:pt idx="102">
                  <c:v>14.222912129942468</c:v>
                </c:pt>
                <c:pt idx="103">
                  <c:v>22.541773065811888</c:v>
                </c:pt>
                <c:pt idx="104">
                  <c:v>35.726265560959511</c:v>
                </c:pt>
                <c:pt idx="105">
                  <c:v>1.6156808984555571E-3</c:v>
                </c:pt>
                <c:pt idx="106">
                  <c:v>2.5605310878723669E-3</c:v>
                </c:pt>
                <c:pt idx="107">
                  <c:v>4.0582672807406685E-3</c:v>
                </c:pt>
                <c:pt idx="108">
                  <c:v>6.4320256567515725E-3</c:v>
                </c:pt>
                <c:pt idx="109">
                  <c:v>1.0194300196895182E-2</c:v>
                </c:pt>
                <c:pt idx="110">
                  <c:v>1.6156808984555571E-2</c:v>
                </c:pt>
                <c:pt idx="111">
                  <c:v>2.5606926559622125E-2</c:v>
                </c:pt>
                <c:pt idx="112">
                  <c:v>4.0583965352125446E-2</c:v>
                </c:pt>
                <c:pt idx="113">
                  <c:v>6.4321549112234491E-2</c:v>
                </c:pt>
                <c:pt idx="114">
                  <c:v>0.10194267883277214</c:v>
                </c:pt>
                <c:pt idx="115">
                  <c:v>0.16156808984555571</c:v>
                </c:pt>
                <c:pt idx="116">
                  <c:v>0.25606829618768218</c:v>
                </c:pt>
                <c:pt idx="117">
                  <c:v>0.40583965352125445</c:v>
                </c:pt>
                <c:pt idx="118">
                  <c:v>0.64321549112234488</c:v>
                </c:pt>
                <c:pt idx="119">
                  <c:v>1.0194267883277213</c:v>
                </c:pt>
                <c:pt idx="120">
                  <c:v>1.6156808984555571</c:v>
                </c:pt>
                <c:pt idx="121">
                  <c:v>2.5606829618768217</c:v>
                </c:pt>
                <c:pt idx="122">
                  <c:v>4.0583965352125446</c:v>
                </c:pt>
                <c:pt idx="123">
                  <c:v>6.4321549112234493</c:v>
                </c:pt>
                <c:pt idx="124">
                  <c:v>10.194267883277213</c:v>
                </c:pt>
                <c:pt idx="125">
                  <c:v>16.156808984555571</c:v>
                </c:pt>
              </c:numCache>
            </c:numRef>
          </c:xVal>
          <c:yVal>
            <c:numRef>
              <c:f>'Raw Data'!$F$3:$F$170</c:f>
              <c:numCache>
                <c:formatCode>0.0</c:formatCode>
                <c:ptCount val="168"/>
                <c:pt idx="0">
                  <c:v>3.2232599999999998</c:v>
                </c:pt>
                <c:pt idx="1">
                  <c:v>2.5975100000000002</c:v>
                </c:pt>
                <c:pt idx="2">
                  <c:v>2.1074700000000002</c:v>
                </c:pt>
                <c:pt idx="3">
                  <c:v>1.74003</c:v>
                </c:pt>
                <c:pt idx="4">
                  <c:v>1.4451099999999999</c:v>
                </c:pt>
                <c:pt idx="5">
                  <c:v>1.2210799999999999</c:v>
                </c:pt>
                <c:pt idx="6">
                  <c:v>1.0375099999999999</c:v>
                </c:pt>
                <c:pt idx="7">
                  <c:v>0.88968999999999998</c:v>
                </c:pt>
                <c:pt idx="8">
                  <c:v>0.76739999999999997</c:v>
                </c:pt>
                <c:pt idx="9">
                  <c:v>0.66456999999999999</c:v>
                </c:pt>
                <c:pt idx="10">
                  <c:v>0.58169000000000004</c:v>
                </c:pt>
                <c:pt idx="11">
                  <c:v>0.51349</c:v>
                </c:pt>
                <c:pt idx="12">
                  <c:v>0.45857999999999999</c:v>
                </c:pt>
                <c:pt idx="13">
                  <c:v>0.41485</c:v>
                </c:pt>
                <c:pt idx="14">
                  <c:v>0.38141000000000003</c:v>
                </c:pt>
                <c:pt idx="15">
                  <c:v>0.36468</c:v>
                </c:pt>
                <c:pt idx="16">
                  <c:v>0.35703000000000001</c:v>
                </c:pt>
                <c:pt idx="17">
                  <c:v>0.36165000000000003</c:v>
                </c:pt>
                <c:pt idx="18">
                  <c:v>0.36714999999999998</c:v>
                </c:pt>
                <c:pt idx="19">
                  <c:v>0.34250999999999998</c:v>
                </c:pt>
                <c:pt idx="20">
                  <c:v>0.21773000000000001</c:v>
                </c:pt>
                <c:pt idx="21">
                  <c:v>8.9194499999999994</c:v>
                </c:pt>
                <c:pt idx="22">
                  <c:v>6.9469700000000003</c:v>
                </c:pt>
                <c:pt idx="23">
                  <c:v>5.3915899999999999</c:v>
                </c:pt>
                <c:pt idx="24">
                  <c:v>4.1839300000000001</c:v>
                </c:pt>
                <c:pt idx="25">
                  <c:v>3.3032900000000001</c:v>
                </c:pt>
                <c:pt idx="26">
                  <c:v>2.64819</c:v>
                </c:pt>
                <c:pt idx="27">
                  <c:v>2.1557900000000001</c:v>
                </c:pt>
                <c:pt idx="28">
                  <c:v>1.7742899999999999</c:v>
                </c:pt>
                <c:pt idx="29">
                  <c:v>1.48298</c:v>
                </c:pt>
                <c:pt idx="30">
                  <c:v>1.24352</c:v>
                </c:pt>
                <c:pt idx="31">
                  <c:v>1.0550200000000001</c:v>
                </c:pt>
                <c:pt idx="32">
                  <c:v>0.90098999999999996</c:v>
                </c:pt>
                <c:pt idx="33">
                  <c:v>0.77532999999999996</c:v>
                </c:pt>
                <c:pt idx="34">
                  <c:v>0.67110999999999998</c:v>
                </c:pt>
                <c:pt idx="35">
                  <c:v>0.58723999999999998</c:v>
                </c:pt>
                <c:pt idx="36">
                  <c:v>0.51548000000000005</c:v>
                </c:pt>
                <c:pt idx="37">
                  <c:v>0.45748</c:v>
                </c:pt>
                <c:pt idx="38">
                  <c:v>0.40810000000000002</c:v>
                </c:pt>
                <c:pt idx="39">
                  <c:v>0.35810999999999998</c:v>
                </c:pt>
                <c:pt idx="40">
                  <c:v>0.27855000000000002</c:v>
                </c:pt>
                <c:pt idx="41">
                  <c:v>0.11312999999999999</c:v>
                </c:pt>
                <c:pt idx="42">
                  <c:v>17.506699999999999</c:v>
                </c:pt>
                <c:pt idx="43">
                  <c:v>20.64</c:v>
                </c:pt>
                <c:pt idx="44">
                  <c:v>20.566199999999998</c:v>
                </c:pt>
                <c:pt idx="45">
                  <c:v>18.985299999999999</c:v>
                </c:pt>
                <c:pt idx="46">
                  <c:v>15.1592</c:v>
                </c:pt>
                <c:pt idx="47">
                  <c:v>11.672599999999999</c:v>
                </c:pt>
                <c:pt idx="48">
                  <c:v>8.7583400000000005</c:v>
                </c:pt>
                <c:pt idx="49">
                  <c:v>6.6372400000000003</c:v>
                </c:pt>
                <c:pt idx="50">
                  <c:v>5.0669500000000003</c:v>
                </c:pt>
                <c:pt idx="51">
                  <c:v>3.9210699999999998</c:v>
                </c:pt>
                <c:pt idx="52">
                  <c:v>3.0996100000000002</c:v>
                </c:pt>
                <c:pt idx="53">
                  <c:v>2.49125</c:v>
                </c:pt>
                <c:pt idx="54">
                  <c:v>2.0263599999999999</c:v>
                </c:pt>
                <c:pt idx="55">
                  <c:v>1.67363</c:v>
                </c:pt>
                <c:pt idx="56">
                  <c:v>1.3986099999999999</c:v>
                </c:pt>
                <c:pt idx="57">
                  <c:v>1.1743300000000001</c:v>
                </c:pt>
                <c:pt idx="58">
                  <c:v>0.99748000000000003</c:v>
                </c:pt>
                <c:pt idx="59">
                  <c:v>0.84723999999999999</c:v>
                </c:pt>
                <c:pt idx="60">
                  <c:v>0.71092999999999995</c:v>
                </c:pt>
                <c:pt idx="61">
                  <c:v>0.55089999999999995</c:v>
                </c:pt>
                <c:pt idx="62">
                  <c:v>0.30542000000000002</c:v>
                </c:pt>
                <c:pt idx="63">
                  <c:v>9.5379299999999994</c:v>
                </c:pt>
                <c:pt idx="64">
                  <c:v>10.479200000000001</c:v>
                </c:pt>
                <c:pt idx="65">
                  <c:v>11.7319</c:v>
                </c:pt>
                <c:pt idx="66">
                  <c:v>14.379899999999999</c:v>
                </c:pt>
                <c:pt idx="67">
                  <c:v>17.3291</c:v>
                </c:pt>
                <c:pt idx="68">
                  <c:v>19.720300000000002</c:v>
                </c:pt>
                <c:pt idx="69">
                  <c:v>19.786799999999999</c:v>
                </c:pt>
                <c:pt idx="70">
                  <c:v>16.850999999999999</c:v>
                </c:pt>
                <c:pt idx="71">
                  <c:v>13.8423</c:v>
                </c:pt>
                <c:pt idx="72">
                  <c:v>10.583600000000001</c:v>
                </c:pt>
                <c:pt idx="73">
                  <c:v>7.9424000000000001</c:v>
                </c:pt>
                <c:pt idx="74">
                  <c:v>5.9912400000000003</c:v>
                </c:pt>
                <c:pt idx="75">
                  <c:v>4.5964299999999998</c:v>
                </c:pt>
                <c:pt idx="76">
                  <c:v>3.5808200000000001</c:v>
                </c:pt>
                <c:pt idx="77">
                  <c:v>2.8549199999999999</c:v>
                </c:pt>
                <c:pt idx="78">
                  <c:v>2.2962699999999998</c:v>
                </c:pt>
                <c:pt idx="79">
                  <c:v>1.87486</c:v>
                </c:pt>
                <c:pt idx="80">
                  <c:v>1.54383</c:v>
                </c:pt>
                <c:pt idx="81">
                  <c:v>1.2602800000000001</c:v>
                </c:pt>
                <c:pt idx="82">
                  <c:v>0.96972000000000003</c:v>
                </c:pt>
                <c:pt idx="83">
                  <c:v>0.60494000000000003</c:v>
                </c:pt>
                <c:pt idx="84">
                  <c:v>11.5023</c:v>
                </c:pt>
                <c:pt idx="85">
                  <c:v>9.3490599999999997</c:v>
                </c:pt>
                <c:pt idx="86">
                  <c:v>8.8600700000000003</c:v>
                </c:pt>
                <c:pt idx="87">
                  <c:v>9.5252800000000004</c:v>
                </c:pt>
                <c:pt idx="88">
                  <c:v>9.9348200000000002</c:v>
                </c:pt>
                <c:pt idx="89">
                  <c:v>12.0379</c:v>
                </c:pt>
                <c:pt idx="90">
                  <c:v>14.0702</c:v>
                </c:pt>
                <c:pt idx="91">
                  <c:v>16.7744</c:v>
                </c:pt>
                <c:pt idx="92">
                  <c:v>17.720099999999999</c:v>
                </c:pt>
                <c:pt idx="93">
                  <c:v>18.524899999999999</c:v>
                </c:pt>
                <c:pt idx="94">
                  <c:v>15.564500000000001</c:v>
                </c:pt>
                <c:pt idx="95">
                  <c:v>12.3078</c:v>
                </c:pt>
                <c:pt idx="96">
                  <c:v>9.2688199999999998</c:v>
                </c:pt>
                <c:pt idx="97">
                  <c:v>6.9724300000000001</c:v>
                </c:pt>
                <c:pt idx="98">
                  <c:v>5.27217</c:v>
                </c:pt>
                <c:pt idx="99">
                  <c:v>4.0973899999999999</c:v>
                </c:pt>
                <c:pt idx="100">
                  <c:v>3.2199399999999998</c:v>
                </c:pt>
                <c:pt idx="101">
                  <c:v>2.55172</c:v>
                </c:pt>
                <c:pt idx="102">
                  <c:v>2.0120100000000001</c:v>
                </c:pt>
                <c:pt idx="103">
                  <c:v>1.50291</c:v>
                </c:pt>
                <c:pt idx="104">
                  <c:v>0.94723999999999997</c:v>
                </c:pt>
                <c:pt idx="105">
                  <c:v>10.753399999999999</c:v>
                </c:pt>
                <c:pt idx="106">
                  <c:v>13.419499999999999</c:v>
                </c:pt>
                <c:pt idx="107">
                  <c:v>9.7872699999999995</c:v>
                </c:pt>
                <c:pt idx="108">
                  <c:v>10.6753</c:v>
                </c:pt>
                <c:pt idx="109">
                  <c:v>9.5678599999999996</c:v>
                </c:pt>
                <c:pt idx="110">
                  <c:v>10.1</c:v>
                </c:pt>
                <c:pt idx="111">
                  <c:v>11.626200000000001</c:v>
                </c:pt>
                <c:pt idx="112">
                  <c:v>13.438599999999999</c:v>
                </c:pt>
                <c:pt idx="113">
                  <c:v>15.3566</c:v>
                </c:pt>
                <c:pt idx="114">
                  <c:v>18.6492</c:v>
                </c:pt>
                <c:pt idx="115">
                  <c:v>19.533200000000001</c:v>
                </c:pt>
                <c:pt idx="116">
                  <c:v>17.911100000000001</c:v>
                </c:pt>
                <c:pt idx="117">
                  <c:v>15.065799999999999</c:v>
                </c:pt>
                <c:pt idx="118">
                  <c:v>11.6534</c:v>
                </c:pt>
                <c:pt idx="119">
                  <c:v>8.8452999999999999</c:v>
                </c:pt>
                <c:pt idx="120">
                  <c:v>6.5825800000000001</c:v>
                </c:pt>
                <c:pt idx="121">
                  <c:v>5.0275800000000004</c:v>
                </c:pt>
                <c:pt idx="122">
                  <c:v>3.8464399999999999</c:v>
                </c:pt>
                <c:pt idx="123">
                  <c:v>2.91934</c:v>
                </c:pt>
                <c:pt idx="124">
                  <c:v>2.0868199999999999</c:v>
                </c:pt>
                <c:pt idx="125">
                  <c:v>1.26875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44112"/>
        <c:axId val="361444672"/>
      </c:scatterChart>
      <c:scatterChart>
        <c:scatterStyle val="lineMarker"/>
        <c:varyColors val="0"/>
        <c:ser>
          <c:idx val="3"/>
          <c:order val="3"/>
          <c:tx>
            <c:strRef>
              <c:f>'Raw Data'!$J$1</c:f>
              <c:strCache>
                <c:ptCount val="1"/>
                <c:pt idx="0">
                  <c:v>η*/aT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4">
                  <a:lumMod val="20000"/>
                  <a:lumOff val="80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Data'!$I$3:$I$170</c:f>
              <c:numCache>
                <c:formatCode>0.0</c:formatCode>
                <c:ptCount val="168"/>
                <c:pt idx="0">
                  <c:v>3.5651937292590974</c:v>
                </c:pt>
                <c:pt idx="1">
                  <c:v>5.6501190221298172</c:v>
                </c:pt>
                <c:pt idx="2">
                  <c:v>8.9550536091530013</c:v>
                </c:pt>
                <c:pt idx="3">
                  <c:v>14.193036236180467</c:v>
                </c:pt>
                <c:pt idx="4">
                  <c:v>22.494946354133198</c:v>
                </c:pt>
                <c:pt idx="5">
                  <c:v>35.651937292590972</c:v>
                </c:pt>
                <c:pt idx="6">
                  <c:v>56.504755415027432</c:v>
                </c:pt>
                <c:pt idx="7">
                  <c:v>89.553388246513421</c:v>
                </c:pt>
                <c:pt idx="8">
                  <c:v>141.93321451678807</c:v>
                </c:pt>
                <c:pt idx="9">
                  <c:v>224.94875050258617</c:v>
                </c:pt>
                <c:pt idx="10">
                  <c:v>356.51937292590969</c:v>
                </c:pt>
                <c:pt idx="11">
                  <c:v>565.04541503403675</c:v>
                </c:pt>
                <c:pt idx="12">
                  <c:v>895.53388246513407</c:v>
                </c:pt>
                <c:pt idx="13">
                  <c:v>1419.3321451678808</c:v>
                </c:pt>
                <c:pt idx="14">
                  <c:v>2249.4875050258615</c:v>
                </c:pt>
                <c:pt idx="15">
                  <c:v>3565.1937292590974</c:v>
                </c:pt>
                <c:pt idx="16">
                  <c:v>5650.4541503403671</c:v>
                </c:pt>
                <c:pt idx="17">
                  <c:v>8955.3388246513405</c:v>
                </c:pt>
                <c:pt idx="18">
                  <c:v>14193.321451678807</c:v>
                </c:pt>
                <c:pt idx="19">
                  <c:v>22494.875050258612</c:v>
                </c:pt>
                <c:pt idx="20">
                  <c:v>35651.93729259097</c:v>
                </c:pt>
                <c:pt idx="21">
                  <c:v>0.57447041230640317</c:v>
                </c:pt>
                <c:pt idx="22">
                  <c:v>0.91042070942318776</c:v>
                </c:pt>
                <c:pt idx="23">
                  <c:v>1.4429547816312236</c:v>
                </c:pt>
                <c:pt idx="24">
                  <c:v>2.2869667113917909</c:v>
                </c:pt>
                <c:pt idx="25">
                  <c:v>3.6246785134884809</c:v>
                </c:pt>
                <c:pt idx="26">
                  <c:v>5.7447041230640314</c:v>
                </c:pt>
                <c:pt idx="27">
                  <c:v>9.104781564644183</c:v>
                </c:pt>
                <c:pt idx="28">
                  <c:v>14.43000739264208</c:v>
                </c:pt>
                <c:pt idx="29">
                  <c:v>22.870126690247755</c:v>
                </c:pt>
                <c:pt idx="30">
                  <c:v>36.246670240802352</c:v>
                </c:pt>
                <c:pt idx="31">
                  <c:v>57.447041230640316</c:v>
                </c:pt>
                <c:pt idx="32">
                  <c:v>91.04747096419446</c:v>
                </c:pt>
                <c:pt idx="33">
                  <c:v>144.30007392642079</c:v>
                </c:pt>
                <c:pt idx="34">
                  <c:v>228.70126690247756</c:v>
                </c:pt>
                <c:pt idx="35">
                  <c:v>362.46670240802348</c:v>
                </c:pt>
                <c:pt idx="36">
                  <c:v>574.47041230640309</c:v>
                </c:pt>
                <c:pt idx="37">
                  <c:v>910.4747096419444</c:v>
                </c:pt>
                <c:pt idx="38">
                  <c:v>1443.0007392642078</c:v>
                </c:pt>
                <c:pt idx="39">
                  <c:v>2287.0126690247753</c:v>
                </c:pt>
                <c:pt idx="40">
                  <c:v>3624.667024080235</c:v>
                </c:pt>
                <c:pt idx="41">
                  <c:v>5744.7041230640316</c:v>
                </c:pt>
                <c:pt idx="42">
                  <c:v>0.05</c:v>
                </c:pt>
                <c:pt idx="43">
                  <c:v>7.9240000000000005E-2</c:v>
                </c:pt>
                <c:pt idx="44">
                  <c:v>0.12559000000000001</c:v>
                </c:pt>
                <c:pt idx="45">
                  <c:v>0.19905</c:v>
                </c:pt>
                <c:pt idx="46">
                  <c:v>0.31547999999999998</c:v>
                </c:pt>
                <c:pt idx="47">
                  <c:v>0.5</c:v>
                </c:pt>
                <c:pt idx="48">
                  <c:v>0.79244999999999999</c:v>
                </c:pt>
                <c:pt idx="49">
                  <c:v>1.2559400000000001</c:v>
                </c:pt>
                <c:pt idx="50">
                  <c:v>1.99054</c:v>
                </c:pt>
                <c:pt idx="51">
                  <c:v>3.1547900000000002</c:v>
                </c:pt>
                <c:pt idx="52">
                  <c:v>5</c:v>
                </c:pt>
                <c:pt idx="53">
                  <c:v>7.9244700000000003</c:v>
                </c:pt>
                <c:pt idx="54">
                  <c:v>12.5594</c:v>
                </c:pt>
                <c:pt idx="55">
                  <c:v>19.9054</c:v>
                </c:pt>
                <c:pt idx="56">
                  <c:v>31.547899999999998</c:v>
                </c:pt>
                <c:pt idx="57">
                  <c:v>50</c:v>
                </c:pt>
                <c:pt idx="58">
                  <c:v>79.244699999999995</c:v>
                </c:pt>
                <c:pt idx="59">
                  <c:v>125.59399999999999</c:v>
                </c:pt>
                <c:pt idx="60">
                  <c:v>199.054</c:v>
                </c:pt>
                <c:pt idx="61">
                  <c:v>315.47899999999998</c:v>
                </c:pt>
                <c:pt idx="62">
                  <c:v>500</c:v>
                </c:pt>
                <c:pt idx="63">
                  <c:v>1.052729774188413E-2</c:v>
                </c:pt>
                <c:pt idx="64">
                  <c:v>1.668366146133797E-2</c:v>
                </c:pt>
                <c:pt idx="65">
                  <c:v>2.6442466468064561E-2</c:v>
                </c:pt>
                <c:pt idx="66">
                  <c:v>4.1909172310440723E-2</c:v>
                </c:pt>
                <c:pt idx="67">
                  <c:v>6.6423037832192097E-2</c:v>
                </c:pt>
                <c:pt idx="68">
                  <c:v>0.1052729774188413</c:v>
                </c:pt>
                <c:pt idx="69">
                  <c:v>0.16684714191112157</c:v>
                </c:pt>
                <c:pt idx="70">
                  <c:v>0.26443308651883907</c:v>
                </c:pt>
                <c:pt idx="71">
                  <c:v>0.41910014494260073</c:v>
                </c:pt>
                <c:pt idx="72">
                  <c:v>0.66422827286237274</c:v>
                </c:pt>
                <c:pt idx="73">
                  <c:v>1.052729774188413</c:v>
                </c:pt>
                <c:pt idx="74">
                  <c:v>1.6684651027325708</c:v>
                </c:pt>
                <c:pt idx="75">
                  <c:v>2.6443308651883908</c:v>
                </c:pt>
                <c:pt idx="76">
                  <c:v>4.1910014494260075</c:v>
                </c:pt>
                <c:pt idx="77">
                  <c:v>6.6422827286237265</c:v>
                </c:pt>
                <c:pt idx="78">
                  <c:v>10.52729774188413</c:v>
                </c:pt>
                <c:pt idx="79">
                  <c:v>16.684651027325707</c:v>
                </c:pt>
                <c:pt idx="80">
                  <c:v>26.443308651883907</c:v>
                </c:pt>
                <c:pt idx="81">
                  <c:v>41.910014494260075</c:v>
                </c:pt>
                <c:pt idx="82">
                  <c:v>66.422827286237265</c:v>
                </c:pt>
                <c:pt idx="83">
                  <c:v>105.27297741884129</c:v>
                </c:pt>
                <c:pt idx="84">
                  <c:v>3.5726265560959512E-3</c:v>
                </c:pt>
                <c:pt idx="85">
                  <c:v>5.6618985661008635E-3</c:v>
                </c:pt>
                <c:pt idx="86">
                  <c:v>8.9737233836018095E-3</c:v>
                </c:pt>
                <c:pt idx="87">
                  <c:v>1.422262631981798E-2</c:v>
                </c:pt>
                <c:pt idx="88">
                  <c:v>2.2541844518343009E-2</c:v>
                </c:pt>
                <c:pt idx="89">
                  <c:v>3.5726265560959508E-2</c:v>
                </c:pt>
                <c:pt idx="90">
                  <c:v>5.6622558287564725E-2</c:v>
                </c:pt>
                <c:pt idx="91">
                  <c:v>8.974009193726297E-2</c:v>
                </c:pt>
                <c:pt idx="92">
                  <c:v>0.14222912129942467</c:v>
                </c:pt>
                <c:pt idx="93">
                  <c:v>0.2254177306581189</c:v>
                </c:pt>
                <c:pt idx="94">
                  <c:v>0.35726265560959508</c:v>
                </c:pt>
                <c:pt idx="95">
                  <c:v>0.56622343929971364</c:v>
                </c:pt>
                <c:pt idx="96">
                  <c:v>0.89740091937262967</c:v>
                </c:pt>
                <c:pt idx="97">
                  <c:v>1.4222912129942469</c:v>
                </c:pt>
                <c:pt idx="98">
                  <c:v>2.2541773065811888</c:v>
                </c:pt>
                <c:pt idx="99">
                  <c:v>3.5726265560959507</c:v>
                </c:pt>
                <c:pt idx="100">
                  <c:v>5.662234392997135</c:v>
                </c:pt>
                <c:pt idx="101">
                  <c:v>8.974009193726296</c:v>
                </c:pt>
                <c:pt idx="102">
                  <c:v>14.222912129942468</c:v>
                </c:pt>
                <c:pt idx="103">
                  <c:v>22.541773065811888</c:v>
                </c:pt>
                <c:pt idx="104">
                  <c:v>35.726265560959511</c:v>
                </c:pt>
                <c:pt idx="105">
                  <c:v>1.6156808984555571E-3</c:v>
                </c:pt>
                <c:pt idx="106">
                  <c:v>2.5605310878723669E-3</c:v>
                </c:pt>
                <c:pt idx="107">
                  <c:v>4.0582672807406685E-3</c:v>
                </c:pt>
                <c:pt idx="108">
                  <c:v>6.4320256567515725E-3</c:v>
                </c:pt>
                <c:pt idx="109">
                  <c:v>1.0194300196895182E-2</c:v>
                </c:pt>
                <c:pt idx="110">
                  <c:v>1.6156808984555571E-2</c:v>
                </c:pt>
                <c:pt idx="111">
                  <c:v>2.5606926559622125E-2</c:v>
                </c:pt>
                <c:pt idx="112">
                  <c:v>4.0583965352125446E-2</c:v>
                </c:pt>
                <c:pt idx="113">
                  <c:v>6.4321549112234491E-2</c:v>
                </c:pt>
                <c:pt idx="114">
                  <c:v>0.10194267883277214</c:v>
                </c:pt>
                <c:pt idx="115">
                  <c:v>0.16156808984555571</c:v>
                </c:pt>
                <c:pt idx="116">
                  <c:v>0.25606829618768218</c:v>
                </c:pt>
                <c:pt idx="117">
                  <c:v>0.40583965352125445</c:v>
                </c:pt>
                <c:pt idx="118">
                  <c:v>0.64321549112234488</c:v>
                </c:pt>
                <c:pt idx="119">
                  <c:v>1.0194267883277213</c:v>
                </c:pt>
                <c:pt idx="120">
                  <c:v>1.6156808984555571</c:v>
                </c:pt>
                <c:pt idx="121">
                  <c:v>2.5606829618768217</c:v>
                </c:pt>
                <c:pt idx="122">
                  <c:v>4.0583965352125446</c:v>
                </c:pt>
                <c:pt idx="123">
                  <c:v>6.4321549112234493</c:v>
                </c:pt>
                <c:pt idx="124">
                  <c:v>10.194267883277213</c:v>
                </c:pt>
                <c:pt idx="125">
                  <c:v>16.156808984555571</c:v>
                </c:pt>
              </c:numCache>
            </c:numRef>
          </c:xVal>
          <c:yVal>
            <c:numRef>
              <c:f>'Raw Data'!$J$3:$J$128</c:f>
              <c:numCache>
                <c:formatCode>0</c:formatCode>
                <c:ptCount val="126"/>
                <c:pt idx="0">
                  <c:v>10699.839306608323</c:v>
                </c:pt>
                <c:pt idx="1">
                  <c:v>9944.4806348203401</c:v>
                </c:pt>
                <c:pt idx="2">
                  <c:v>8995.584093172085</c:v>
                </c:pt>
                <c:pt idx="3">
                  <c:v>7892.9792143014711</c:v>
                </c:pt>
                <c:pt idx="4">
                  <c:v>6732.7337089724715</c:v>
                </c:pt>
                <c:pt idx="5">
                  <c:v>5598.0127632917111</c:v>
                </c:pt>
                <c:pt idx="6">
                  <c:v>4528.505665063868</c:v>
                </c:pt>
                <c:pt idx="7">
                  <c:v>3574.4200645860269</c:v>
                </c:pt>
                <c:pt idx="8">
                  <c:v>2755.9512178436071</c:v>
                </c:pt>
                <c:pt idx="9">
                  <c:v>2070.1539833387351</c:v>
                </c:pt>
                <c:pt idx="10">
                  <c:v>1530.4918650616908</c:v>
                </c:pt>
                <c:pt idx="11">
                  <c:v>1112.3673217118994</c:v>
                </c:pt>
                <c:pt idx="12">
                  <c:v>796.49388382328505</c:v>
                </c:pt>
                <c:pt idx="13">
                  <c:v>562.98904138853641</c:v>
                </c:pt>
                <c:pt idx="14">
                  <c:v>393.68407626243686</c:v>
                </c:pt>
                <c:pt idx="15">
                  <c:v>273.84626871395665</c:v>
                </c:pt>
                <c:pt idx="16">
                  <c:v>189.36839096828086</c:v>
                </c:pt>
                <c:pt idx="17">
                  <c:v>130.94870446129173</c:v>
                </c:pt>
                <c:pt idx="18">
                  <c:v>90.475167549179233</c:v>
                </c:pt>
                <c:pt idx="19">
                  <c:v>61.624561436008641</c:v>
                </c:pt>
                <c:pt idx="20">
                  <c:v>36.727877906150077</c:v>
                </c:pt>
                <c:pt idx="21">
                  <c:v>14021.609864397567</c:v>
                </c:pt>
                <c:pt idx="22">
                  <c:v>13294.85354926585</c:v>
                </c:pt>
                <c:pt idx="23">
                  <c:v>12698.652260804502</c:v>
                </c:pt>
                <c:pt idx="24">
                  <c:v>12042.395660074782</c:v>
                </c:pt>
                <c:pt idx="25">
                  <c:v>11242.528530007658</c:v>
                </c:pt>
                <c:pt idx="26">
                  <c:v>10323.421142248264</c:v>
                </c:pt>
                <c:pt idx="27">
                  <c:v>9261.5735919959352</c:v>
                </c:pt>
                <c:pt idx="28">
                  <c:v>8115.3004578301006</c:v>
                </c:pt>
                <c:pt idx="29">
                  <c:v>6922.4714011536125</c:v>
                </c:pt>
                <c:pt idx="30">
                  <c:v>5764.0566495074336</c:v>
                </c:pt>
                <c:pt idx="31">
                  <c:v>4669.8140453039632</c:v>
                </c:pt>
                <c:pt idx="32">
                  <c:v>3689.0585739508215</c:v>
                </c:pt>
                <c:pt idx="33">
                  <c:v>2835.7074012910698</c:v>
                </c:pt>
                <c:pt idx="34">
                  <c:v>2140.4670695975797</c:v>
                </c:pt>
                <c:pt idx="35">
                  <c:v>1580.3163758341416</c:v>
                </c:pt>
                <c:pt idx="36">
                  <c:v>1148.8146053516846</c:v>
                </c:pt>
                <c:pt idx="37">
                  <c:v>821.89002233272606</c:v>
                </c:pt>
                <c:pt idx="38">
                  <c:v>581.05864610127537</c:v>
                </c:pt>
                <c:pt idx="39">
                  <c:v>404.89117457965801</c:v>
                </c:pt>
                <c:pt idx="40">
                  <c:v>273.42748492366383</c:v>
                </c:pt>
                <c:pt idx="41">
                  <c:v>158.94204130272885</c:v>
                </c:pt>
                <c:pt idx="42">
                  <c:v>13970.2</c:v>
                </c:pt>
                <c:pt idx="43">
                  <c:v>13661.8</c:v>
                </c:pt>
                <c:pt idx="44">
                  <c:v>13421.8</c:v>
                </c:pt>
                <c:pt idx="45">
                  <c:v>13284.3</c:v>
                </c:pt>
                <c:pt idx="46">
                  <c:v>13167.2</c:v>
                </c:pt>
                <c:pt idx="47">
                  <c:v>13025.4</c:v>
                </c:pt>
                <c:pt idx="48">
                  <c:v>12792.8</c:v>
                </c:pt>
                <c:pt idx="49">
                  <c:v>12448</c:v>
                </c:pt>
                <c:pt idx="50">
                  <c:v>11956.2</c:v>
                </c:pt>
                <c:pt idx="51">
                  <c:v>11338</c:v>
                </c:pt>
                <c:pt idx="52">
                  <c:v>10551.6</c:v>
                </c:pt>
                <c:pt idx="53">
                  <c:v>9621.2199999999993</c:v>
                </c:pt>
                <c:pt idx="54">
                  <c:v>8575.01</c:v>
                </c:pt>
                <c:pt idx="55">
                  <c:v>7448.97</c:v>
                </c:pt>
                <c:pt idx="56">
                  <c:v>6302.44</c:v>
                </c:pt>
                <c:pt idx="57">
                  <c:v>5196.7</c:v>
                </c:pt>
                <c:pt idx="58">
                  <c:v>4172.7</c:v>
                </c:pt>
                <c:pt idx="59">
                  <c:v>3260.68</c:v>
                </c:pt>
                <c:pt idx="60">
                  <c:v>2484.04</c:v>
                </c:pt>
                <c:pt idx="61">
                  <c:v>1813.18</c:v>
                </c:pt>
                <c:pt idx="62">
                  <c:v>1130.3399999999999</c:v>
                </c:pt>
                <c:pt idx="63">
                  <c:v>15496.711881809299</c:v>
                </c:pt>
                <c:pt idx="64">
                  <c:v>14751.981354353273</c:v>
                </c:pt>
                <c:pt idx="65">
                  <c:v>14473.324848958853</c:v>
                </c:pt>
                <c:pt idx="66">
                  <c:v>14043.727424160399</c:v>
                </c:pt>
                <c:pt idx="67">
                  <c:v>13950.446125950984</c:v>
                </c:pt>
                <c:pt idx="68">
                  <c:v>13753.956955537364</c:v>
                </c:pt>
                <c:pt idx="69">
                  <c:v>13696.107352065332</c:v>
                </c:pt>
                <c:pt idx="70">
                  <c:v>13682.903583785181</c:v>
                </c:pt>
                <c:pt idx="71">
                  <c:v>13573.568783134431</c:v>
                </c:pt>
                <c:pt idx="72">
                  <c:v>13357.5589337167</c:v>
                </c:pt>
                <c:pt idx="73">
                  <c:v>13107.304778795411</c:v>
                </c:pt>
                <c:pt idx="74">
                  <c:v>12720.073401859889</c:v>
                </c:pt>
                <c:pt idx="75">
                  <c:v>12173.969345438372</c:v>
                </c:pt>
                <c:pt idx="76">
                  <c:v>11492.312934083213</c:v>
                </c:pt>
                <c:pt idx="77">
                  <c:v>10619.67683835939</c:v>
                </c:pt>
                <c:pt idx="78">
                  <c:v>9598.5695928378918</c:v>
                </c:pt>
                <c:pt idx="79">
                  <c:v>8470.5498207026467</c:v>
                </c:pt>
                <c:pt idx="80">
                  <c:v>7287.3401969791448</c:v>
                </c:pt>
                <c:pt idx="81">
                  <c:v>6081.9026467984086</c:v>
                </c:pt>
                <c:pt idx="82">
                  <c:v>4841.6983398512302</c:v>
                </c:pt>
                <c:pt idx="83">
                  <c:v>3267.528936997991</c:v>
                </c:pt>
                <c:pt idx="84">
                  <c:v>17169.020897339098</c:v>
                </c:pt>
                <c:pt idx="85">
                  <c:v>17182.596343649671</c:v>
                </c:pt>
                <c:pt idx="86">
                  <c:v>16408.655950892389</c:v>
                </c:pt>
                <c:pt idx="87">
                  <c:v>15611.343397992163</c:v>
                </c:pt>
                <c:pt idx="88">
                  <c:v>14982.81422911821</c:v>
                </c:pt>
                <c:pt idx="89">
                  <c:v>14604.381169079206</c:v>
                </c:pt>
                <c:pt idx="90">
                  <c:v>14293.825340593055</c:v>
                </c:pt>
                <c:pt idx="91">
                  <c:v>14158.63068970634</c:v>
                </c:pt>
                <c:pt idx="92">
                  <c:v>14050.866837550264</c:v>
                </c:pt>
                <c:pt idx="93">
                  <c:v>13932.662487509973</c:v>
                </c:pt>
                <c:pt idx="94">
                  <c:v>13875.141782008483</c:v>
                </c:pt>
                <c:pt idx="95">
                  <c:v>13729.016797545937</c:v>
                </c:pt>
                <c:pt idx="96">
                  <c:v>13518.597379732089</c:v>
                </c:pt>
                <c:pt idx="97">
                  <c:v>13168.728738167183</c:v>
                </c:pt>
                <c:pt idx="98">
                  <c:v>12721.38279397019</c:v>
                </c:pt>
                <c:pt idx="99">
                  <c:v>12089.312812811108</c:v>
                </c:pt>
                <c:pt idx="100">
                  <c:v>11285.940292640287</c:v>
                </c:pt>
                <c:pt idx="101">
                  <c:v>10329.291186909291</c:v>
                </c:pt>
                <c:pt idx="102">
                  <c:v>9209.0929413996055</c:v>
                </c:pt>
                <c:pt idx="103">
                  <c:v>7840.7859204323931</c:v>
                </c:pt>
                <c:pt idx="104">
                  <c:v>5684.0393702359897</c:v>
                </c:pt>
                <c:pt idx="105">
                  <c:v>17359.739801845233</c:v>
                </c:pt>
                <c:pt idx="106">
                  <c:v>17661.005974184889</c:v>
                </c:pt>
                <c:pt idx="107">
                  <c:v>17509.490906925006</c:v>
                </c:pt>
                <c:pt idx="108">
                  <c:v>16896.653309509271</c:v>
                </c:pt>
                <c:pt idx="109">
                  <c:v>16206.603683332627</c:v>
                </c:pt>
                <c:pt idx="110">
                  <c:v>15793.650852957657</c:v>
                </c:pt>
                <c:pt idx="111">
                  <c:v>15318.649879229728</c:v>
                </c:pt>
                <c:pt idx="112">
                  <c:v>15022.211392856689</c:v>
                </c:pt>
                <c:pt idx="113">
                  <c:v>14795.77435299955</c:v>
                </c:pt>
                <c:pt idx="114">
                  <c:v>14653.35761698444</c:v>
                </c:pt>
                <c:pt idx="115">
                  <c:v>14554.699521717997</c:v>
                </c:pt>
                <c:pt idx="116">
                  <c:v>14468.543895236888</c:v>
                </c:pt>
                <c:pt idx="117">
                  <c:v>14377.498689379336</c:v>
                </c:pt>
                <c:pt idx="118">
                  <c:v>14232.606216971091</c:v>
                </c:pt>
                <c:pt idx="119">
                  <c:v>13989.643636689772</c:v>
                </c:pt>
                <c:pt idx="120">
                  <c:v>13622.770449932033</c:v>
                </c:pt>
                <c:pt idx="121">
                  <c:v>13103.082434308015</c:v>
                </c:pt>
                <c:pt idx="122">
                  <c:v>12421.14084481889</c:v>
                </c:pt>
                <c:pt idx="123">
                  <c:v>11517.063807455697</c:v>
                </c:pt>
                <c:pt idx="124">
                  <c:v>10243.173646367917</c:v>
                </c:pt>
                <c:pt idx="125">
                  <c:v>7783.1581793290025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45792"/>
        <c:axId val="361445232"/>
      </c:scatterChart>
      <c:valAx>
        <c:axId val="361444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Shifted Frequency</a:t>
                </a:r>
                <a:r>
                  <a:rPr lang="en-US" baseline="0"/>
                  <a:t> [rad/s]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44672"/>
        <c:crossesAt val="0.1"/>
        <c:crossBetween val="midCat"/>
      </c:valAx>
      <c:valAx>
        <c:axId val="361444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G', G'' [Pa], </a:t>
                </a:r>
                <a:r>
                  <a:rPr lang="en-US" sz="1000" b="0" i="0" baseline="0">
                    <a:effectLst/>
                  </a:rPr>
                  <a:t>tan(</a:t>
                </a:r>
                <a:r>
                  <a:rPr lang="el-GR" sz="1000" b="0" i="0" baseline="0">
                    <a:effectLst/>
                  </a:rPr>
                  <a:t>δ</a:t>
                </a:r>
                <a:r>
                  <a:rPr lang="en-US" sz="1000" b="0" i="0" baseline="0">
                    <a:effectLst/>
                  </a:rPr>
                  <a:t>) [degree], </a:t>
                </a:r>
                <a:r>
                  <a:rPr lang="el-GR" sz="1000" b="0" i="0" baseline="0">
                    <a:effectLst/>
                  </a:rPr>
                  <a:t>η</a:t>
                </a:r>
                <a:r>
                  <a:rPr lang="en-US" sz="1000" b="0" i="0" baseline="0">
                    <a:effectLst/>
                  </a:rPr>
                  <a:t>* [Pa-s]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44112"/>
        <c:crossesAt val="1.0000000000000004E-5"/>
        <c:crossBetween val="midCat"/>
      </c:valAx>
      <c:valAx>
        <c:axId val="361445232"/>
        <c:scaling>
          <c:logBase val="10"/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361445792"/>
        <c:crosses val="max"/>
        <c:crossBetween val="midCat"/>
      </c:valAx>
      <c:valAx>
        <c:axId val="361445792"/>
        <c:scaling>
          <c:logBase val="10"/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6144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 (Veradel 3600) TTS Shift Factors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WLF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'Shift Factors'!$A$7:$A$42</c:f>
              <c:numCache>
                <c:formatCode>0</c:formatCode>
                <c:ptCount val="36"/>
                <c:pt idx="0" formatCode="General">
                  <c:v>225</c:v>
                </c:pt>
                <c:pt idx="1">
                  <c:v>230</c:v>
                </c:pt>
                <c:pt idx="2" formatCode="General">
                  <c:v>235</c:v>
                </c:pt>
                <c:pt idx="3">
                  <c:v>240</c:v>
                </c:pt>
                <c:pt idx="4" formatCode="General">
                  <c:v>245</c:v>
                </c:pt>
                <c:pt idx="5">
                  <c:v>250</c:v>
                </c:pt>
                <c:pt idx="6" formatCode="General">
                  <c:v>255</c:v>
                </c:pt>
                <c:pt idx="7">
                  <c:v>260</c:v>
                </c:pt>
                <c:pt idx="8" formatCode="General">
                  <c:v>265</c:v>
                </c:pt>
                <c:pt idx="9">
                  <c:v>270</c:v>
                </c:pt>
                <c:pt idx="10" formatCode="General">
                  <c:v>275</c:v>
                </c:pt>
                <c:pt idx="11">
                  <c:v>280</c:v>
                </c:pt>
                <c:pt idx="12" formatCode="General">
                  <c:v>285</c:v>
                </c:pt>
                <c:pt idx="13">
                  <c:v>290</c:v>
                </c:pt>
                <c:pt idx="14" formatCode="General">
                  <c:v>295</c:v>
                </c:pt>
                <c:pt idx="15">
                  <c:v>300</c:v>
                </c:pt>
                <c:pt idx="16" formatCode="General">
                  <c:v>305</c:v>
                </c:pt>
                <c:pt idx="17">
                  <c:v>310</c:v>
                </c:pt>
                <c:pt idx="18" formatCode="General">
                  <c:v>315</c:v>
                </c:pt>
                <c:pt idx="19">
                  <c:v>320</c:v>
                </c:pt>
                <c:pt idx="20" formatCode="General">
                  <c:v>325</c:v>
                </c:pt>
                <c:pt idx="21">
                  <c:v>330</c:v>
                </c:pt>
                <c:pt idx="22" formatCode="General">
                  <c:v>335</c:v>
                </c:pt>
                <c:pt idx="23">
                  <c:v>340</c:v>
                </c:pt>
                <c:pt idx="24" formatCode="General">
                  <c:v>345</c:v>
                </c:pt>
                <c:pt idx="25">
                  <c:v>350</c:v>
                </c:pt>
                <c:pt idx="26" formatCode="General">
                  <c:v>355</c:v>
                </c:pt>
                <c:pt idx="27">
                  <c:v>360</c:v>
                </c:pt>
                <c:pt idx="28" formatCode="General">
                  <c:v>365</c:v>
                </c:pt>
                <c:pt idx="29">
                  <c:v>370</c:v>
                </c:pt>
                <c:pt idx="30" formatCode="General">
                  <c:v>375</c:v>
                </c:pt>
                <c:pt idx="31">
                  <c:v>380</c:v>
                </c:pt>
                <c:pt idx="32" formatCode="General">
                  <c:v>385</c:v>
                </c:pt>
                <c:pt idx="33">
                  <c:v>390</c:v>
                </c:pt>
                <c:pt idx="34" formatCode="General">
                  <c:v>395</c:v>
                </c:pt>
                <c:pt idx="35">
                  <c:v>400</c:v>
                </c:pt>
              </c:numCache>
            </c:numRef>
          </c:xVal>
          <c:yVal>
            <c:numRef>
              <c:f>'Shift Factors'!$B$7:$B$42</c:f>
              <c:numCache>
                <c:formatCode>General</c:formatCode>
                <c:ptCount val="36"/>
                <c:pt idx="0">
                  <c:v>40910.730845640159</c:v>
                </c:pt>
                <c:pt idx="1">
                  <c:v>4954.9402212640971</c:v>
                </c:pt>
                <c:pt idx="2">
                  <c:v>911.18036406484475</c:v>
                </c:pt>
                <c:pt idx="3">
                  <c:v>227.28022788521895</c:v>
                </c:pt>
                <c:pt idx="4">
                  <c:v>71.303874585181944</c:v>
                </c:pt>
                <c:pt idx="5">
                  <c:v>26.697361660406226</c:v>
                </c:pt>
                <c:pt idx="6">
                  <c:v>11.489408246128063</c:v>
                </c:pt>
                <c:pt idx="7">
                  <c:v>5.5283344442229412</c:v>
                </c:pt>
                <c:pt idx="8">
                  <c:v>2.9129478701378235</c:v>
                </c:pt>
                <c:pt idx="9">
                  <c:v>1.6542354045340404</c:v>
                </c:pt>
                <c:pt idx="10">
                  <c:v>1</c:v>
                </c:pt>
                <c:pt idx="11">
                  <c:v>0.63720691688410047</c:v>
                </c:pt>
                <c:pt idx="12">
                  <c:v>0.42464484643902323</c:v>
                </c:pt>
                <c:pt idx="13">
                  <c:v>0.29408299960401779</c:v>
                </c:pt>
                <c:pt idx="14">
                  <c:v>0.2105459548376826</c:v>
                </c:pt>
                <c:pt idx="15">
                  <c:v>0.15516122894029438</c:v>
                </c:pt>
                <c:pt idx="16">
                  <c:v>0.11727787626301195</c:v>
                </c:pt>
                <c:pt idx="17">
                  <c:v>9.0642471844238764E-2</c:v>
                </c:pt>
                <c:pt idx="18">
                  <c:v>7.1452531121919016E-2</c:v>
                </c:pt>
                <c:pt idx="19">
                  <c:v>5.7322528803620681E-2</c:v>
                </c:pt>
                <c:pt idx="20">
                  <c:v>4.6713400178772901E-2</c:v>
                </c:pt>
                <c:pt idx="21">
                  <c:v>3.8606850735614887E-2</c:v>
                </c:pt>
                <c:pt idx="22">
                  <c:v>3.2313617969111141E-2</c:v>
                </c:pt>
                <c:pt idx="23">
                  <c:v>2.7357404731979822E-2</c:v>
                </c:pt>
                <c:pt idx="24">
                  <c:v>2.3402817222475086E-2</c:v>
                </c:pt>
                <c:pt idx="25">
                  <c:v>2.020957746201734E-2</c:v>
                </c:pt>
                <c:pt idx="26">
                  <c:v>1.7602807545312422E-2</c:v>
                </c:pt>
                <c:pt idx="27">
                  <c:v>1.5453365278670606E-2</c:v>
                </c:pt>
                <c:pt idx="28">
                  <c:v>1.3664595732210712E-2</c:v>
                </c:pt>
                <c:pt idx="29">
                  <c:v>1.2163256122092677E-2</c:v>
                </c:pt>
                <c:pt idx="30">
                  <c:v>1.0893203130747793E-2</c:v>
                </c:pt>
                <c:pt idx="31">
                  <c:v>9.8109386495101904E-3</c:v>
                </c:pt>
                <c:pt idx="32">
                  <c:v>8.8824247774603772E-3</c:v>
                </c:pt>
                <c:pt idx="33">
                  <c:v>8.0807779754381234E-3</c:v>
                </c:pt>
                <c:pt idx="34">
                  <c:v>7.3845802314642982E-3</c:v>
                </c:pt>
                <c:pt idx="35">
                  <c:v>6.7766286246044114E-3</c:v>
                </c:pt>
              </c:numCache>
            </c:numRef>
          </c:yVal>
          <c:smooth val="1"/>
        </c:ser>
        <c:ser>
          <c:idx val="1"/>
          <c:order val="1"/>
          <c:tx>
            <c:v>Empirical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'Shift Factors'!$D$7:$D$18</c:f>
              <c:numCache>
                <c:formatCode>0</c:formatCode>
                <c:ptCount val="12"/>
                <c:pt idx="0">
                  <c:v>234.99611999999999</c:v>
                </c:pt>
                <c:pt idx="1">
                  <c:v>244.99898999999999</c:v>
                </c:pt>
                <c:pt idx="2">
                  <c:v>254.99556000000001</c:v>
                </c:pt>
                <c:pt idx="3">
                  <c:v>274.91971000000001</c:v>
                </c:pt>
                <c:pt idx="4">
                  <c:v>274.99376999999998</c:v>
                </c:pt>
                <c:pt idx="5">
                  <c:v>294.99423000000002</c:v>
                </c:pt>
                <c:pt idx="6">
                  <c:v>314.80563000000001</c:v>
                </c:pt>
                <c:pt idx="7">
                  <c:v>315.00650000000002</c:v>
                </c:pt>
                <c:pt idx="8">
                  <c:v>315.01107999999999</c:v>
                </c:pt>
                <c:pt idx="9">
                  <c:v>335.01413000000002</c:v>
                </c:pt>
                <c:pt idx="10">
                  <c:v>355.00857999999999</c:v>
                </c:pt>
                <c:pt idx="11">
                  <c:v>355.11234000000002</c:v>
                </c:pt>
              </c:numCache>
            </c:numRef>
          </c:xVal>
          <c:yVal>
            <c:numRef>
              <c:f>'Shift Factors'!$E$7:$E$18</c:f>
              <c:numCache>
                <c:formatCode>0.000</c:formatCode>
                <c:ptCount val="12"/>
                <c:pt idx="0" formatCode="0.00">
                  <c:v>989.25225999999998</c:v>
                </c:pt>
                <c:pt idx="1">
                  <c:v>77.900627</c:v>
                </c:pt>
                <c:pt idx="2">
                  <c:v>11.813566</c:v>
                </c:pt>
                <c:pt idx="3" formatCode="0.0000">
                  <c:v>1</c:v>
                </c:pt>
                <c:pt idx="4" formatCode="0.0000">
                  <c:v>0.82111685999999995</c:v>
                </c:pt>
                <c:pt idx="5" formatCode="0.0000">
                  <c:v>0.16164334</c:v>
                </c:pt>
                <c:pt idx="6" formatCode="0.0000">
                  <c:v>6.2657155000000006E-2</c:v>
                </c:pt>
                <c:pt idx="7" formatCode="0.0000">
                  <c:v>5.2864968999999998E-2</c:v>
                </c:pt>
                <c:pt idx="8" formatCode="0.0000">
                  <c:v>5.2786293999999997E-2</c:v>
                </c:pt>
                <c:pt idx="9" formatCode="0.0000">
                  <c:v>2.3599301999999999E-2</c:v>
                </c:pt>
                <c:pt idx="10" formatCode="0.0000">
                  <c:v>1.4068574E-2</c:v>
                </c:pt>
                <c:pt idx="11" formatCode="0.0000">
                  <c:v>1.4490248000000001E-2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24384"/>
        <c:axId val="362424944"/>
      </c:scatterChart>
      <c:valAx>
        <c:axId val="362424384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[</a:t>
                </a:r>
                <a:r>
                  <a:rPr lang="en-US" baseline="0">
                    <a:latin typeface="Calibri" panose="020F0502020204030204" pitchFamily="34" charset="0"/>
                  </a:rPr>
                  <a:t>°C]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4944"/>
        <c:crossesAt val="1.0000000000000002E-2"/>
        <c:crossBetween val="midCat"/>
        <c:majorUnit val="20"/>
      </c:valAx>
      <c:valAx>
        <c:axId val="362424944"/>
        <c:scaling>
          <c:logBase val="10"/>
          <c:orientation val="minMax"/>
          <c:max val="10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Shift Factor []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2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 (Veraedel</a:t>
            </a:r>
            <a:r>
              <a:rPr lang="en-US" baseline="0"/>
              <a:t> 3600) Avg. Rlx.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WLF 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'Relaxation Time'!$A$51:$A$86</c:f>
              <c:numCache>
                <c:formatCode>General</c:formatCode>
                <c:ptCount val="36"/>
                <c:pt idx="0">
                  <c:v>225</c:v>
                </c:pt>
                <c:pt idx="1">
                  <c:v>230</c:v>
                </c:pt>
                <c:pt idx="2">
                  <c:v>235</c:v>
                </c:pt>
                <c:pt idx="3">
                  <c:v>240</c:v>
                </c:pt>
                <c:pt idx="4">
                  <c:v>245</c:v>
                </c:pt>
                <c:pt idx="5">
                  <c:v>250</c:v>
                </c:pt>
                <c:pt idx="6">
                  <c:v>255</c:v>
                </c:pt>
                <c:pt idx="7">
                  <c:v>260</c:v>
                </c:pt>
                <c:pt idx="8">
                  <c:v>265</c:v>
                </c:pt>
                <c:pt idx="9">
                  <c:v>270</c:v>
                </c:pt>
                <c:pt idx="10">
                  <c:v>275</c:v>
                </c:pt>
                <c:pt idx="11">
                  <c:v>280</c:v>
                </c:pt>
                <c:pt idx="12">
                  <c:v>285</c:v>
                </c:pt>
                <c:pt idx="13">
                  <c:v>290</c:v>
                </c:pt>
                <c:pt idx="14">
                  <c:v>295</c:v>
                </c:pt>
                <c:pt idx="15">
                  <c:v>300</c:v>
                </c:pt>
                <c:pt idx="16">
                  <c:v>305</c:v>
                </c:pt>
                <c:pt idx="17">
                  <c:v>310</c:v>
                </c:pt>
                <c:pt idx="18">
                  <c:v>315</c:v>
                </c:pt>
                <c:pt idx="19">
                  <c:v>320</c:v>
                </c:pt>
                <c:pt idx="20">
                  <c:v>325</c:v>
                </c:pt>
                <c:pt idx="21">
                  <c:v>330</c:v>
                </c:pt>
                <c:pt idx="22">
                  <c:v>335</c:v>
                </c:pt>
                <c:pt idx="23">
                  <c:v>340</c:v>
                </c:pt>
                <c:pt idx="24">
                  <c:v>345</c:v>
                </c:pt>
                <c:pt idx="25">
                  <c:v>350</c:v>
                </c:pt>
                <c:pt idx="26">
                  <c:v>355</c:v>
                </c:pt>
                <c:pt idx="27">
                  <c:v>360</c:v>
                </c:pt>
                <c:pt idx="28">
                  <c:v>365</c:v>
                </c:pt>
                <c:pt idx="29">
                  <c:v>370</c:v>
                </c:pt>
                <c:pt idx="30">
                  <c:v>375</c:v>
                </c:pt>
                <c:pt idx="31">
                  <c:v>380</c:v>
                </c:pt>
                <c:pt idx="32">
                  <c:v>385</c:v>
                </c:pt>
                <c:pt idx="33">
                  <c:v>390</c:v>
                </c:pt>
                <c:pt idx="34">
                  <c:v>395</c:v>
                </c:pt>
                <c:pt idx="35">
                  <c:v>400</c:v>
                </c:pt>
              </c:numCache>
            </c:numRef>
          </c:xVal>
          <c:yVal>
            <c:numRef>
              <c:f>'Relaxation Time'!$B$51:$B$86</c:f>
              <c:numCache>
                <c:formatCode>0.00E+00</c:formatCode>
                <c:ptCount val="36"/>
                <c:pt idx="0">
                  <c:v>3282337.5806737696</c:v>
                </c:pt>
                <c:pt idx="1">
                  <c:v>397543.28906056134</c:v>
                </c:pt>
                <c:pt idx="2">
                  <c:v>73105.55176896273</c:v>
                </c:pt>
                <c:pt idx="3">
                  <c:v>18235.079596757059</c:v>
                </c:pt>
                <c:pt idx="4">
                  <c:v>5720.831243070641</c:v>
                </c:pt>
                <c:pt idx="5">
                  <c:v>2141.9747746239318</c:v>
                </c:pt>
                <c:pt idx="6">
                  <c:v>921.81478273415416</c:v>
                </c:pt>
                <c:pt idx="7">
                  <c:v>443.54768369384914</c:v>
                </c:pt>
                <c:pt idx="8">
                  <c:v>233.71076651679849</c:v>
                </c:pt>
                <c:pt idx="9">
                  <c:v>132.72212261546053</c:v>
                </c:pt>
                <c:pt idx="10">
                  <c:v>80.231702363331578</c:v>
                </c:pt>
                <c:pt idx="11">
                  <c:v>51.12419569930131</c:v>
                </c:pt>
                <c:pt idx="12">
                  <c:v>34.069978929618351</c:v>
                </c:pt>
                <c:pt idx="13">
                  <c:v>23.594779694345313</c:v>
                </c:pt>
                <c:pt idx="14">
                  <c:v>16.892460382340403</c:v>
                </c:pt>
                <c:pt idx="15">
                  <c:v>12.448849538666449</c:v>
                </c:pt>
                <c:pt idx="16">
                  <c:v>9.4094036621376027</c:v>
                </c:pt>
                <c:pt idx="17">
                  <c:v>7.2723998224836262</c:v>
                </c:pt>
                <c:pt idx="18">
                  <c:v>5.732758210080493</c:v>
                </c:pt>
                <c:pt idx="19">
                  <c:v>4.5990840696855955</c:v>
                </c:pt>
                <c:pt idx="20">
                  <c:v>3.7478956195225073</c:v>
                </c:pt>
                <c:pt idx="21">
                  <c:v>3.0974933574054222</c:v>
                </c:pt>
                <c:pt idx="22">
                  <c:v>2.5925765791801281</c:v>
                </c:pt>
                <c:pt idx="23">
                  <c:v>2.1949311538894039</c:v>
                </c:pt>
                <c:pt idx="24">
                  <c:v>1.8776478658570712</c:v>
                </c:pt>
                <c:pt idx="25">
                  <c:v>1.6214488038212691</c:v>
                </c:pt>
                <c:pt idx="26">
                  <c:v>1.4123032157345137</c:v>
                </c:pt>
                <c:pt idx="27">
                  <c:v>1.2398498035501426</c:v>
                </c:pt>
                <c:pt idx="28">
                  <c:v>1.0963337777019806</c:v>
                </c:pt>
                <c:pt idx="29">
                  <c:v>0.97587874495671034</c:v>
                </c:pt>
                <c:pt idx="30">
                  <c:v>0.87398023136946867</c:v>
                </c:pt>
                <c:pt idx="31">
                  <c:v>0.78714830963240778</c:v>
                </c:pt>
                <c:pt idx="32">
                  <c:v>0.71265206100988265</c:v>
                </c:pt>
                <c:pt idx="33">
                  <c:v>0.64833457338951661</c:v>
                </c:pt>
                <c:pt idx="34">
                  <c:v>0.59247744320898577</c:v>
                </c:pt>
                <c:pt idx="35">
                  <c:v>0.5437004508360942</c:v>
                </c:pt>
              </c:numCache>
            </c:numRef>
          </c:yVal>
          <c:smooth val="0"/>
        </c:ser>
        <c:ser>
          <c:idx val="1"/>
          <c:order val="1"/>
          <c:tx>
            <c:v>Empirical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'Relaxation Time'!$J$3:$J$11</c:f>
              <c:numCache>
                <c:formatCode>General</c:formatCode>
                <c:ptCount val="9"/>
                <c:pt idx="0">
                  <c:v>315</c:v>
                </c:pt>
                <c:pt idx="1">
                  <c:v>315</c:v>
                </c:pt>
                <c:pt idx="2">
                  <c:v>295</c:v>
                </c:pt>
                <c:pt idx="3">
                  <c:v>275</c:v>
                </c:pt>
                <c:pt idx="4">
                  <c:v>255</c:v>
                </c:pt>
                <c:pt idx="5">
                  <c:v>235</c:v>
                </c:pt>
                <c:pt idx="6">
                  <c:v>245</c:v>
                </c:pt>
                <c:pt idx="7">
                  <c:v>315</c:v>
                </c:pt>
                <c:pt idx="8">
                  <c:v>275</c:v>
                </c:pt>
              </c:numCache>
            </c:numRef>
          </c:xVal>
          <c:yVal>
            <c:numRef>
              <c:f>'Relaxation Time'!$L$3:$L$11</c:f>
              <c:numCache>
                <c:formatCode>General</c:formatCode>
                <c:ptCount val="9"/>
                <c:pt idx="0">
                  <c:v>13.652609006433167</c:v>
                </c:pt>
                <c:pt idx="1">
                  <c:v>13.306451612903226</c:v>
                </c:pt>
                <c:pt idx="2">
                  <c:v>21.769764791213348</c:v>
                </c:pt>
                <c:pt idx="3">
                  <c:v>80.484721566023524</c:v>
                </c:pt>
                <c:pt idx="4">
                  <c:v>1080.5204601169148</c:v>
                </c:pt>
                <c:pt idx="5">
                  <c:v>105542.53181513731</c:v>
                </c:pt>
                <c:pt idx="6">
                  <c:v>7117.2086720867201</c:v>
                </c:pt>
                <c:pt idx="7">
                  <c:v>12.616092874299438</c:v>
                </c:pt>
                <c:pt idx="8">
                  <c:v>94.614068269836991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70336"/>
        <c:axId val="426824320"/>
      </c:scatterChart>
      <c:valAx>
        <c:axId val="478370336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24320"/>
        <c:crossesAt val="0.1"/>
        <c:crossBetween val="midCat"/>
      </c:valAx>
      <c:valAx>
        <c:axId val="426824320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Relaxation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2</xdr:row>
      <xdr:rowOff>0</xdr:rowOff>
    </xdr:from>
    <xdr:to>
      <xdr:col>17</xdr:col>
      <xdr:colOff>133350</xdr:colOff>
      <xdr:row>21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128587</xdr:rowOff>
    </xdr:from>
    <xdr:to>
      <xdr:col>15</xdr:col>
      <xdr:colOff>266700</xdr:colOff>
      <xdr:row>22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25</xdr:row>
      <xdr:rowOff>0</xdr:rowOff>
    </xdr:from>
    <xdr:to>
      <xdr:col>21</xdr:col>
      <xdr:colOff>485775</xdr:colOff>
      <xdr:row>67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05375" y="4800600"/>
          <a:ext cx="8410575" cy="810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14</xdr:row>
      <xdr:rowOff>28575</xdr:rowOff>
    </xdr:from>
    <xdr:to>
      <xdr:col>12</xdr:col>
      <xdr:colOff>371475</xdr:colOff>
      <xdr:row>27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zoomScaleNormal="100" workbookViewId="0">
      <selection activeCell="H25" sqref="H25"/>
    </sheetView>
  </sheetViews>
  <sheetFormatPr defaultRowHeight="15" x14ac:dyDescent="0.25"/>
  <cols>
    <col min="1" max="1" width="9.7109375" style="22" customWidth="1"/>
    <col min="2" max="2" width="9.7109375" style="11" customWidth="1"/>
    <col min="3" max="3" width="9.7109375" style="17" customWidth="1"/>
    <col min="4" max="5" width="9.7109375" style="23" customWidth="1"/>
    <col min="6" max="7" width="9.7109375" style="17" customWidth="1"/>
    <col min="8" max="8" width="9.7109375" style="26" customWidth="1"/>
    <col min="9" max="9" width="9.7109375" style="3" customWidth="1"/>
    <col min="10" max="10" width="11.28515625" style="2" bestFit="1" customWidth="1"/>
    <col min="12" max="12" width="16.7109375" bestFit="1" customWidth="1"/>
  </cols>
  <sheetData>
    <row r="1" spans="1:12" ht="18" x14ac:dyDescent="0.35">
      <c r="A1" s="5" t="s">
        <v>0</v>
      </c>
      <c r="B1" s="50" t="s">
        <v>3</v>
      </c>
      <c r="C1" s="50"/>
      <c r="D1" s="8" t="s">
        <v>5</v>
      </c>
      <c r="E1" s="8" t="s">
        <v>6</v>
      </c>
      <c r="F1" s="6" t="s">
        <v>11</v>
      </c>
      <c r="G1" s="24" t="s">
        <v>13</v>
      </c>
      <c r="H1" s="21" t="s">
        <v>12</v>
      </c>
      <c r="I1" s="6" t="s">
        <v>14</v>
      </c>
      <c r="J1" s="15" t="s">
        <v>25</v>
      </c>
    </row>
    <row r="2" spans="1:12" x14ac:dyDescent="0.25">
      <c r="A2" s="7" t="s">
        <v>1</v>
      </c>
      <c r="B2" s="14" t="s">
        <v>2</v>
      </c>
      <c r="C2" s="6" t="s">
        <v>4</v>
      </c>
      <c r="D2" s="8" t="s">
        <v>7</v>
      </c>
      <c r="E2" s="8" t="s">
        <v>7</v>
      </c>
      <c r="F2" s="6" t="s">
        <v>9</v>
      </c>
      <c r="G2" s="6" t="s">
        <v>8</v>
      </c>
      <c r="H2" s="21" t="s">
        <v>9</v>
      </c>
      <c r="I2" s="6" t="s">
        <v>2</v>
      </c>
      <c r="J2" s="22" t="s">
        <v>8</v>
      </c>
    </row>
    <row r="3" spans="1:12" x14ac:dyDescent="0.25">
      <c r="A3" s="5">
        <v>245</v>
      </c>
      <c r="B3" s="14">
        <v>0.05</v>
      </c>
      <c r="C3" s="13">
        <f t="shared" ref="C3:C34" si="0">B3/(2*PI())</f>
        <v>7.9577471545947669E-3</v>
      </c>
      <c r="D3" s="8">
        <v>11303.4</v>
      </c>
      <c r="E3" s="8">
        <v>36433.800000000003</v>
      </c>
      <c r="F3" s="6">
        <v>3.2232599999999998</v>
      </c>
      <c r="G3" s="6">
        <v>762940</v>
      </c>
      <c r="H3" s="26">
        <f>10^(-'Shift Factors'!$B$1*(A3-'Shift Factors'!$B$3)/('Shift Factors'!$B$2+A3-'Shift Factors'!$B$3))</f>
        <v>71.303874585181944</v>
      </c>
      <c r="I3" s="3">
        <f>B3*H3</f>
        <v>3.5651937292590974</v>
      </c>
      <c r="J3" s="22">
        <f>G3/H3</f>
        <v>10699.839306608323</v>
      </c>
      <c r="L3" s="25"/>
    </row>
    <row r="4" spans="1:12" x14ac:dyDescent="0.25">
      <c r="A4" s="5">
        <v>245</v>
      </c>
      <c r="B4" s="14">
        <v>7.9240000000000005E-2</v>
      </c>
      <c r="C4" s="13">
        <f t="shared" si="0"/>
        <v>1.2611437690601787E-2</v>
      </c>
      <c r="D4" s="8">
        <v>20188.2</v>
      </c>
      <c r="E4" s="8">
        <v>52439</v>
      </c>
      <c r="F4" s="6">
        <v>2.5975100000000002</v>
      </c>
      <c r="G4" s="6">
        <v>709080</v>
      </c>
      <c r="H4" s="26">
        <f>10^(-'Shift Factors'!$B$1*(A4-'Shift Factors'!$B$3)/('Shift Factors'!$B$2+A4-'Shift Factors'!$B$3))</f>
        <v>71.303874585181944</v>
      </c>
      <c r="I4" s="3">
        <f t="shared" ref="I4:I67" si="1">B4*H4</f>
        <v>5.6501190221298172</v>
      </c>
      <c r="J4" s="22">
        <f t="shared" ref="J4:J67" si="2">G4/H4</f>
        <v>9944.4806348203401</v>
      </c>
    </row>
    <row r="5" spans="1:12" x14ac:dyDescent="0.25">
      <c r="A5" s="5">
        <v>245</v>
      </c>
      <c r="B5" s="14">
        <v>0.12559000000000001</v>
      </c>
      <c r="C5" s="13">
        <f t="shared" si="0"/>
        <v>1.9988269302911137E-2</v>
      </c>
      <c r="D5" s="8">
        <v>34535</v>
      </c>
      <c r="E5" s="8">
        <v>72781.3</v>
      </c>
      <c r="F5" s="6">
        <v>2.1074700000000002</v>
      </c>
      <c r="G5" s="6">
        <v>641420</v>
      </c>
      <c r="H5" s="26">
        <f>10^(-'Shift Factors'!$B$1*(A5-'Shift Factors'!$B$3)/('Shift Factors'!$B$2+A5-'Shift Factors'!$B$3))</f>
        <v>71.303874585181944</v>
      </c>
      <c r="I5" s="3">
        <f t="shared" si="1"/>
        <v>8.9550536091530013</v>
      </c>
      <c r="J5" s="22">
        <f t="shared" si="2"/>
        <v>8995.584093172085</v>
      </c>
      <c r="L5" s="19"/>
    </row>
    <row r="6" spans="1:12" x14ac:dyDescent="0.25">
      <c r="A6" s="5">
        <v>245</v>
      </c>
      <c r="B6" s="14">
        <v>0.19905</v>
      </c>
      <c r="C6" s="13">
        <f t="shared" si="0"/>
        <v>3.1679791422441768E-2</v>
      </c>
      <c r="D6" s="8">
        <v>55820.7</v>
      </c>
      <c r="E6" s="8">
        <v>97129.4</v>
      </c>
      <c r="F6" s="6">
        <v>1.74003</v>
      </c>
      <c r="G6" s="6">
        <v>562800</v>
      </c>
      <c r="H6" s="26">
        <f>10^(-'Shift Factors'!$B$1*(A6-'Shift Factors'!$B$3)/('Shift Factors'!$B$2+A6-'Shift Factors'!$B$3))</f>
        <v>71.303874585181944</v>
      </c>
      <c r="I6" s="3">
        <f t="shared" si="1"/>
        <v>14.193036236180467</v>
      </c>
      <c r="J6" s="22">
        <f t="shared" si="2"/>
        <v>7892.9792143014711</v>
      </c>
    </row>
    <row r="7" spans="1:12" x14ac:dyDescent="0.25">
      <c r="A7" s="5">
        <v>245</v>
      </c>
      <c r="B7" s="14">
        <v>0.31547999999999998</v>
      </c>
      <c r="C7" s="13">
        <f t="shared" si="0"/>
        <v>5.0210201446631138E-2</v>
      </c>
      <c r="D7" s="8">
        <v>86181.6</v>
      </c>
      <c r="E7" s="8">
        <v>124540</v>
      </c>
      <c r="F7" s="6">
        <v>1.4451099999999999</v>
      </c>
      <c r="G7" s="6">
        <v>480070</v>
      </c>
      <c r="H7" s="26">
        <f>10^(-'Shift Factors'!$B$1*(A7-'Shift Factors'!$B$3)/('Shift Factors'!$B$2+A7-'Shift Factors'!$B$3))</f>
        <v>71.303874585181944</v>
      </c>
      <c r="I7" s="3">
        <f t="shared" si="1"/>
        <v>22.494946354133198</v>
      </c>
      <c r="J7" s="22">
        <f t="shared" si="2"/>
        <v>6732.7337089724715</v>
      </c>
    </row>
    <row r="8" spans="1:12" x14ac:dyDescent="0.25">
      <c r="A8" s="5">
        <v>245</v>
      </c>
      <c r="B8" s="14">
        <v>0.5</v>
      </c>
      <c r="C8" s="13">
        <f t="shared" si="0"/>
        <v>7.9577471545947673E-2</v>
      </c>
      <c r="D8" s="8">
        <v>126450</v>
      </c>
      <c r="E8" s="8">
        <v>154410</v>
      </c>
      <c r="F8" s="6">
        <v>1.2210799999999999</v>
      </c>
      <c r="G8" s="6">
        <v>399160</v>
      </c>
      <c r="H8" s="26">
        <f>10^(-'Shift Factors'!$B$1*(A8-'Shift Factors'!$B$3)/('Shift Factors'!$B$2+A8-'Shift Factors'!$B$3))</f>
        <v>71.303874585181944</v>
      </c>
      <c r="I8" s="3">
        <f t="shared" si="1"/>
        <v>35.651937292590972</v>
      </c>
      <c r="J8" s="22">
        <f t="shared" si="2"/>
        <v>5598.0127632917111</v>
      </c>
    </row>
    <row r="9" spans="1:12" x14ac:dyDescent="0.25">
      <c r="A9" s="5">
        <v>245</v>
      </c>
      <c r="B9" s="14">
        <v>0.79244999999999999</v>
      </c>
      <c r="C9" s="13">
        <f t="shared" si="0"/>
        <v>0.12612233465317246</v>
      </c>
      <c r="D9" s="8">
        <v>177570</v>
      </c>
      <c r="E9" s="8">
        <v>184230</v>
      </c>
      <c r="F9" s="6">
        <v>1.0375099999999999</v>
      </c>
      <c r="G9" s="6">
        <v>322900</v>
      </c>
      <c r="H9" s="26">
        <f>10^(-'Shift Factors'!$B$1*(A9-'Shift Factors'!$B$3)/('Shift Factors'!$B$2+A9-'Shift Factors'!$B$3))</f>
        <v>71.303874585181944</v>
      </c>
      <c r="I9" s="3">
        <f t="shared" si="1"/>
        <v>56.504755415027432</v>
      </c>
      <c r="J9" s="22">
        <f t="shared" si="2"/>
        <v>4528.505665063868</v>
      </c>
    </row>
    <row r="10" spans="1:12" x14ac:dyDescent="0.25">
      <c r="A10" s="5">
        <v>245</v>
      </c>
      <c r="B10" s="14">
        <v>1.2559400000000001</v>
      </c>
      <c r="C10" s="13">
        <f t="shared" si="0"/>
        <v>0.19988905922683506</v>
      </c>
      <c r="D10" s="8">
        <v>239150</v>
      </c>
      <c r="E10" s="8">
        <v>212770</v>
      </c>
      <c r="F10" s="6">
        <v>0.88968999999999998</v>
      </c>
      <c r="G10" s="6">
        <v>254870</v>
      </c>
      <c r="H10" s="26">
        <f>10^(-'Shift Factors'!$B$1*(A10-'Shift Factors'!$B$3)/('Shift Factors'!$B$2+A10-'Shift Factors'!$B$3))</f>
        <v>71.303874585181944</v>
      </c>
      <c r="I10" s="3">
        <f t="shared" si="1"/>
        <v>89.553388246513421</v>
      </c>
      <c r="J10" s="22">
        <f t="shared" si="2"/>
        <v>3574.4200645860269</v>
      </c>
    </row>
    <row r="11" spans="1:12" x14ac:dyDescent="0.25">
      <c r="A11" s="5">
        <v>245</v>
      </c>
      <c r="B11" s="14">
        <v>1.99054</v>
      </c>
      <c r="C11" s="13">
        <f t="shared" si="0"/>
        <v>0.31680428042214137</v>
      </c>
      <c r="D11" s="8">
        <v>310320</v>
      </c>
      <c r="E11" s="8">
        <v>238140</v>
      </c>
      <c r="F11" s="6">
        <v>0.76739999999999997</v>
      </c>
      <c r="G11" s="6">
        <v>196510</v>
      </c>
      <c r="H11" s="26">
        <f>10^(-'Shift Factors'!$B$1*(A11-'Shift Factors'!$B$3)/('Shift Factors'!$B$2+A11-'Shift Factors'!$B$3))</f>
        <v>71.303874585181944</v>
      </c>
      <c r="I11" s="3">
        <f t="shared" si="1"/>
        <v>141.93321451678807</v>
      </c>
      <c r="J11" s="22">
        <f t="shared" si="2"/>
        <v>2755.9512178436071</v>
      </c>
    </row>
    <row r="12" spans="1:12" x14ac:dyDescent="0.25">
      <c r="A12" s="5">
        <v>245</v>
      </c>
      <c r="B12" s="14">
        <v>3.1547900000000002</v>
      </c>
      <c r="C12" s="13">
        <f t="shared" si="0"/>
        <v>0.50210042291688051</v>
      </c>
      <c r="D12" s="8">
        <v>387840</v>
      </c>
      <c r="E12" s="8">
        <v>257750</v>
      </c>
      <c r="F12" s="6">
        <v>0.66456999999999999</v>
      </c>
      <c r="G12" s="6">
        <v>147610</v>
      </c>
      <c r="H12" s="26">
        <f>10^(-'Shift Factors'!$B$1*(A12-'Shift Factors'!$B$3)/('Shift Factors'!$B$2+A12-'Shift Factors'!$B$3))</f>
        <v>71.303874585181944</v>
      </c>
      <c r="I12" s="3">
        <f t="shared" si="1"/>
        <v>224.94875050258617</v>
      </c>
      <c r="J12" s="22">
        <f t="shared" si="2"/>
        <v>2070.1539833387351</v>
      </c>
    </row>
    <row r="13" spans="1:12" x14ac:dyDescent="0.25">
      <c r="A13" s="5">
        <v>245</v>
      </c>
      <c r="B13" s="14">
        <v>5</v>
      </c>
      <c r="C13" s="13">
        <f t="shared" si="0"/>
        <v>0.79577471545947676</v>
      </c>
      <c r="D13" s="8">
        <v>471660</v>
      </c>
      <c r="E13" s="8">
        <v>274360</v>
      </c>
      <c r="F13" s="6">
        <v>0.58169000000000004</v>
      </c>
      <c r="G13" s="6">
        <v>109130</v>
      </c>
      <c r="H13" s="26">
        <f>10^(-'Shift Factors'!$B$1*(A13-'Shift Factors'!$B$3)/('Shift Factors'!$B$2+A13-'Shift Factors'!$B$3))</f>
        <v>71.303874585181944</v>
      </c>
      <c r="I13" s="3">
        <f t="shared" si="1"/>
        <v>356.51937292590969</v>
      </c>
      <c r="J13" s="22">
        <f t="shared" si="2"/>
        <v>1530.4918650616908</v>
      </c>
    </row>
    <row r="14" spans="1:12" x14ac:dyDescent="0.25">
      <c r="A14" s="5">
        <v>245</v>
      </c>
      <c r="B14" s="14">
        <v>7.9244700000000003</v>
      </c>
      <c r="C14" s="13">
        <f t="shared" si="0"/>
        <v>1.2612185718834319</v>
      </c>
      <c r="D14" s="8">
        <v>559130</v>
      </c>
      <c r="E14" s="8">
        <v>287110</v>
      </c>
      <c r="F14" s="6">
        <v>0.51349</v>
      </c>
      <c r="G14" s="6">
        <v>79316.100000000006</v>
      </c>
      <c r="H14" s="26">
        <f>10^(-'Shift Factors'!$B$1*(A14-'Shift Factors'!$B$3)/('Shift Factors'!$B$2+A14-'Shift Factors'!$B$3))</f>
        <v>71.303874585181944</v>
      </c>
      <c r="I14" s="3">
        <f t="shared" si="1"/>
        <v>565.04541503403675</v>
      </c>
      <c r="J14" s="22">
        <f t="shared" si="2"/>
        <v>1112.3673217118994</v>
      </c>
    </row>
    <row r="15" spans="1:12" x14ac:dyDescent="0.25">
      <c r="A15" s="5">
        <v>245</v>
      </c>
      <c r="B15" s="14">
        <v>12.5594</v>
      </c>
      <c r="C15" s="13">
        <f t="shared" si="0"/>
        <v>1.9988905922683504</v>
      </c>
      <c r="D15" s="8">
        <v>648370</v>
      </c>
      <c r="E15" s="8">
        <v>297330</v>
      </c>
      <c r="F15" s="6">
        <v>0.45857999999999999</v>
      </c>
      <c r="G15" s="6">
        <v>56793.1</v>
      </c>
      <c r="H15" s="26">
        <f>10^(-'Shift Factors'!$B$1*(A15-'Shift Factors'!$B$3)/('Shift Factors'!$B$2+A15-'Shift Factors'!$B$3))</f>
        <v>71.303874585181944</v>
      </c>
      <c r="I15" s="3">
        <f t="shared" si="1"/>
        <v>895.53388246513407</v>
      </c>
      <c r="J15" s="22">
        <f t="shared" si="2"/>
        <v>796.49388382328505</v>
      </c>
    </row>
    <row r="16" spans="1:12" x14ac:dyDescent="0.25">
      <c r="A16" s="5">
        <v>245</v>
      </c>
      <c r="B16" s="14">
        <v>19.9054</v>
      </c>
      <c r="C16" s="13">
        <f t="shared" si="0"/>
        <v>3.1680428042214137</v>
      </c>
      <c r="D16" s="8">
        <v>738070</v>
      </c>
      <c r="E16" s="8">
        <v>306190</v>
      </c>
      <c r="F16" s="6">
        <v>0.41485</v>
      </c>
      <c r="G16" s="6">
        <v>40143.300000000003</v>
      </c>
      <c r="H16" s="26">
        <f>10^(-'Shift Factors'!$B$1*(A16-'Shift Factors'!$B$3)/('Shift Factors'!$B$2+A16-'Shift Factors'!$B$3))</f>
        <v>71.303874585181944</v>
      </c>
      <c r="I16" s="3">
        <f t="shared" si="1"/>
        <v>1419.3321451678808</v>
      </c>
      <c r="J16" s="22">
        <f t="shared" si="2"/>
        <v>562.98904138853641</v>
      </c>
    </row>
    <row r="17" spans="1:10" x14ac:dyDescent="0.25">
      <c r="A17" s="5">
        <v>245</v>
      </c>
      <c r="B17" s="14">
        <v>31.547899999999998</v>
      </c>
      <c r="C17" s="13">
        <f t="shared" si="0"/>
        <v>5.0210042291688044</v>
      </c>
      <c r="D17" s="8">
        <v>827440</v>
      </c>
      <c r="E17" s="8">
        <v>315600</v>
      </c>
      <c r="F17" s="6">
        <v>0.38141000000000003</v>
      </c>
      <c r="G17" s="6">
        <v>28071.200000000001</v>
      </c>
      <c r="H17" s="26">
        <f>10^(-'Shift Factors'!$B$1*(A17-'Shift Factors'!$B$3)/('Shift Factors'!$B$2+A17-'Shift Factors'!$B$3))</f>
        <v>71.303874585181944</v>
      </c>
      <c r="I17" s="3">
        <f t="shared" si="1"/>
        <v>2249.4875050258615</v>
      </c>
      <c r="J17" s="22">
        <f t="shared" si="2"/>
        <v>393.68407626243686</v>
      </c>
    </row>
    <row r="18" spans="1:10" x14ac:dyDescent="0.25">
      <c r="A18" s="5">
        <v>245</v>
      </c>
      <c r="B18" s="14">
        <v>50</v>
      </c>
      <c r="C18" s="13">
        <f t="shared" si="0"/>
        <v>7.9577471545947667</v>
      </c>
      <c r="D18" s="8">
        <v>917230</v>
      </c>
      <c r="E18" s="8">
        <v>334490</v>
      </c>
      <c r="F18" s="6">
        <v>0.36468</v>
      </c>
      <c r="G18" s="6">
        <v>19526.3</v>
      </c>
      <c r="H18" s="26">
        <f>10^(-'Shift Factors'!$B$1*(A18-'Shift Factors'!$B$3)/('Shift Factors'!$B$2+A18-'Shift Factors'!$B$3))</f>
        <v>71.303874585181944</v>
      </c>
      <c r="I18" s="3">
        <f t="shared" si="1"/>
        <v>3565.1937292590974</v>
      </c>
      <c r="J18" s="22">
        <f t="shared" si="2"/>
        <v>273.84626871395665</v>
      </c>
    </row>
    <row r="19" spans="1:10" x14ac:dyDescent="0.25">
      <c r="A19" s="5">
        <v>245</v>
      </c>
      <c r="B19" s="14">
        <v>79.244699999999995</v>
      </c>
      <c r="C19" s="13">
        <f t="shared" si="0"/>
        <v>12.612185718834318</v>
      </c>
      <c r="D19" s="8">
        <v>1007700</v>
      </c>
      <c r="E19" s="8">
        <v>359780</v>
      </c>
      <c r="F19" s="6">
        <v>0.35703000000000001</v>
      </c>
      <c r="G19" s="6">
        <v>13502.7</v>
      </c>
      <c r="H19" s="26">
        <f>10^(-'Shift Factors'!$B$1*(A19-'Shift Factors'!$B$3)/('Shift Factors'!$B$2+A19-'Shift Factors'!$B$3))</f>
        <v>71.303874585181944</v>
      </c>
      <c r="I19" s="3">
        <f t="shared" si="1"/>
        <v>5650.4541503403671</v>
      </c>
      <c r="J19" s="22">
        <f t="shared" si="2"/>
        <v>189.36839096828086</v>
      </c>
    </row>
    <row r="20" spans="1:10" x14ac:dyDescent="0.25">
      <c r="A20" s="5">
        <v>245</v>
      </c>
      <c r="B20" s="14">
        <v>125.59399999999999</v>
      </c>
      <c r="C20" s="13">
        <f t="shared" si="0"/>
        <v>19.988905922683504</v>
      </c>
      <c r="D20" s="8">
        <v>1102800</v>
      </c>
      <c r="E20" s="8">
        <v>398820</v>
      </c>
      <c r="F20" s="6">
        <v>0.36165000000000003</v>
      </c>
      <c r="G20" s="6">
        <v>9337.15</v>
      </c>
      <c r="H20" s="26">
        <f>10^(-'Shift Factors'!$B$1*(A20-'Shift Factors'!$B$3)/('Shift Factors'!$B$2+A20-'Shift Factors'!$B$3))</f>
        <v>71.303874585181944</v>
      </c>
      <c r="I20" s="3">
        <f t="shared" si="1"/>
        <v>8955.3388246513405</v>
      </c>
      <c r="J20" s="22">
        <f t="shared" si="2"/>
        <v>130.94870446129173</v>
      </c>
    </row>
    <row r="21" spans="1:10" x14ac:dyDescent="0.25">
      <c r="A21" s="5">
        <v>245</v>
      </c>
      <c r="B21" s="14">
        <v>199.054</v>
      </c>
      <c r="C21" s="13">
        <f t="shared" si="0"/>
        <v>31.680428042214135</v>
      </c>
      <c r="D21" s="8">
        <v>1205500</v>
      </c>
      <c r="E21" s="8">
        <v>442590</v>
      </c>
      <c r="F21" s="6">
        <v>0.36714999999999998</v>
      </c>
      <c r="G21" s="6">
        <v>6451.23</v>
      </c>
      <c r="H21" s="26">
        <f>10^(-'Shift Factors'!$B$1*(A21-'Shift Factors'!$B$3)/('Shift Factors'!$B$2+A21-'Shift Factors'!$B$3))</f>
        <v>71.303874585181944</v>
      </c>
      <c r="I21" s="3">
        <f t="shared" si="1"/>
        <v>14193.321451678807</v>
      </c>
      <c r="J21" s="22">
        <f t="shared" si="2"/>
        <v>90.475167549179233</v>
      </c>
    </row>
    <row r="22" spans="1:10" x14ac:dyDescent="0.25">
      <c r="A22" s="5">
        <v>245</v>
      </c>
      <c r="B22" s="14">
        <v>315.47899999999998</v>
      </c>
      <c r="C22" s="13">
        <f t="shared" si="0"/>
        <v>50.210042291688048</v>
      </c>
      <c r="D22" s="8">
        <v>1311400</v>
      </c>
      <c r="E22" s="8">
        <v>449180</v>
      </c>
      <c r="F22" s="6">
        <v>0.34250999999999998</v>
      </c>
      <c r="G22" s="6">
        <v>4394.07</v>
      </c>
      <c r="H22" s="26">
        <f>10^(-'Shift Factors'!$B$1*(A22-'Shift Factors'!$B$3)/('Shift Factors'!$B$2+A22-'Shift Factors'!$B$3))</f>
        <v>71.303874585181944</v>
      </c>
      <c r="I22" s="3">
        <f t="shared" si="1"/>
        <v>22494.875050258612</v>
      </c>
      <c r="J22" s="22">
        <f t="shared" si="2"/>
        <v>61.624561436008641</v>
      </c>
    </row>
    <row r="23" spans="1:10" x14ac:dyDescent="0.25">
      <c r="A23" s="5">
        <v>245</v>
      </c>
      <c r="B23" s="14">
        <v>500</v>
      </c>
      <c r="C23" s="13">
        <f t="shared" si="0"/>
        <v>79.577471545947674</v>
      </c>
      <c r="D23" s="8">
        <v>1279400</v>
      </c>
      <c r="E23" s="8">
        <v>278580</v>
      </c>
      <c r="F23" s="6">
        <v>0.21773000000000001</v>
      </c>
      <c r="G23" s="6">
        <v>2618.84</v>
      </c>
      <c r="H23" s="26">
        <f>10^(-'Shift Factors'!$B$1*(A23-'Shift Factors'!$B$3)/('Shift Factors'!$B$2+A23-'Shift Factors'!$B$3))</f>
        <v>71.303874585181944</v>
      </c>
      <c r="I23" s="3">
        <f t="shared" si="1"/>
        <v>35651.93729259097</v>
      </c>
      <c r="J23" s="22">
        <f t="shared" si="2"/>
        <v>36.727877906150077</v>
      </c>
    </row>
    <row r="24" spans="1:10" x14ac:dyDescent="0.25">
      <c r="A24" s="5">
        <v>255</v>
      </c>
      <c r="B24" s="14">
        <v>0.05</v>
      </c>
      <c r="C24" s="13">
        <f t="shared" si="0"/>
        <v>7.9577471545947669E-3</v>
      </c>
      <c r="D24" s="8">
        <v>897.44</v>
      </c>
      <c r="E24" s="8">
        <v>8004.67</v>
      </c>
      <c r="F24" s="6">
        <v>8.9194499999999994</v>
      </c>
      <c r="G24" s="6">
        <v>161100</v>
      </c>
      <c r="H24" s="26">
        <f>10^(-'Shift Factors'!$B$1*(A24-'Shift Factors'!$B$3)/('Shift Factors'!$B$2+A24-'Shift Factors'!$B$3))</f>
        <v>11.489408246128063</v>
      </c>
      <c r="I24" s="3">
        <f t="shared" si="1"/>
        <v>0.57447041230640317</v>
      </c>
      <c r="J24" s="22">
        <f t="shared" si="2"/>
        <v>14021.609864397567</v>
      </c>
    </row>
    <row r="25" spans="1:10" x14ac:dyDescent="0.25">
      <c r="A25" s="5">
        <v>255</v>
      </c>
      <c r="B25" s="14">
        <v>7.9240000000000005E-2</v>
      </c>
      <c r="C25" s="13">
        <f t="shared" si="0"/>
        <v>1.2611437690601787E-2</v>
      </c>
      <c r="D25" s="8">
        <v>1724.67</v>
      </c>
      <c r="E25" s="8">
        <v>11981.2</v>
      </c>
      <c r="F25" s="6">
        <v>6.9469700000000003</v>
      </c>
      <c r="G25" s="6">
        <v>152750</v>
      </c>
      <c r="H25" s="26">
        <f>10^(-'Shift Factors'!$B$1*(A25-'Shift Factors'!$B$3)/('Shift Factors'!$B$2+A25-'Shift Factors'!$B$3))</f>
        <v>11.489408246128063</v>
      </c>
      <c r="I25" s="3">
        <f t="shared" si="1"/>
        <v>0.91042070942318776</v>
      </c>
      <c r="J25" s="22">
        <f t="shared" si="2"/>
        <v>13294.85354926585</v>
      </c>
    </row>
    <row r="26" spans="1:10" x14ac:dyDescent="0.25">
      <c r="A26" s="5">
        <v>255</v>
      </c>
      <c r="B26" s="14">
        <v>0.12559000000000001</v>
      </c>
      <c r="C26" s="13">
        <f t="shared" si="0"/>
        <v>1.9988269302911137E-2</v>
      </c>
      <c r="D26" s="8">
        <v>3341.77</v>
      </c>
      <c r="E26" s="8">
        <v>18017.400000000001</v>
      </c>
      <c r="F26" s="6">
        <v>5.3915899999999999</v>
      </c>
      <c r="G26" s="6">
        <v>145900</v>
      </c>
      <c r="H26" s="26">
        <f>10^(-'Shift Factors'!$B$1*(A26-'Shift Factors'!$B$3)/('Shift Factors'!$B$2+A26-'Shift Factors'!$B$3))</f>
        <v>11.489408246128063</v>
      </c>
      <c r="I26" s="3">
        <f t="shared" si="1"/>
        <v>1.4429547816312236</v>
      </c>
      <c r="J26" s="22">
        <f t="shared" si="2"/>
        <v>12698.652260804502</v>
      </c>
    </row>
    <row r="27" spans="1:10" x14ac:dyDescent="0.25">
      <c r="A27" s="5">
        <v>255</v>
      </c>
      <c r="B27" s="14">
        <v>0.19905</v>
      </c>
      <c r="C27" s="13">
        <f t="shared" si="0"/>
        <v>3.1679791422441768E-2</v>
      </c>
      <c r="D27" s="8">
        <v>6402.06</v>
      </c>
      <c r="E27" s="8">
        <v>26785.7</v>
      </c>
      <c r="F27" s="6">
        <v>4.1839300000000001</v>
      </c>
      <c r="G27" s="6">
        <v>138360</v>
      </c>
      <c r="H27" s="26">
        <f>10^(-'Shift Factors'!$B$1*(A27-'Shift Factors'!$B$3)/('Shift Factors'!$B$2+A27-'Shift Factors'!$B$3))</f>
        <v>11.489408246128063</v>
      </c>
      <c r="I27" s="3">
        <f t="shared" si="1"/>
        <v>2.2869667113917909</v>
      </c>
      <c r="J27" s="22">
        <f t="shared" si="2"/>
        <v>12042.395660074782</v>
      </c>
    </row>
    <row r="28" spans="1:10" x14ac:dyDescent="0.25">
      <c r="A28" s="5">
        <v>255</v>
      </c>
      <c r="B28" s="14">
        <v>0.31547999999999998</v>
      </c>
      <c r="C28" s="13">
        <f t="shared" si="0"/>
        <v>5.0210201446631138E-2</v>
      </c>
      <c r="D28" s="8">
        <v>11807.2</v>
      </c>
      <c r="E28" s="8">
        <v>39002.6</v>
      </c>
      <c r="F28" s="6">
        <v>3.3032900000000001</v>
      </c>
      <c r="G28" s="6">
        <v>129170</v>
      </c>
      <c r="H28" s="26">
        <f>10^(-'Shift Factors'!$B$1*(A28-'Shift Factors'!$B$3)/('Shift Factors'!$B$2+A28-'Shift Factors'!$B$3))</f>
        <v>11.489408246128063</v>
      </c>
      <c r="I28" s="3">
        <f t="shared" si="1"/>
        <v>3.6246785134884809</v>
      </c>
      <c r="J28" s="22">
        <f t="shared" si="2"/>
        <v>11242.528530007658</v>
      </c>
    </row>
    <row r="29" spans="1:10" x14ac:dyDescent="0.25">
      <c r="A29" s="5">
        <v>255</v>
      </c>
      <c r="B29" s="14">
        <v>0.5</v>
      </c>
      <c r="C29" s="13">
        <f t="shared" si="0"/>
        <v>7.9577471545947673E-2</v>
      </c>
      <c r="D29" s="8">
        <v>20951</v>
      </c>
      <c r="E29" s="8">
        <v>55482.1</v>
      </c>
      <c r="F29" s="6">
        <v>2.64819</v>
      </c>
      <c r="G29" s="6">
        <v>118610</v>
      </c>
      <c r="H29" s="26">
        <f>10^(-'Shift Factors'!$B$1*(A29-'Shift Factors'!$B$3)/('Shift Factors'!$B$2+A29-'Shift Factors'!$B$3))</f>
        <v>11.489408246128063</v>
      </c>
      <c r="I29" s="3">
        <f t="shared" si="1"/>
        <v>5.7447041230640314</v>
      </c>
      <c r="J29" s="22">
        <f t="shared" si="2"/>
        <v>10323.421142248264</v>
      </c>
    </row>
    <row r="30" spans="1:10" x14ac:dyDescent="0.25">
      <c r="A30" s="5">
        <v>255</v>
      </c>
      <c r="B30" s="14">
        <v>0.79244999999999999</v>
      </c>
      <c r="C30" s="13">
        <f t="shared" si="0"/>
        <v>0.12612233465317246</v>
      </c>
      <c r="D30" s="8">
        <v>35484.5</v>
      </c>
      <c r="E30" s="8">
        <v>76497.100000000006</v>
      </c>
      <c r="F30" s="6">
        <v>2.1557900000000001</v>
      </c>
      <c r="G30" s="6">
        <v>106410</v>
      </c>
      <c r="H30" s="26">
        <f>10^(-'Shift Factors'!$B$1*(A30-'Shift Factors'!$B$3)/('Shift Factors'!$B$2+A30-'Shift Factors'!$B$3))</f>
        <v>11.489408246128063</v>
      </c>
      <c r="I30" s="3">
        <f t="shared" si="1"/>
        <v>9.104781564644183</v>
      </c>
      <c r="J30" s="22">
        <f t="shared" si="2"/>
        <v>9261.5735919959352</v>
      </c>
    </row>
    <row r="31" spans="1:10" x14ac:dyDescent="0.25">
      <c r="A31" s="5">
        <v>255</v>
      </c>
      <c r="B31" s="14">
        <v>1.2559400000000001</v>
      </c>
      <c r="C31" s="13">
        <f t="shared" si="0"/>
        <v>0.19988905922683506</v>
      </c>
      <c r="D31" s="8">
        <v>57497.2</v>
      </c>
      <c r="E31" s="8">
        <v>102020</v>
      </c>
      <c r="F31" s="6">
        <v>1.7742899999999999</v>
      </c>
      <c r="G31" s="6">
        <v>93240</v>
      </c>
      <c r="H31" s="26">
        <f>10^(-'Shift Factors'!$B$1*(A31-'Shift Factors'!$B$3)/('Shift Factors'!$B$2+A31-'Shift Factors'!$B$3))</f>
        <v>11.489408246128063</v>
      </c>
      <c r="I31" s="3">
        <f t="shared" si="1"/>
        <v>14.43000739264208</v>
      </c>
      <c r="J31" s="22">
        <f t="shared" si="2"/>
        <v>8115.3004578301006</v>
      </c>
    </row>
    <row r="32" spans="1:10" x14ac:dyDescent="0.25">
      <c r="A32" s="5">
        <v>255</v>
      </c>
      <c r="B32" s="14">
        <v>1.99054</v>
      </c>
      <c r="C32" s="13">
        <f t="shared" si="0"/>
        <v>0.31680428042214137</v>
      </c>
      <c r="D32" s="8">
        <v>88513</v>
      </c>
      <c r="E32" s="8">
        <v>131260</v>
      </c>
      <c r="F32" s="6">
        <v>1.48298</v>
      </c>
      <c r="G32" s="6">
        <v>79535.100000000006</v>
      </c>
      <c r="H32" s="26">
        <f>10^(-'Shift Factors'!$B$1*(A32-'Shift Factors'!$B$3)/('Shift Factors'!$B$2+A32-'Shift Factors'!$B$3))</f>
        <v>11.489408246128063</v>
      </c>
      <c r="I32" s="3">
        <f t="shared" si="1"/>
        <v>22.870126690247755</v>
      </c>
      <c r="J32" s="22">
        <f t="shared" si="2"/>
        <v>6922.4714011536125</v>
      </c>
    </row>
    <row r="33" spans="1:10" x14ac:dyDescent="0.25">
      <c r="A33" s="5">
        <v>255</v>
      </c>
      <c r="B33" s="14">
        <v>3.1547900000000002</v>
      </c>
      <c r="C33" s="13">
        <f t="shared" si="0"/>
        <v>0.50210042291688051</v>
      </c>
      <c r="D33" s="8">
        <v>130930</v>
      </c>
      <c r="E33" s="8">
        <v>162810</v>
      </c>
      <c r="F33" s="6">
        <v>1.24352</v>
      </c>
      <c r="G33" s="6">
        <v>66225.600000000006</v>
      </c>
      <c r="H33" s="26">
        <f>10^(-'Shift Factors'!$B$1*(A33-'Shift Factors'!$B$3)/('Shift Factors'!$B$2+A33-'Shift Factors'!$B$3))</f>
        <v>11.489408246128063</v>
      </c>
      <c r="I33" s="3">
        <f t="shared" si="1"/>
        <v>36.246670240802352</v>
      </c>
      <c r="J33" s="22">
        <f t="shared" si="2"/>
        <v>5764.0566495074336</v>
      </c>
    </row>
    <row r="34" spans="1:10" x14ac:dyDescent="0.25">
      <c r="A34" s="5">
        <v>255</v>
      </c>
      <c r="B34" s="14">
        <v>5</v>
      </c>
      <c r="C34" s="13">
        <f t="shared" si="0"/>
        <v>0.79577471545947676</v>
      </c>
      <c r="D34" s="8">
        <v>184550</v>
      </c>
      <c r="E34" s="8">
        <v>194700</v>
      </c>
      <c r="F34" s="6">
        <v>1.0550200000000001</v>
      </c>
      <c r="G34" s="6">
        <v>53653.4</v>
      </c>
      <c r="H34" s="26">
        <f>10^(-'Shift Factors'!$B$1*(A34-'Shift Factors'!$B$3)/('Shift Factors'!$B$2+A34-'Shift Factors'!$B$3))</f>
        <v>11.489408246128063</v>
      </c>
      <c r="I34" s="3">
        <f t="shared" si="1"/>
        <v>57.447041230640316</v>
      </c>
      <c r="J34" s="22">
        <f t="shared" si="2"/>
        <v>4669.8140453039632</v>
      </c>
    </row>
    <row r="35" spans="1:10" x14ac:dyDescent="0.25">
      <c r="A35" s="5">
        <v>255</v>
      </c>
      <c r="B35" s="14">
        <v>7.9244700000000003</v>
      </c>
      <c r="C35" s="13">
        <f t="shared" ref="C35:C66" si="3">B35/(2*PI())</f>
        <v>1.2612185718834319</v>
      </c>
      <c r="D35" s="8">
        <v>249530</v>
      </c>
      <c r="E35" s="8">
        <v>224830</v>
      </c>
      <c r="F35" s="6">
        <v>0.90098999999999996</v>
      </c>
      <c r="G35" s="6">
        <v>42385.1</v>
      </c>
      <c r="H35" s="26">
        <f>10^(-'Shift Factors'!$B$1*(A35-'Shift Factors'!$B$3)/('Shift Factors'!$B$2+A35-'Shift Factors'!$B$3))</f>
        <v>11.489408246128063</v>
      </c>
      <c r="I35" s="3">
        <f t="shared" si="1"/>
        <v>91.04747096419446</v>
      </c>
      <c r="J35" s="22">
        <f t="shared" si="2"/>
        <v>3689.0585739508215</v>
      </c>
    </row>
    <row r="36" spans="1:10" x14ac:dyDescent="0.25">
      <c r="A36" s="5">
        <v>255</v>
      </c>
      <c r="B36" s="14">
        <v>12.5594</v>
      </c>
      <c r="C36" s="13">
        <f t="shared" si="3"/>
        <v>1.9988905922683504</v>
      </c>
      <c r="D36" s="8">
        <v>323380</v>
      </c>
      <c r="E36" s="8">
        <v>250730</v>
      </c>
      <c r="F36" s="6">
        <v>0.77532999999999996</v>
      </c>
      <c r="G36" s="6">
        <v>32580.6</v>
      </c>
      <c r="H36" s="26">
        <f>10^(-'Shift Factors'!$B$1*(A36-'Shift Factors'!$B$3)/('Shift Factors'!$B$2+A36-'Shift Factors'!$B$3))</f>
        <v>11.489408246128063</v>
      </c>
      <c r="I36" s="3">
        <f t="shared" si="1"/>
        <v>144.30007392642079</v>
      </c>
      <c r="J36" s="22">
        <f t="shared" si="2"/>
        <v>2835.7074012910698</v>
      </c>
    </row>
    <row r="37" spans="1:10" x14ac:dyDescent="0.25">
      <c r="A37" s="5">
        <v>255</v>
      </c>
      <c r="B37" s="14">
        <v>19.9054</v>
      </c>
      <c r="C37" s="13">
        <f t="shared" si="3"/>
        <v>3.1680428042214137</v>
      </c>
      <c r="D37" s="8">
        <v>406480</v>
      </c>
      <c r="E37" s="8">
        <v>272790</v>
      </c>
      <c r="F37" s="6">
        <v>0.67110999999999998</v>
      </c>
      <c r="G37" s="6">
        <v>24592.7</v>
      </c>
      <c r="H37" s="26">
        <f>10^(-'Shift Factors'!$B$1*(A37-'Shift Factors'!$B$3)/('Shift Factors'!$B$2+A37-'Shift Factors'!$B$3))</f>
        <v>11.489408246128063</v>
      </c>
      <c r="I37" s="3">
        <f t="shared" si="1"/>
        <v>228.70126690247756</v>
      </c>
      <c r="J37" s="22">
        <f t="shared" si="2"/>
        <v>2140.4670695975797</v>
      </c>
    </row>
    <row r="38" spans="1:10" x14ac:dyDescent="0.25">
      <c r="A38" s="5">
        <v>255</v>
      </c>
      <c r="B38" s="14">
        <v>31.547899999999998</v>
      </c>
      <c r="C38" s="13">
        <f t="shared" si="3"/>
        <v>5.0210042291688044</v>
      </c>
      <c r="D38" s="8">
        <v>493940</v>
      </c>
      <c r="E38" s="8">
        <v>290060</v>
      </c>
      <c r="F38" s="6">
        <v>0.58723999999999998</v>
      </c>
      <c r="G38" s="6">
        <v>18156.900000000001</v>
      </c>
      <c r="H38" s="26">
        <f>10^(-'Shift Factors'!$B$1*(A38-'Shift Factors'!$B$3)/('Shift Factors'!$B$2+A38-'Shift Factors'!$B$3))</f>
        <v>11.489408246128063</v>
      </c>
      <c r="I38" s="3">
        <f t="shared" si="1"/>
        <v>362.46670240802348</v>
      </c>
      <c r="J38" s="22">
        <f t="shared" si="2"/>
        <v>1580.3163758341416</v>
      </c>
    </row>
    <row r="39" spans="1:10" x14ac:dyDescent="0.25">
      <c r="A39" s="5">
        <v>255</v>
      </c>
      <c r="B39" s="14">
        <v>50</v>
      </c>
      <c r="C39" s="13">
        <f t="shared" si="3"/>
        <v>7.9577471545947667</v>
      </c>
      <c r="D39" s="8">
        <v>586610</v>
      </c>
      <c r="E39" s="8">
        <v>302390</v>
      </c>
      <c r="F39" s="6">
        <v>0.51548000000000005</v>
      </c>
      <c r="G39" s="6">
        <v>13199.2</v>
      </c>
      <c r="H39" s="26">
        <f>10^(-'Shift Factors'!$B$1*(A39-'Shift Factors'!$B$3)/('Shift Factors'!$B$2+A39-'Shift Factors'!$B$3))</f>
        <v>11.489408246128063</v>
      </c>
      <c r="I39" s="3">
        <f t="shared" si="1"/>
        <v>574.47041230640309</v>
      </c>
      <c r="J39" s="22">
        <f t="shared" si="2"/>
        <v>1148.8146053516846</v>
      </c>
    </row>
    <row r="40" spans="1:10" x14ac:dyDescent="0.25">
      <c r="A40" s="5">
        <v>255</v>
      </c>
      <c r="B40" s="14">
        <v>79.244699999999995</v>
      </c>
      <c r="C40" s="13">
        <f t="shared" si="3"/>
        <v>12.612185718834318</v>
      </c>
      <c r="D40" s="8">
        <v>680480</v>
      </c>
      <c r="E40" s="8">
        <v>311310</v>
      </c>
      <c r="F40" s="6">
        <v>0.45748</v>
      </c>
      <c r="G40" s="6">
        <v>9443.0300000000007</v>
      </c>
      <c r="H40" s="26">
        <f>10^(-'Shift Factors'!$B$1*(A40-'Shift Factors'!$B$3)/('Shift Factors'!$B$2+A40-'Shift Factors'!$B$3))</f>
        <v>11.489408246128063</v>
      </c>
      <c r="I40" s="3">
        <f t="shared" si="1"/>
        <v>910.4747096419444</v>
      </c>
      <c r="J40" s="22">
        <f t="shared" si="2"/>
        <v>821.89002233272606</v>
      </c>
    </row>
    <row r="41" spans="1:10" x14ac:dyDescent="0.25">
      <c r="A41" s="5">
        <v>255</v>
      </c>
      <c r="B41" s="14">
        <v>125.59399999999999</v>
      </c>
      <c r="C41" s="13">
        <f t="shared" si="3"/>
        <v>19.988905922683504</v>
      </c>
      <c r="D41" s="8">
        <v>776310</v>
      </c>
      <c r="E41" s="8">
        <v>316810</v>
      </c>
      <c r="F41" s="6">
        <v>0.40810000000000002</v>
      </c>
      <c r="G41" s="6">
        <v>6676.02</v>
      </c>
      <c r="H41" s="26">
        <f>10^(-'Shift Factors'!$B$1*(A41-'Shift Factors'!$B$3)/('Shift Factors'!$B$2+A41-'Shift Factors'!$B$3))</f>
        <v>11.489408246128063</v>
      </c>
      <c r="I41" s="3">
        <f t="shared" si="1"/>
        <v>1443.0007392642078</v>
      </c>
      <c r="J41" s="22">
        <f t="shared" si="2"/>
        <v>581.05864610127537</v>
      </c>
    </row>
    <row r="42" spans="1:10" x14ac:dyDescent="0.25">
      <c r="A42" s="5">
        <v>255</v>
      </c>
      <c r="B42" s="14">
        <v>199.054</v>
      </c>
      <c r="C42" s="13">
        <f t="shared" si="3"/>
        <v>31.680428042214135</v>
      </c>
      <c r="D42" s="8">
        <v>871780</v>
      </c>
      <c r="E42" s="8">
        <v>312190</v>
      </c>
      <c r="F42" s="6">
        <v>0.35810999999999998</v>
      </c>
      <c r="G42" s="6">
        <v>4651.96</v>
      </c>
      <c r="H42" s="26">
        <f>10^(-'Shift Factors'!$B$1*(A42-'Shift Factors'!$B$3)/('Shift Factors'!$B$2+A42-'Shift Factors'!$B$3))</f>
        <v>11.489408246128063</v>
      </c>
      <c r="I42" s="3">
        <f t="shared" si="1"/>
        <v>2287.0126690247753</v>
      </c>
      <c r="J42" s="22">
        <f t="shared" si="2"/>
        <v>404.89117457965801</v>
      </c>
    </row>
    <row r="43" spans="1:10" x14ac:dyDescent="0.25">
      <c r="A43" s="5">
        <v>255</v>
      </c>
      <c r="B43" s="14">
        <v>315.47899999999998</v>
      </c>
      <c r="C43" s="13">
        <f t="shared" si="3"/>
        <v>50.210042291688048</v>
      </c>
      <c r="D43" s="8">
        <v>954730</v>
      </c>
      <c r="E43" s="8">
        <v>265950</v>
      </c>
      <c r="F43" s="6">
        <v>0.27855000000000002</v>
      </c>
      <c r="G43" s="6">
        <v>3141.52</v>
      </c>
      <c r="H43" s="26">
        <f>10^(-'Shift Factors'!$B$1*(A43-'Shift Factors'!$B$3)/('Shift Factors'!$B$2+A43-'Shift Factors'!$B$3))</f>
        <v>11.489408246128063</v>
      </c>
      <c r="I43" s="3">
        <f t="shared" si="1"/>
        <v>3624.667024080235</v>
      </c>
      <c r="J43" s="22">
        <f t="shared" si="2"/>
        <v>273.42748492366383</v>
      </c>
    </row>
    <row r="44" spans="1:10" x14ac:dyDescent="0.25">
      <c r="A44" s="5">
        <v>255</v>
      </c>
      <c r="B44" s="14">
        <v>500</v>
      </c>
      <c r="C44" s="13">
        <f t="shared" si="3"/>
        <v>79.577471545947674</v>
      </c>
      <c r="D44" s="8">
        <v>907290</v>
      </c>
      <c r="E44" s="8">
        <v>102640</v>
      </c>
      <c r="F44" s="6">
        <v>0.11312999999999999</v>
      </c>
      <c r="G44" s="6">
        <v>1826.15</v>
      </c>
      <c r="H44" s="26">
        <f>10^(-'Shift Factors'!$B$1*(A44-'Shift Factors'!$B$3)/('Shift Factors'!$B$2+A44-'Shift Factors'!$B$3))</f>
        <v>11.489408246128063</v>
      </c>
      <c r="I44" s="3">
        <f t="shared" si="1"/>
        <v>5744.7041230640316</v>
      </c>
      <c r="J44" s="22">
        <f t="shared" si="2"/>
        <v>158.94204130272885</v>
      </c>
    </row>
    <row r="45" spans="1:10" x14ac:dyDescent="0.25">
      <c r="A45" s="5">
        <v>275</v>
      </c>
      <c r="B45" s="14">
        <v>0.05</v>
      </c>
      <c r="C45" s="13">
        <f t="shared" si="3"/>
        <v>7.9577471545947669E-3</v>
      </c>
      <c r="D45" s="8">
        <v>39.834800000000001</v>
      </c>
      <c r="E45" s="8">
        <v>697.37400000000002</v>
      </c>
      <c r="F45" s="6">
        <v>17.506699999999999</v>
      </c>
      <c r="G45" s="6">
        <v>13970.2</v>
      </c>
      <c r="H45" s="26">
        <f>10^(-'Shift Factors'!$B$1*(A45-'Shift Factors'!$B$3)/('Shift Factors'!$B$2+A45-'Shift Factors'!$B$3))</f>
        <v>1</v>
      </c>
      <c r="I45" s="3">
        <f t="shared" si="1"/>
        <v>0.05</v>
      </c>
      <c r="J45" s="22">
        <f t="shared" si="2"/>
        <v>13970.2</v>
      </c>
    </row>
    <row r="46" spans="1:10" x14ac:dyDescent="0.25">
      <c r="A46" s="5">
        <v>275</v>
      </c>
      <c r="B46" s="14">
        <v>7.9240000000000005E-2</v>
      </c>
      <c r="C46" s="13">
        <f t="shared" si="3"/>
        <v>1.2611437690601787E-2</v>
      </c>
      <c r="D46" s="8">
        <v>52.391300000000001</v>
      </c>
      <c r="E46" s="8">
        <v>1081.3599999999999</v>
      </c>
      <c r="F46" s="6">
        <v>20.64</v>
      </c>
      <c r="G46" s="6">
        <v>13661.8</v>
      </c>
      <c r="H46" s="26">
        <f>10^(-'Shift Factors'!$B$1*(A46-'Shift Factors'!$B$3)/('Shift Factors'!$B$2+A46-'Shift Factors'!$B$3))</f>
        <v>1</v>
      </c>
      <c r="I46" s="3">
        <f t="shared" si="1"/>
        <v>7.9240000000000005E-2</v>
      </c>
      <c r="J46" s="22">
        <f t="shared" si="2"/>
        <v>13661.8</v>
      </c>
    </row>
    <row r="47" spans="1:10" x14ac:dyDescent="0.25">
      <c r="A47" s="5">
        <v>275</v>
      </c>
      <c r="B47" s="14">
        <v>0.12559000000000001</v>
      </c>
      <c r="C47" s="13">
        <f t="shared" si="3"/>
        <v>1.9988269302911137E-2</v>
      </c>
      <c r="D47" s="8">
        <v>81.867800000000003</v>
      </c>
      <c r="E47" s="8">
        <v>1683.71</v>
      </c>
      <c r="F47" s="6">
        <v>20.566199999999998</v>
      </c>
      <c r="G47" s="6">
        <v>13421.8</v>
      </c>
      <c r="H47" s="26">
        <f>10^(-'Shift Factors'!$B$1*(A47-'Shift Factors'!$B$3)/('Shift Factors'!$B$2+A47-'Shift Factors'!$B$3))</f>
        <v>1</v>
      </c>
      <c r="I47" s="3">
        <f t="shared" si="1"/>
        <v>0.12559000000000001</v>
      </c>
      <c r="J47" s="22">
        <f t="shared" si="2"/>
        <v>13421.8</v>
      </c>
    </row>
    <row r="48" spans="1:10" x14ac:dyDescent="0.25">
      <c r="A48" s="5">
        <v>275</v>
      </c>
      <c r="B48" s="14">
        <v>0.19905</v>
      </c>
      <c r="C48" s="13">
        <f t="shared" si="3"/>
        <v>3.1679791422441768E-2</v>
      </c>
      <c r="D48" s="8">
        <v>139.08799999999999</v>
      </c>
      <c r="E48" s="8">
        <v>2640.63</v>
      </c>
      <c r="F48" s="6">
        <v>18.985299999999999</v>
      </c>
      <c r="G48" s="6">
        <v>13284.3</v>
      </c>
      <c r="H48" s="26">
        <f>10^(-'Shift Factors'!$B$1*(A48-'Shift Factors'!$B$3)/('Shift Factors'!$B$2+A48-'Shift Factors'!$B$3))</f>
        <v>1</v>
      </c>
      <c r="I48" s="3">
        <f t="shared" si="1"/>
        <v>0.19905</v>
      </c>
      <c r="J48" s="22">
        <f t="shared" si="2"/>
        <v>13284.3</v>
      </c>
    </row>
    <row r="49" spans="1:10" x14ac:dyDescent="0.25">
      <c r="A49" s="5">
        <v>275</v>
      </c>
      <c r="B49" s="14">
        <v>0.31547999999999998</v>
      </c>
      <c r="C49" s="13">
        <f t="shared" si="3"/>
        <v>5.0210201446631138E-2</v>
      </c>
      <c r="D49" s="8">
        <v>273.42899999999997</v>
      </c>
      <c r="E49" s="8">
        <v>4144.97</v>
      </c>
      <c r="F49" s="6">
        <v>15.1592</v>
      </c>
      <c r="G49" s="6">
        <v>13167.2</v>
      </c>
      <c r="H49" s="26">
        <f>10^(-'Shift Factors'!$B$1*(A49-'Shift Factors'!$B$3)/('Shift Factors'!$B$2+A49-'Shift Factors'!$B$3))</f>
        <v>1</v>
      </c>
      <c r="I49" s="3">
        <f t="shared" si="1"/>
        <v>0.31547999999999998</v>
      </c>
      <c r="J49" s="22">
        <f t="shared" si="2"/>
        <v>13167.2</v>
      </c>
    </row>
    <row r="50" spans="1:10" x14ac:dyDescent="0.25">
      <c r="A50" s="5">
        <v>275</v>
      </c>
      <c r="B50" s="14">
        <v>0.5</v>
      </c>
      <c r="C50" s="13">
        <f t="shared" si="3"/>
        <v>7.9577471545947673E-2</v>
      </c>
      <c r="D50" s="8">
        <v>555.91300000000001</v>
      </c>
      <c r="E50" s="8">
        <v>6488.96</v>
      </c>
      <c r="F50" s="6">
        <v>11.672599999999999</v>
      </c>
      <c r="G50" s="6">
        <v>13025.4</v>
      </c>
      <c r="H50" s="26">
        <f>10^(-'Shift Factors'!$B$1*(A50-'Shift Factors'!$B$3)/('Shift Factors'!$B$2+A50-'Shift Factors'!$B$3))</f>
        <v>1</v>
      </c>
      <c r="I50" s="3">
        <f t="shared" si="1"/>
        <v>0.5</v>
      </c>
      <c r="J50" s="22">
        <f t="shared" si="2"/>
        <v>13025.4</v>
      </c>
    </row>
    <row r="51" spans="1:10" x14ac:dyDescent="0.25">
      <c r="A51" s="5">
        <v>275</v>
      </c>
      <c r="B51" s="14">
        <v>0.79244999999999999</v>
      </c>
      <c r="C51" s="13">
        <f t="shared" si="3"/>
        <v>0.12612233465317246</v>
      </c>
      <c r="D51" s="8">
        <v>1150.01</v>
      </c>
      <c r="E51" s="8">
        <v>10072.200000000001</v>
      </c>
      <c r="F51" s="6">
        <v>8.7583400000000005</v>
      </c>
      <c r="G51" s="6">
        <v>12792.8</v>
      </c>
      <c r="H51" s="26">
        <f>10^(-'Shift Factors'!$B$1*(A51-'Shift Factors'!$B$3)/('Shift Factors'!$B$2+A51-'Shift Factors'!$B$3))</f>
        <v>1</v>
      </c>
      <c r="I51" s="3">
        <f t="shared" si="1"/>
        <v>0.79244999999999999</v>
      </c>
      <c r="J51" s="22">
        <f t="shared" si="2"/>
        <v>12792.8</v>
      </c>
    </row>
    <row r="52" spans="1:10" x14ac:dyDescent="0.25">
      <c r="A52" s="5">
        <v>275</v>
      </c>
      <c r="B52" s="14">
        <v>1.2559400000000001</v>
      </c>
      <c r="C52" s="13">
        <f t="shared" si="3"/>
        <v>0.19988905922683506</v>
      </c>
      <c r="D52" s="8">
        <v>2329.21</v>
      </c>
      <c r="E52" s="8">
        <v>15459.5</v>
      </c>
      <c r="F52" s="6">
        <v>6.6372400000000003</v>
      </c>
      <c r="G52" s="6">
        <v>12448</v>
      </c>
      <c r="H52" s="26">
        <f>10^(-'Shift Factors'!$B$1*(A52-'Shift Factors'!$B$3)/('Shift Factors'!$B$2+A52-'Shift Factors'!$B$3))</f>
        <v>1</v>
      </c>
      <c r="I52" s="3">
        <f t="shared" si="1"/>
        <v>1.2559400000000001</v>
      </c>
      <c r="J52" s="22">
        <f t="shared" si="2"/>
        <v>12448</v>
      </c>
    </row>
    <row r="53" spans="1:10" x14ac:dyDescent="0.25">
      <c r="A53" s="5">
        <v>275</v>
      </c>
      <c r="B53" s="14">
        <v>1.99054</v>
      </c>
      <c r="C53" s="13">
        <f t="shared" si="3"/>
        <v>0.31680428042214137</v>
      </c>
      <c r="D53" s="8">
        <v>4608.05</v>
      </c>
      <c r="E53" s="8">
        <v>23348.799999999999</v>
      </c>
      <c r="F53" s="6">
        <v>5.0669500000000003</v>
      </c>
      <c r="G53" s="6">
        <v>11956.2</v>
      </c>
      <c r="H53" s="26">
        <f>10^(-'Shift Factors'!$B$1*(A53-'Shift Factors'!$B$3)/('Shift Factors'!$B$2+A53-'Shift Factors'!$B$3))</f>
        <v>1</v>
      </c>
      <c r="I53" s="3">
        <f t="shared" si="1"/>
        <v>1.99054</v>
      </c>
      <c r="J53" s="22">
        <f t="shared" si="2"/>
        <v>11956.2</v>
      </c>
    </row>
    <row r="54" spans="1:10" x14ac:dyDescent="0.25">
      <c r="A54" s="5">
        <v>275</v>
      </c>
      <c r="B54" s="14">
        <v>3.1547900000000002</v>
      </c>
      <c r="C54" s="13">
        <f t="shared" si="3"/>
        <v>0.50210042291688051</v>
      </c>
      <c r="D54" s="8">
        <v>8839.2999999999993</v>
      </c>
      <c r="E54" s="8">
        <v>34659.5</v>
      </c>
      <c r="F54" s="6">
        <v>3.9210699999999998</v>
      </c>
      <c r="G54" s="6">
        <v>11338</v>
      </c>
      <c r="H54" s="26">
        <f>10^(-'Shift Factors'!$B$1*(A54-'Shift Factors'!$B$3)/('Shift Factors'!$B$2+A54-'Shift Factors'!$B$3))</f>
        <v>1</v>
      </c>
      <c r="I54" s="3">
        <f t="shared" si="1"/>
        <v>3.1547900000000002</v>
      </c>
      <c r="J54" s="22">
        <f t="shared" si="2"/>
        <v>11338</v>
      </c>
    </row>
    <row r="55" spans="1:10" x14ac:dyDescent="0.25">
      <c r="A55" s="5">
        <v>275</v>
      </c>
      <c r="B55" s="14">
        <v>5</v>
      </c>
      <c r="C55" s="13">
        <f t="shared" si="3"/>
        <v>0.79577471545947676</v>
      </c>
      <c r="D55" s="8">
        <v>16198.7</v>
      </c>
      <c r="E55" s="8">
        <v>50209.599999999999</v>
      </c>
      <c r="F55" s="6">
        <v>3.0996100000000002</v>
      </c>
      <c r="G55" s="6">
        <v>10551.6</v>
      </c>
      <c r="H55" s="26">
        <f>10^(-'Shift Factors'!$B$1*(A55-'Shift Factors'!$B$3)/('Shift Factors'!$B$2+A55-'Shift Factors'!$B$3))</f>
        <v>1</v>
      </c>
      <c r="I55" s="3">
        <f t="shared" si="1"/>
        <v>5</v>
      </c>
      <c r="J55" s="22">
        <f t="shared" si="2"/>
        <v>10551.6</v>
      </c>
    </row>
    <row r="56" spans="1:10" x14ac:dyDescent="0.25">
      <c r="A56" s="5">
        <v>275</v>
      </c>
      <c r="B56" s="14">
        <v>7.9244700000000003</v>
      </c>
      <c r="C56" s="13">
        <f t="shared" si="3"/>
        <v>1.2612185718834319</v>
      </c>
      <c r="D56" s="8">
        <v>28401.599999999999</v>
      </c>
      <c r="E56" s="8">
        <v>70755.5</v>
      </c>
      <c r="F56" s="6">
        <v>2.49125</v>
      </c>
      <c r="G56" s="6">
        <v>9621.2199999999993</v>
      </c>
      <c r="H56" s="26">
        <f>10^(-'Shift Factors'!$B$1*(A56-'Shift Factors'!$B$3)/('Shift Factors'!$B$2+A56-'Shift Factors'!$B$3))</f>
        <v>1</v>
      </c>
      <c r="I56" s="3">
        <f t="shared" si="1"/>
        <v>7.9244700000000003</v>
      </c>
      <c r="J56" s="22">
        <f t="shared" si="2"/>
        <v>9621.2199999999993</v>
      </c>
    </row>
    <row r="57" spans="1:10" x14ac:dyDescent="0.25">
      <c r="A57" s="5">
        <v>275</v>
      </c>
      <c r="B57" s="14">
        <v>12.5594</v>
      </c>
      <c r="C57" s="13">
        <f t="shared" si="3"/>
        <v>1.9988905922683504</v>
      </c>
      <c r="D57" s="8">
        <v>47660.5</v>
      </c>
      <c r="E57" s="8">
        <v>96577.4</v>
      </c>
      <c r="F57" s="6">
        <v>2.0263599999999999</v>
      </c>
      <c r="G57" s="6">
        <v>8575.01</v>
      </c>
      <c r="H57" s="26">
        <f>10^(-'Shift Factors'!$B$1*(A57-'Shift Factors'!$B$3)/('Shift Factors'!$B$2+A57-'Shift Factors'!$B$3))</f>
        <v>1</v>
      </c>
      <c r="I57" s="3">
        <f t="shared" si="1"/>
        <v>12.5594</v>
      </c>
      <c r="J57" s="22">
        <f t="shared" si="2"/>
        <v>8575.01</v>
      </c>
    </row>
    <row r="58" spans="1:10" x14ac:dyDescent="0.25">
      <c r="A58" s="5">
        <v>275</v>
      </c>
      <c r="B58" s="14">
        <v>19.9054</v>
      </c>
      <c r="C58" s="13">
        <f t="shared" si="3"/>
        <v>3.1680428042214137</v>
      </c>
      <c r="D58" s="8">
        <v>76053</v>
      </c>
      <c r="E58" s="8">
        <v>127280</v>
      </c>
      <c r="F58" s="6">
        <v>1.67363</v>
      </c>
      <c r="G58" s="6">
        <v>7448.97</v>
      </c>
      <c r="H58" s="26">
        <f>10^(-'Shift Factors'!$B$1*(A58-'Shift Factors'!$B$3)/('Shift Factors'!$B$2+A58-'Shift Factors'!$B$3))</f>
        <v>1</v>
      </c>
      <c r="I58" s="3">
        <f t="shared" si="1"/>
        <v>19.9054</v>
      </c>
      <c r="J58" s="22">
        <f t="shared" si="2"/>
        <v>7448.97</v>
      </c>
    </row>
    <row r="59" spans="1:10" x14ac:dyDescent="0.25">
      <c r="A59" s="5">
        <v>275</v>
      </c>
      <c r="B59" s="14">
        <v>31.547899999999998</v>
      </c>
      <c r="C59" s="13">
        <f t="shared" si="3"/>
        <v>5.0210042291688044</v>
      </c>
      <c r="D59" s="8">
        <v>115640</v>
      </c>
      <c r="E59" s="8">
        <v>161740</v>
      </c>
      <c r="F59" s="6">
        <v>1.3986099999999999</v>
      </c>
      <c r="G59" s="6">
        <v>6302.44</v>
      </c>
      <c r="H59" s="26">
        <f>10^(-'Shift Factors'!$B$1*(A59-'Shift Factors'!$B$3)/('Shift Factors'!$B$2+A59-'Shift Factors'!$B$3))</f>
        <v>1</v>
      </c>
      <c r="I59" s="3">
        <f t="shared" si="1"/>
        <v>31.547899999999998</v>
      </c>
      <c r="J59" s="22">
        <f t="shared" si="2"/>
        <v>6302.44</v>
      </c>
    </row>
    <row r="60" spans="1:10" x14ac:dyDescent="0.25">
      <c r="A60" s="5">
        <v>275</v>
      </c>
      <c r="B60" s="14">
        <v>50</v>
      </c>
      <c r="C60" s="13">
        <f t="shared" si="3"/>
        <v>7.9577471545947667</v>
      </c>
      <c r="D60" s="8">
        <v>168460</v>
      </c>
      <c r="E60" s="8">
        <v>197830</v>
      </c>
      <c r="F60" s="6">
        <v>1.1743300000000001</v>
      </c>
      <c r="G60" s="6">
        <v>5196.7</v>
      </c>
      <c r="H60" s="26">
        <f>10^(-'Shift Factors'!$B$1*(A60-'Shift Factors'!$B$3)/('Shift Factors'!$B$2+A60-'Shift Factors'!$B$3))</f>
        <v>1</v>
      </c>
      <c r="I60" s="3">
        <f t="shared" si="1"/>
        <v>50</v>
      </c>
      <c r="J60" s="22">
        <f t="shared" si="2"/>
        <v>5196.7</v>
      </c>
    </row>
    <row r="61" spans="1:10" x14ac:dyDescent="0.25">
      <c r="A61" s="5">
        <v>275</v>
      </c>
      <c r="B61" s="14">
        <v>79.244699999999995</v>
      </c>
      <c r="C61" s="13">
        <f t="shared" si="3"/>
        <v>12.612185718834318</v>
      </c>
      <c r="D61" s="8">
        <v>234110</v>
      </c>
      <c r="E61" s="8">
        <v>233520</v>
      </c>
      <c r="F61" s="6">
        <v>0.99748000000000003</v>
      </c>
      <c r="G61" s="6">
        <v>4172.7</v>
      </c>
      <c r="H61" s="26">
        <f>10^(-'Shift Factors'!$B$1*(A61-'Shift Factors'!$B$3)/('Shift Factors'!$B$2+A61-'Shift Factors'!$B$3))</f>
        <v>1</v>
      </c>
      <c r="I61" s="3">
        <f t="shared" si="1"/>
        <v>79.244699999999995</v>
      </c>
      <c r="J61" s="22">
        <f t="shared" si="2"/>
        <v>4172.7</v>
      </c>
    </row>
    <row r="62" spans="1:10" x14ac:dyDescent="0.25">
      <c r="A62" s="5">
        <v>275</v>
      </c>
      <c r="B62" s="14">
        <v>125.59399999999999</v>
      </c>
      <c r="C62" s="13">
        <f t="shared" si="3"/>
        <v>19.988905922683504</v>
      </c>
      <c r="D62" s="8">
        <v>312460</v>
      </c>
      <c r="E62" s="8">
        <v>264730</v>
      </c>
      <c r="F62" s="6">
        <v>0.84723999999999999</v>
      </c>
      <c r="G62" s="6">
        <v>3260.68</v>
      </c>
      <c r="H62" s="26">
        <f>10^(-'Shift Factors'!$B$1*(A62-'Shift Factors'!$B$3)/('Shift Factors'!$B$2+A62-'Shift Factors'!$B$3))</f>
        <v>1</v>
      </c>
      <c r="I62" s="3">
        <f t="shared" si="1"/>
        <v>125.59399999999999</v>
      </c>
      <c r="J62" s="22">
        <f t="shared" si="2"/>
        <v>3260.68</v>
      </c>
    </row>
    <row r="63" spans="1:10" x14ac:dyDescent="0.25">
      <c r="A63" s="5">
        <v>275</v>
      </c>
      <c r="B63" s="14">
        <v>199.054</v>
      </c>
      <c r="C63" s="13">
        <f t="shared" si="3"/>
        <v>31.680428042214135</v>
      </c>
      <c r="D63" s="8">
        <v>403000</v>
      </c>
      <c r="E63" s="8">
        <v>286500</v>
      </c>
      <c r="F63" s="6">
        <v>0.71092999999999995</v>
      </c>
      <c r="G63" s="6">
        <v>2484.04</v>
      </c>
      <c r="H63" s="26">
        <f>10^(-'Shift Factors'!$B$1*(A63-'Shift Factors'!$B$3)/('Shift Factors'!$B$2+A63-'Shift Factors'!$B$3))</f>
        <v>1</v>
      </c>
      <c r="I63" s="3">
        <f t="shared" si="1"/>
        <v>199.054</v>
      </c>
      <c r="J63" s="22">
        <f t="shared" si="2"/>
        <v>2484.04</v>
      </c>
    </row>
    <row r="64" spans="1:10" x14ac:dyDescent="0.25">
      <c r="A64" s="5">
        <v>275</v>
      </c>
      <c r="B64" s="14">
        <v>315.47899999999998</v>
      </c>
      <c r="C64" s="13">
        <f t="shared" si="3"/>
        <v>50.210042291688048</v>
      </c>
      <c r="D64" s="8">
        <v>501020</v>
      </c>
      <c r="E64" s="8">
        <v>276010</v>
      </c>
      <c r="F64" s="6">
        <v>0.55089999999999995</v>
      </c>
      <c r="G64" s="6">
        <v>1813.18</v>
      </c>
      <c r="H64" s="26">
        <f>10^(-'Shift Factors'!$B$1*(A64-'Shift Factors'!$B$3)/('Shift Factors'!$B$2+A64-'Shift Factors'!$B$3))</f>
        <v>1</v>
      </c>
      <c r="I64" s="3">
        <f t="shared" si="1"/>
        <v>315.47899999999998</v>
      </c>
      <c r="J64" s="22">
        <f t="shared" si="2"/>
        <v>1813.18</v>
      </c>
    </row>
    <row r="65" spans="1:10" x14ac:dyDescent="0.25">
      <c r="A65" s="5">
        <v>275</v>
      </c>
      <c r="B65" s="14">
        <v>500</v>
      </c>
      <c r="C65" s="13">
        <f t="shared" si="3"/>
        <v>79.577471545947674</v>
      </c>
      <c r="D65" s="8">
        <v>540520</v>
      </c>
      <c r="E65" s="8">
        <v>165090</v>
      </c>
      <c r="F65" s="6">
        <v>0.30542000000000002</v>
      </c>
      <c r="G65" s="6">
        <v>1130.3399999999999</v>
      </c>
      <c r="H65" s="26">
        <f>10^(-'Shift Factors'!$B$1*(A65-'Shift Factors'!$B$3)/('Shift Factors'!$B$2+A65-'Shift Factors'!$B$3))</f>
        <v>1</v>
      </c>
      <c r="I65" s="3">
        <f t="shared" si="1"/>
        <v>500</v>
      </c>
      <c r="J65" s="22">
        <f t="shared" si="2"/>
        <v>1130.3399999999999</v>
      </c>
    </row>
    <row r="66" spans="1:10" x14ac:dyDescent="0.25">
      <c r="A66" s="5">
        <v>295</v>
      </c>
      <c r="B66" s="14">
        <v>0.05</v>
      </c>
      <c r="C66" s="13">
        <f t="shared" si="3"/>
        <v>7.9577471545947669E-3</v>
      </c>
      <c r="D66" s="8">
        <v>17.010999999999999</v>
      </c>
      <c r="E66" s="8">
        <v>162.249</v>
      </c>
      <c r="F66" s="6">
        <v>9.5379299999999994</v>
      </c>
      <c r="G66" s="6">
        <v>3262.77</v>
      </c>
      <c r="H66" s="26">
        <f>10^(-'Shift Factors'!$B$1*(A66-'Shift Factors'!$B$3)/('Shift Factors'!$B$2+A66-'Shift Factors'!$B$3))</f>
        <v>0.2105459548376826</v>
      </c>
      <c r="I66" s="3">
        <f t="shared" si="1"/>
        <v>1.052729774188413E-2</v>
      </c>
      <c r="J66" s="22">
        <f t="shared" si="2"/>
        <v>15496.711881809299</v>
      </c>
    </row>
    <row r="67" spans="1:10" x14ac:dyDescent="0.25">
      <c r="A67" s="5">
        <v>295</v>
      </c>
      <c r="B67" s="14">
        <v>7.9240000000000005E-2</v>
      </c>
      <c r="C67" s="13">
        <f t="shared" ref="C67:C98" si="4">B67/(2*PI())</f>
        <v>1.2611437690601787E-2</v>
      </c>
      <c r="D67" s="8">
        <v>23.381399999999999</v>
      </c>
      <c r="E67" s="8">
        <v>245.018</v>
      </c>
      <c r="F67" s="6">
        <v>10.479200000000001</v>
      </c>
      <c r="G67" s="6">
        <v>3105.97</v>
      </c>
      <c r="H67" s="26">
        <f>10^(-'Shift Factors'!$B$1*(A67-'Shift Factors'!$B$3)/('Shift Factors'!$B$2+A67-'Shift Factors'!$B$3))</f>
        <v>0.2105459548376826</v>
      </c>
      <c r="I67" s="3">
        <f t="shared" si="1"/>
        <v>1.668366146133797E-2</v>
      </c>
      <c r="J67" s="22">
        <f t="shared" si="2"/>
        <v>14751.981354353273</v>
      </c>
    </row>
    <row r="68" spans="1:10" x14ac:dyDescent="0.25">
      <c r="A68" s="5">
        <v>295</v>
      </c>
      <c r="B68" s="14">
        <v>0.12559000000000001</v>
      </c>
      <c r="C68" s="13">
        <f t="shared" si="4"/>
        <v>1.9988269302911137E-2</v>
      </c>
      <c r="D68" s="8">
        <v>32.504600000000003</v>
      </c>
      <c r="E68" s="8">
        <v>381.34100000000001</v>
      </c>
      <c r="F68" s="6">
        <v>11.7319</v>
      </c>
      <c r="G68" s="6">
        <v>3047.3</v>
      </c>
      <c r="H68" s="26">
        <f>10^(-'Shift Factors'!$B$1*(A68-'Shift Factors'!$B$3)/('Shift Factors'!$B$2+A68-'Shift Factors'!$B$3))</f>
        <v>0.2105459548376826</v>
      </c>
      <c r="I68" s="3">
        <f t="shared" ref="I68:I128" si="5">B68*H68</f>
        <v>2.6442466468064561E-2</v>
      </c>
      <c r="J68" s="22">
        <f t="shared" ref="J68:J128" si="6">G68/H68</f>
        <v>14473.324848958853</v>
      </c>
    </row>
    <row r="69" spans="1:10" x14ac:dyDescent="0.25">
      <c r="A69" s="5">
        <v>295</v>
      </c>
      <c r="B69" s="14">
        <v>0.19905</v>
      </c>
      <c r="C69" s="13">
        <f t="shared" si="4"/>
        <v>3.1679791422441768E-2</v>
      </c>
      <c r="D69" s="8">
        <v>40.831600000000002</v>
      </c>
      <c r="E69" s="8">
        <v>587.15300000000002</v>
      </c>
      <c r="F69" s="6">
        <v>14.379899999999999</v>
      </c>
      <c r="G69" s="6">
        <v>2956.85</v>
      </c>
      <c r="H69" s="26">
        <f>10^(-'Shift Factors'!$B$1*(A69-'Shift Factors'!$B$3)/('Shift Factors'!$B$2+A69-'Shift Factors'!$B$3))</f>
        <v>0.2105459548376826</v>
      </c>
      <c r="I69" s="3">
        <f t="shared" si="5"/>
        <v>4.1909172310440723E-2</v>
      </c>
      <c r="J69" s="22">
        <f t="shared" si="6"/>
        <v>14043.727424160399</v>
      </c>
    </row>
    <row r="70" spans="1:10" x14ac:dyDescent="0.25">
      <c r="A70" s="5">
        <v>295</v>
      </c>
      <c r="B70" s="14">
        <v>0.31547999999999998</v>
      </c>
      <c r="C70" s="13">
        <f t="shared" si="4"/>
        <v>5.0210201446631138E-2</v>
      </c>
      <c r="D70" s="8">
        <v>53.383499999999998</v>
      </c>
      <c r="E70" s="8">
        <v>925.08699999999999</v>
      </c>
      <c r="F70" s="6">
        <v>17.3291</v>
      </c>
      <c r="G70" s="6">
        <v>2937.21</v>
      </c>
      <c r="H70" s="26">
        <f>10^(-'Shift Factors'!$B$1*(A70-'Shift Factors'!$B$3)/('Shift Factors'!$B$2+A70-'Shift Factors'!$B$3))</f>
        <v>0.2105459548376826</v>
      </c>
      <c r="I70" s="3">
        <f t="shared" si="5"/>
        <v>6.6423037832192097E-2</v>
      </c>
      <c r="J70" s="22">
        <f t="shared" si="6"/>
        <v>13950.446125950984</v>
      </c>
    </row>
    <row r="71" spans="1:10" x14ac:dyDescent="0.25">
      <c r="A71" s="5">
        <v>295</v>
      </c>
      <c r="B71" s="14">
        <v>0.5</v>
      </c>
      <c r="C71" s="13">
        <f t="shared" si="4"/>
        <v>7.9577471545947673E-2</v>
      </c>
      <c r="D71" s="8">
        <v>73.328599999999994</v>
      </c>
      <c r="E71" s="8">
        <v>1446.06</v>
      </c>
      <c r="F71" s="6">
        <v>19.720300000000002</v>
      </c>
      <c r="G71" s="6">
        <v>2895.84</v>
      </c>
      <c r="H71" s="26">
        <f>10^(-'Shift Factors'!$B$1*(A71-'Shift Factors'!$B$3)/('Shift Factors'!$B$2+A71-'Shift Factors'!$B$3))</f>
        <v>0.2105459548376826</v>
      </c>
      <c r="I71" s="3">
        <f t="shared" si="5"/>
        <v>0.1052729774188413</v>
      </c>
      <c r="J71" s="22">
        <f t="shared" si="6"/>
        <v>13753.956955537364</v>
      </c>
    </row>
    <row r="72" spans="1:10" x14ac:dyDescent="0.25">
      <c r="A72" s="5">
        <v>295</v>
      </c>
      <c r="B72" s="14">
        <v>0.79244999999999999</v>
      </c>
      <c r="C72" s="13">
        <f t="shared" si="4"/>
        <v>0.12612233465317246</v>
      </c>
      <c r="D72" s="8">
        <v>115.342</v>
      </c>
      <c r="E72" s="8">
        <v>2282.2399999999998</v>
      </c>
      <c r="F72" s="6">
        <v>19.786799999999999</v>
      </c>
      <c r="G72" s="6">
        <v>2883.66</v>
      </c>
      <c r="H72" s="26">
        <f>10^(-'Shift Factors'!$B$1*(A72-'Shift Factors'!$B$3)/('Shift Factors'!$B$2+A72-'Shift Factors'!$B$3))</f>
        <v>0.2105459548376826</v>
      </c>
      <c r="I72" s="3">
        <f t="shared" si="5"/>
        <v>0.16684714191112157</v>
      </c>
      <c r="J72" s="22">
        <f t="shared" si="6"/>
        <v>13696.107352065332</v>
      </c>
    </row>
    <row r="73" spans="1:10" x14ac:dyDescent="0.25">
      <c r="A73" s="5">
        <v>295</v>
      </c>
      <c r="B73" s="14">
        <v>1.2559400000000001</v>
      </c>
      <c r="C73" s="13">
        <f t="shared" si="4"/>
        <v>0.19988905922683506</v>
      </c>
      <c r="D73" s="8">
        <v>214.34200000000001</v>
      </c>
      <c r="E73" s="8">
        <v>3611.87</v>
      </c>
      <c r="F73" s="6">
        <v>16.850999999999999</v>
      </c>
      <c r="G73" s="6">
        <v>2880.88</v>
      </c>
      <c r="H73" s="26">
        <f>10^(-'Shift Factors'!$B$1*(A73-'Shift Factors'!$B$3)/('Shift Factors'!$B$2+A73-'Shift Factors'!$B$3))</f>
        <v>0.2105459548376826</v>
      </c>
      <c r="I73" s="3">
        <f t="shared" si="5"/>
        <v>0.26443308651883907</v>
      </c>
      <c r="J73" s="22">
        <f t="shared" si="6"/>
        <v>13682.903583785181</v>
      </c>
    </row>
    <row r="74" spans="1:10" x14ac:dyDescent="0.25">
      <c r="A74" s="5">
        <v>295</v>
      </c>
      <c r="B74" s="14">
        <v>1.99054</v>
      </c>
      <c r="C74" s="13">
        <f t="shared" si="4"/>
        <v>0.31680428042214137</v>
      </c>
      <c r="D74" s="8">
        <v>409.89600000000002</v>
      </c>
      <c r="E74" s="8">
        <v>5673.89</v>
      </c>
      <c r="F74" s="6">
        <v>13.8423</v>
      </c>
      <c r="G74" s="6">
        <v>2857.86</v>
      </c>
      <c r="H74" s="26">
        <f>10^(-'Shift Factors'!$B$1*(A74-'Shift Factors'!$B$3)/('Shift Factors'!$B$2+A74-'Shift Factors'!$B$3))</f>
        <v>0.2105459548376826</v>
      </c>
      <c r="I74" s="3">
        <f t="shared" si="5"/>
        <v>0.41910014494260073</v>
      </c>
      <c r="J74" s="22">
        <f t="shared" si="6"/>
        <v>13573.568783134431</v>
      </c>
    </row>
    <row r="75" spans="1:10" x14ac:dyDescent="0.25">
      <c r="A75" s="5">
        <v>295</v>
      </c>
      <c r="B75" s="14">
        <v>3.1547900000000002</v>
      </c>
      <c r="C75" s="13">
        <f t="shared" si="4"/>
        <v>0.50210042291688051</v>
      </c>
      <c r="D75" s="8">
        <v>834.60299999999995</v>
      </c>
      <c r="E75" s="8">
        <v>8833.1299999999992</v>
      </c>
      <c r="F75" s="6">
        <v>10.583600000000001</v>
      </c>
      <c r="G75" s="6">
        <v>2812.38</v>
      </c>
      <c r="H75" s="26">
        <f>10^(-'Shift Factors'!$B$1*(A75-'Shift Factors'!$B$3)/('Shift Factors'!$B$2+A75-'Shift Factors'!$B$3))</f>
        <v>0.2105459548376826</v>
      </c>
      <c r="I75" s="3">
        <f t="shared" si="5"/>
        <v>0.66422827286237274</v>
      </c>
      <c r="J75" s="22">
        <f t="shared" si="6"/>
        <v>13357.5589337167</v>
      </c>
    </row>
    <row r="76" spans="1:10" x14ac:dyDescent="0.25">
      <c r="A76" s="5">
        <v>295</v>
      </c>
      <c r="B76" s="14">
        <v>5</v>
      </c>
      <c r="C76" s="13">
        <f t="shared" si="4"/>
        <v>0.79577471545947676</v>
      </c>
      <c r="D76" s="8">
        <v>1723.7</v>
      </c>
      <c r="E76" s="8">
        <v>13690.3</v>
      </c>
      <c r="F76" s="6">
        <v>7.9424000000000001</v>
      </c>
      <c r="G76" s="6">
        <v>2759.69</v>
      </c>
      <c r="H76" s="26">
        <f>10^(-'Shift Factors'!$B$1*(A76-'Shift Factors'!$B$3)/('Shift Factors'!$B$2+A76-'Shift Factors'!$B$3))</f>
        <v>0.2105459548376826</v>
      </c>
      <c r="I76" s="3">
        <f t="shared" si="5"/>
        <v>1.052729774188413</v>
      </c>
      <c r="J76" s="22">
        <f t="shared" si="6"/>
        <v>13107.304778795411</v>
      </c>
    </row>
    <row r="77" spans="1:10" x14ac:dyDescent="0.25">
      <c r="A77" s="5">
        <v>295</v>
      </c>
      <c r="B77" s="14">
        <v>7.9244700000000003</v>
      </c>
      <c r="C77" s="13">
        <f t="shared" si="4"/>
        <v>1.2612185718834319</v>
      </c>
      <c r="D77" s="8">
        <v>3494</v>
      </c>
      <c r="E77" s="8">
        <v>20933.400000000001</v>
      </c>
      <c r="F77" s="6">
        <v>5.9912400000000003</v>
      </c>
      <c r="G77" s="6">
        <v>2678.16</v>
      </c>
      <c r="H77" s="26">
        <f>10^(-'Shift Factors'!$B$1*(A77-'Shift Factors'!$B$3)/('Shift Factors'!$B$2+A77-'Shift Factors'!$B$3))</f>
        <v>0.2105459548376826</v>
      </c>
      <c r="I77" s="3">
        <f t="shared" si="5"/>
        <v>1.6684651027325708</v>
      </c>
      <c r="J77" s="22">
        <f t="shared" si="6"/>
        <v>12720.073401859889</v>
      </c>
    </row>
    <row r="78" spans="1:10" x14ac:dyDescent="0.25">
      <c r="A78" s="5">
        <v>295</v>
      </c>
      <c r="B78" s="14">
        <v>12.5594</v>
      </c>
      <c r="C78" s="13">
        <f t="shared" si="4"/>
        <v>1.9988905922683504</v>
      </c>
      <c r="D78" s="8">
        <v>6843.62</v>
      </c>
      <c r="E78" s="8">
        <v>31456.2</v>
      </c>
      <c r="F78" s="6">
        <v>4.5964299999999998</v>
      </c>
      <c r="G78" s="6">
        <v>2563.1799999999998</v>
      </c>
      <c r="H78" s="26">
        <f>10^(-'Shift Factors'!$B$1*(A78-'Shift Factors'!$B$3)/('Shift Factors'!$B$2+A78-'Shift Factors'!$B$3))</f>
        <v>0.2105459548376826</v>
      </c>
      <c r="I78" s="3">
        <f t="shared" si="5"/>
        <v>2.6443308651883908</v>
      </c>
      <c r="J78" s="22">
        <f t="shared" si="6"/>
        <v>12173.969345438372</v>
      </c>
    </row>
    <row r="79" spans="1:10" x14ac:dyDescent="0.25">
      <c r="A79" s="5">
        <v>295</v>
      </c>
      <c r="B79" s="14">
        <v>19.9054</v>
      </c>
      <c r="C79" s="13">
        <f t="shared" si="4"/>
        <v>3.1680428042214137</v>
      </c>
      <c r="D79" s="8">
        <v>12954.9</v>
      </c>
      <c r="E79" s="8">
        <v>46389.2</v>
      </c>
      <c r="F79" s="6">
        <v>3.5808200000000001</v>
      </c>
      <c r="G79" s="6">
        <v>2419.66</v>
      </c>
      <c r="H79" s="26">
        <f>10^(-'Shift Factors'!$B$1*(A79-'Shift Factors'!$B$3)/('Shift Factors'!$B$2+A79-'Shift Factors'!$B$3))</f>
        <v>0.2105459548376826</v>
      </c>
      <c r="I79" s="3">
        <f t="shared" si="5"/>
        <v>4.1910014494260075</v>
      </c>
      <c r="J79" s="22">
        <f t="shared" si="6"/>
        <v>11492.312934083213</v>
      </c>
    </row>
    <row r="80" spans="1:10" x14ac:dyDescent="0.25">
      <c r="A80" s="5">
        <v>295</v>
      </c>
      <c r="B80" s="14">
        <v>31.547899999999998</v>
      </c>
      <c r="C80" s="13">
        <f t="shared" si="4"/>
        <v>5.0210042291688044</v>
      </c>
      <c r="D80" s="8">
        <v>23318.7</v>
      </c>
      <c r="E80" s="8">
        <v>66573</v>
      </c>
      <c r="F80" s="6">
        <v>2.8549199999999999</v>
      </c>
      <c r="G80" s="6">
        <v>2235.9299999999998</v>
      </c>
      <c r="H80" s="26">
        <f>10^(-'Shift Factors'!$B$1*(A80-'Shift Factors'!$B$3)/('Shift Factors'!$B$2+A80-'Shift Factors'!$B$3))</f>
        <v>0.2105459548376826</v>
      </c>
      <c r="I80" s="3">
        <f t="shared" si="5"/>
        <v>6.6422827286237265</v>
      </c>
      <c r="J80" s="22">
        <f t="shared" si="6"/>
        <v>10619.67683835939</v>
      </c>
    </row>
    <row r="81" spans="1:10" x14ac:dyDescent="0.25">
      <c r="A81" s="5">
        <v>295</v>
      </c>
      <c r="B81" s="14">
        <v>50</v>
      </c>
      <c r="C81" s="13">
        <f t="shared" si="4"/>
        <v>7.9577471545947667</v>
      </c>
      <c r="D81" s="8">
        <v>40345.199999999997</v>
      </c>
      <c r="E81" s="8">
        <v>92643.4</v>
      </c>
      <c r="F81" s="6">
        <v>2.2962699999999998</v>
      </c>
      <c r="G81" s="6">
        <v>2020.94</v>
      </c>
      <c r="H81" s="26">
        <f>10^(-'Shift Factors'!$B$1*(A81-'Shift Factors'!$B$3)/('Shift Factors'!$B$2+A81-'Shift Factors'!$B$3))</f>
        <v>0.2105459548376826</v>
      </c>
      <c r="I81" s="3">
        <f t="shared" si="5"/>
        <v>10.52729774188413</v>
      </c>
      <c r="J81" s="22">
        <f t="shared" si="6"/>
        <v>9598.5695928378918</v>
      </c>
    </row>
    <row r="82" spans="1:10" x14ac:dyDescent="0.25">
      <c r="A82" s="5">
        <v>295</v>
      </c>
      <c r="B82" s="14">
        <v>79.244699999999995</v>
      </c>
      <c r="C82" s="13">
        <f t="shared" si="4"/>
        <v>12.612185718834318</v>
      </c>
      <c r="D82" s="8">
        <v>66511.399999999994</v>
      </c>
      <c r="E82" s="8">
        <v>124700</v>
      </c>
      <c r="F82" s="6">
        <v>1.87486</v>
      </c>
      <c r="G82" s="6">
        <v>1783.44</v>
      </c>
      <c r="H82" s="26">
        <f>10^(-'Shift Factors'!$B$1*(A82-'Shift Factors'!$B$3)/('Shift Factors'!$B$2+A82-'Shift Factors'!$B$3))</f>
        <v>0.2105459548376826</v>
      </c>
      <c r="I82" s="3">
        <f t="shared" si="5"/>
        <v>16.684651027325707</v>
      </c>
      <c r="J82" s="22">
        <f t="shared" si="6"/>
        <v>8470.5498207026467</v>
      </c>
    </row>
    <row r="83" spans="1:10" x14ac:dyDescent="0.25">
      <c r="A83" s="5">
        <v>295</v>
      </c>
      <c r="B83" s="14">
        <v>125.59399999999999</v>
      </c>
      <c r="C83" s="13">
        <f t="shared" si="4"/>
        <v>19.988905922683504</v>
      </c>
      <c r="D83" s="8">
        <v>104760</v>
      </c>
      <c r="E83" s="8">
        <v>161740</v>
      </c>
      <c r="F83" s="6">
        <v>1.54383</v>
      </c>
      <c r="G83" s="6">
        <v>1534.32</v>
      </c>
      <c r="H83" s="26">
        <f>10^(-'Shift Factors'!$B$1*(A83-'Shift Factors'!$B$3)/('Shift Factors'!$B$2+A83-'Shift Factors'!$B$3))</f>
        <v>0.2105459548376826</v>
      </c>
      <c r="I83" s="3">
        <f t="shared" si="5"/>
        <v>26.443308651883907</v>
      </c>
      <c r="J83" s="22">
        <f t="shared" si="6"/>
        <v>7287.3401969791448</v>
      </c>
    </row>
    <row r="84" spans="1:10" x14ac:dyDescent="0.25">
      <c r="A84" s="5">
        <v>295</v>
      </c>
      <c r="B84" s="14">
        <v>199.054</v>
      </c>
      <c r="C84" s="13">
        <f t="shared" si="4"/>
        <v>31.680428042214135</v>
      </c>
      <c r="D84" s="8">
        <v>158430</v>
      </c>
      <c r="E84" s="8">
        <v>199670</v>
      </c>
      <c r="F84" s="6">
        <v>1.2602800000000001</v>
      </c>
      <c r="G84" s="6">
        <v>1280.52</v>
      </c>
      <c r="H84" s="26">
        <f>10^(-'Shift Factors'!$B$1*(A84-'Shift Factors'!$B$3)/('Shift Factors'!$B$2+A84-'Shift Factors'!$B$3))</f>
        <v>0.2105459548376826</v>
      </c>
      <c r="I84" s="3">
        <f t="shared" si="5"/>
        <v>41.910014494260075</v>
      </c>
      <c r="J84" s="22">
        <f t="shared" si="6"/>
        <v>6081.9026467984086</v>
      </c>
    </row>
    <row r="85" spans="1:10" x14ac:dyDescent="0.25">
      <c r="A85" s="5">
        <v>295</v>
      </c>
      <c r="B85" s="14">
        <v>315.47899999999998</v>
      </c>
      <c r="C85" s="13">
        <f t="shared" si="4"/>
        <v>50.210042291688048</v>
      </c>
      <c r="D85" s="8">
        <v>230870</v>
      </c>
      <c r="E85" s="8">
        <v>223880</v>
      </c>
      <c r="F85" s="6">
        <v>0.96972000000000003</v>
      </c>
      <c r="G85" s="6">
        <v>1019.4</v>
      </c>
      <c r="H85" s="26">
        <f>10^(-'Shift Factors'!$B$1*(A85-'Shift Factors'!$B$3)/('Shift Factors'!$B$2+A85-'Shift Factors'!$B$3))</f>
        <v>0.2105459548376826</v>
      </c>
      <c r="I85" s="3">
        <f t="shared" si="5"/>
        <v>66.422827286237265</v>
      </c>
      <c r="J85" s="22">
        <f t="shared" si="6"/>
        <v>4841.6983398512302</v>
      </c>
    </row>
    <row r="86" spans="1:10" x14ac:dyDescent="0.25">
      <c r="A86" s="5">
        <v>295</v>
      </c>
      <c r="B86" s="14">
        <v>500</v>
      </c>
      <c r="C86" s="13">
        <f t="shared" si="4"/>
        <v>79.577471545947674</v>
      </c>
      <c r="D86" s="8">
        <v>294320</v>
      </c>
      <c r="E86" s="8">
        <v>178050</v>
      </c>
      <c r="F86" s="6">
        <v>0.60494000000000003</v>
      </c>
      <c r="G86" s="6">
        <v>687.96500000000003</v>
      </c>
      <c r="H86" s="26">
        <f>10^(-'Shift Factors'!$B$1*(A86-'Shift Factors'!$B$3)/('Shift Factors'!$B$2+A86-'Shift Factors'!$B$3))</f>
        <v>0.2105459548376826</v>
      </c>
      <c r="I86" s="3">
        <f t="shared" si="5"/>
        <v>105.27297741884129</v>
      </c>
      <c r="J86" s="22">
        <f t="shared" si="6"/>
        <v>3267.528936997991</v>
      </c>
    </row>
    <row r="87" spans="1:10" x14ac:dyDescent="0.25">
      <c r="A87" s="5">
        <v>315</v>
      </c>
      <c r="B87" s="14">
        <v>0.05</v>
      </c>
      <c r="C87" s="13">
        <f t="shared" si="4"/>
        <v>7.9577471545947669E-3</v>
      </c>
      <c r="D87" s="8">
        <v>5.3126699999999998</v>
      </c>
      <c r="E87" s="8">
        <v>61.1081</v>
      </c>
      <c r="F87" s="6">
        <v>11.5023</v>
      </c>
      <c r="G87" s="6">
        <v>1226.77</v>
      </c>
      <c r="H87" s="26">
        <f>10^(-'Shift Factors'!$B$1*(A87-'Shift Factors'!$B$3)/('Shift Factors'!$B$2+A87-'Shift Factors'!$B$3))</f>
        <v>7.1452531121919016E-2</v>
      </c>
      <c r="I87" s="3">
        <f t="shared" si="5"/>
        <v>3.5726265560959512E-3</v>
      </c>
      <c r="J87" s="22">
        <f t="shared" si="6"/>
        <v>17169.020897339098</v>
      </c>
    </row>
    <row r="88" spans="1:10" x14ac:dyDescent="0.25">
      <c r="A88" s="5">
        <v>315</v>
      </c>
      <c r="B88" s="14">
        <v>7.9240000000000005E-2</v>
      </c>
      <c r="C88" s="13">
        <f t="shared" si="4"/>
        <v>1.2611437690601787E-2</v>
      </c>
      <c r="D88" s="8">
        <v>10.3476</v>
      </c>
      <c r="E88" s="8">
        <v>96.74</v>
      </c>
      <c r="F88" s="6">
        <v>9.3490599999999997</v>
      </c>
      <c r="G88" s="6">
        <v>1227.74</v>
      </c>
      <c r="H88" s="26">
        <f>10^(-'Shift Factors'!$B$1*(A88-'Shift Factors'!$B$3)/('Shift Factors'!$B$2+A88-'Shift Factors'!$B$3))</f>
        <v>7.1452531121919016E-2</v>
      </c>
      <c r="I88" s="3">
        <f t="shared" si="5"/>
        <v>5.6618985661008635E-3</v>
      </c>
      <c r="J88" s="22">
        <f t="shared" si="6"/>
        <v>17182.596343649671</v>
      </c>
    </row>
    <row r="89" spans="1:10" x14ac:dyDescent="0.25">
      <c r="A89" s="5">
        <v>315</v>
      </c>
      <c r="B89" s="14">
        <v>0.12559000000000001</v>
      </c>
      <c r="C89" s="13">
        <f t="shared" si="4"/>
        <v>1.9988269302911137E-2</v>
      </c>
      <c r="D89" s="8">
        <v>16.514800000000001</v>
      </c>
      <c r="E89" s="8">
        <v>146.322</v>
      </c>
      <c r="F89" s="6">
        <v>8.8600700000000003</v>
      </c>
      <c r="G89" s="6">
        <v>1172.44</v>
      </c>
      <c r="H89" s="26">
        <f>10^(-'Shift Factors'!$B$1*(A89-'Shift Factors'!$B$3)/('Shift Factors'!$B$2+A89-'Shift Factors'!$B$3))</f>
        <v>7.1452531121919016E-2</v>
      </c>
      <c r="I89" s="3">
        <f t="shared" si="5"/>
        <v>8.9737233836018095E-3</v>
      </c>
      <c r="J89" s="22">
        <f t="shared" si="6"/>
        <v>16408.655950892389</v>
      </c>
    </row>
    <row r="90" spans="1:10" x14ac:dyDescent="0.25">
      <c r="A90" s="5">
        <v>315</v>
      </c>
      <c r="B90" s="14">
        <v>0.19905</v>
      </c>
      <c r="C90" s="13">
        <f t="shared" si="4"/>
        <v>3.1679791422441768E-2</v>
      </c>
      <c r="D90" s="8">
        <v>23.1831</v>
      </c>
      <c r="E90" s="8">
        <v>220.82599999999999</v>
      </c>
      <c r="F90" s="6">
        <v>9.5252800000000004</v>
      </c>
      <c r="G90" s="6">
        <v>1115.47</v>
      </c>
      <c r="H90" s="26">
        <f>10^(-'Shift Factors'!$B$1*(A90-'Shift Factors'!$B$3)/('Shift Factors'!$B$2+A90-'Shift Factors'!$B$3))</f>
        <v>7.1452531121919016E-2</v>
      </c>
      <c r="I90" s="3">
        <f t="shared" si="5"/>
        <v>1.422262631981798E-2</v>
      </c>
      <c r="J90" s="22">
        <f t="shared" si="6"/>
        <v>15611.343397992163</v>
      </c>
    </row>
    <row r="91" spans="1:10" x14ac:dyDescent="0.25">
      <c r="A91" s="5">
        <v>315</v>
      </c>
      <c r="B91" s="14">
        <v>0.31547999999999998</v>
      </c>
      <c r="C91" s="13">
        <f t="shared" si="4"/>
        <v>5.0210201446631138E-2</v>
      </c>
      <c r="D91" s="8">
        <v>33.8245</v>
      </c>
      <c r="E91" s="8">
        <v>336.04</v>
      </c>
      <c r="F91" s="6">
        <v>9.9348200000000002</v>
      </c>
      <c r="G91" s="6">
        <v>1070.56</v>
      </c>
      <c r="H91" s="26">
        <f>10^(-'Shift Factors'!$B$1*(A91-'Shift Factors'!$B$3)/('Shift Factors'!$B$2+A91-'Shift Factors'!$B$3))</f>
        <v>7.1452531121919016E-2</v>
      </c>
      <c r="I91" s="3">
        <f t="shared" si="5"/>
        <v>2.2541844518343009E-2</v>
      </c>
      <c r="J91" s="22">
        <f t="shared" si="6"/>
        <v>14982.81422911821</v>
      </c>
    </row>
    <row r="92" spans="1:10" x14ac:dyDescent="0.25">
      <c r="A92" s="5">
        <v>315</v>
      </c>
      <c r="B92" s="14">
        <v>0.5</v>
      </c>
      <c r="C92" s="13">
        <f t="shared" si="4"/>
        <v>7.9577471545947673E-2</v>
      </c>
      <c r="D92" s="8">
        <v>43.194299999999998</v>
      </c>
      <c r="E92" s="8">
        <v>519.96900000000005</v>
      </c>
      <c r="F92" s="6">
        <v>12.0379</v>
      </c>
      <c r="G92" s="6">
        <v>1043.52</v>
      </c>
      <c r="H92" s="26">
        <f>10^(-'Shift Factors'!$B$1*(A92-'Shift Factors'!$B$3)/('Shift Factors'!$B$2+A92-'Shift Factors'!$B$3))</f>
        <v>7.1452531121919016E-2</v>
      </c>
      <c r="I92" s="3">
        <f t="shared" si="5"/>
        <v>3.5726265560959508E-2</v>
      </c>
      <c r="J92" s="22">
        <f t="shared" si="6"/>
        <v>14604.381169079206</v>
      </c>
    </row>
    <row r="93" spans="1:10" x14ac:dyDescent="0.25">
      <c r="A93" s="5">
        <v>315</v>
      </c>
      <c r="B93" s="14">
        <v>0.79244999999999999</v>
      </c>
      <c r="C93" s="13">
        <f t="shared" si="4"/>
        <v>0.12612233465317246</v>
      </c>
      <c r="D93" s="8">
        <v>57.377600000000001</v>
      </c>
      <c r="E93" s="8">
        <v>807.31700000000001</v>
      </c>
      <c r="F93" s="6">
        <v>14.0702</v>
      </c>
      <c r="G93" s="6">
        <v>1021.33</v>
      </c>
      <c r="H93" s="26">
        <f>10^(-'Shift Factors'!$B$1*(A93-'Shift Factors'!$B$3)/('Shift Factors'!$B$2+A93-'Shift Factors'!$B$3))</f>
        <v>7.1452531121919016E-2</v>
      </c>
      <c r="I93" s="3">
        <f t="shared" si="5"/>
        <v>5.6622558287564725E-2</v>
      </c>
      <c r="J93" s="22">
        <f t="shared" si="6"/>
        <v>14293.825340593055</v>
      </c>
    </row>
    <row r="94" spans="1:10" x14ac:dyDescent="0.25">
      <c r="A94" s="5">
        <v>315</v>
      </c>
      <c r="B94" s="14">
        <v>1.2559400000000001</v>
      </c>
      <c r="C94" s="13">
        <f t="shared" si="4"/>
        <v>0.19988905922683506</v>
      </c>
      <c r="D94" s="8">
        <v>75.612200000000001</v>
      </c>
      <c r="E94" s="8">
        <v>1268.3499999999999</v>
      </c>
      <c r="F94" s="6">
        <v>16.7744</v>
      </c>
      <c r="G94" s="6">
        <v>1011.67</v>
      </c>
      <c r="H94" s="26">
        <f>10^(-'Shift Factors'!$B$1*(A94-'Shift Factors'!$B$3)/('Shift Factors'!$B$2+A94-'Shift Factors'!$B$3))</f>
        <v>7.1452531121919016E-2</v>
      </c>
      <c r="I94" s="3">
        <f t="shared" si="5"/>
        <v>8.974009193726297E-2</v>
      </c>
      <c r="J94" s="22">
        <f t="shared" si="6"/>
        <v>14158.63068970634</v>
      </c>
    </row>
    <row r="95" spans="1:10" x14ac:dyDescent="0.25">
      <c r="A95" s="5">
        <v>315</v>
      </c>
      <c r="B95" s="14">
        <v>1.99054</v>
      </c>
      <c r="C95" s="13">
        <f t="shared" si="4"/>
        <v>0.31680428042214137</v>
      </c>
      <c r="D95" s="8">
        <v>112.599</v>
      </c>
      <c r="E95" s="8">
        <v>1995.27</v>
      </c>
      <c r="F95" s="6">
        <v>17.720099999999999</v>
      </c>
      <c r="G95" s="6">
        <v>1003.97</v>
      </c>
      <c r="H95" s="26">
        <f>10^(-'Shift Factors'!$B$1*(A95-'Shift Factors'!$B$3)/('Shift Factors'!$B$2+A95-'Shift Factors'!$B$3))</f>
        <v>7.1452531121919016E-2</v>
      </c>
      <c r="I95" s="3">
        <f t="shared" si="5"/>
        <v>0.14222912129942467</v>
      </c>
      <c r="J95" s="22">
        <f t="shared" si="6"/>
        <v>14050.866837550264</v>
      </c>
    </row>
    <row r="96" spans="1:10" x14ac:dyDescent="0.25">
      <c r="A96" s="5">
        <v>315</v>
      </c>
      <c r="B96" s="14">
        <v>3.1547900000000002</v>
      </c>
      <c r="C96" s="13">
        <f t="shared" si="4"/>
        <v>0.50210042291688051</v>
      </c>
      <c r="D96" s="8">
        <v>169.291</v>
      </c>
      <c r="E96" s="8">
        <v>3136.1</v>
      </c>
      <c r="F96" s="6">
        <v>18.524899999999999</v>
      </c>
      <c r="G96" s="6">
        <v>995.524</v>
      </c>
      <c r="H96" s="26">
        <f>10^(-'Shift Factors'!$B$1*(A96-'Shift Factors'!$B$3)/('Shift Factors'!$B$2+A96-'Shift Factors'!$B$3))</f>
        <v>7.1452531121919016E-2</v>
      </c>
      <c r="I96" s="3">
        <f t="shared" si="5"/>
        <v>0.2254177306581189</v>
      </c>
      <c r="J96" s="22">
        <f t="shared" si="6"/>
        <v>13932.662487509973</v>
      </c>
    </row>
    <row r="97" spans="1:10" x14ac:dyDescent="0.25">
      <c r="A97" s="5">
        <v>315</v>
      </c>
      <c r="B97" s="14">
        <v>5</v>
      </c>
      <c r="C97" s="13">
        <f t="shared" si="4"/>
        <v>0.79577471545947676</v>
      </c>
      <c r="D97" s="8">
        <v>317.83</v>
      </c>
      <c r="E97" s="8">
        <v>4946.87</v>
      </c>
      <c r="F97" s="6">
        <v>15.564500000000001</v>
      </c>
      <c r="G97" s="6">
        <v>991.41399999999999</v>
      </c>
      <c r="H97" s="26">
        <f>10^(-'Shift Factors'!$B$1*(A97-'Shift Factors'!$B$3)/('Shift Factors'!$B$2+A97-'Shift Factors'!$B$3))</f>
        <v>7.1452531121919016E-2</v>
      </c>
      <c r="I97" s="3">
        <f t="shared" si="5"/>
        <v>0.35726265560959508</v>
      </c>
      <c r="J97" s="22">
        <f t="shared" si="6"/>
        <v>13875.141782008483</v>
      </c>
    </row>
    <row r="98" spans="1:10" x14ac:dyDescent="0.25">
      <c r="A98" s="5">
        <v>315</v>
      </c>
      <c r="B98" s="14">
        <v>7.9244700000000003</v>
      </c>
      <c r="C98" s="13">
        <f t="shared" si="4"/>
        <v>1.2612185718834319</v>
      </c>
      <c r="D98" s="8">
        <v>629.53399999999999</v>
      </c>
      <c r="E98" s="8">
        <v>7748.16</v>
      </c>
      <c r="F98" s="6">
        <v>12.3078</v>
      </c>
      <c r="G98" s="6">
        <v>980.97299999999996</v>
      </c>
      <c r="H98" s="26">
        <f>10^(-'Shift Factors'!$B$1*(A98-'Shift Factors'!$B$3)/('Shift Factors'!$B$2+A98-'Shift Factors'!$B$3))</f>
        <v>7.1452531121919016E-2</v>
      </c>
      <c r="I98" s="3">
        <f t="shared" si="5"/>
        <v>0.56622343929971364</v>
      </c>
      <c r="J98" s="22">
        <f t="shared" si="6"/>
        <v>13729.016797545937</v>
      </c>
    </row>
    <row r="99" spans="1:10" x14ac:dyDescent="0.25">
      <c r="A99" s="5">
        <v>315</v>
      </c>
      <c r="B99" s="14">
        <v>12.5594</v>
      </c>
      <c r="C99" s="13">
        <f t="shared" ref="C99:C128" si="7">B99/(2*PI())</f>
        <v>1.9988905922683504</v>
      </c>
      <c r="D99" s="8">
        <v>1301.31</v>
      </c>
      <c r="E99" s="8">
        <v>12061.6</v>
      </c>
      <c r="F99" s="6">
        <v>9.2688199999999998</v>
      </c>
      <c r="G99" s="6">
        <v>965.93799999999999</v>
      </c>
      <c r="H99" s="26">
        <f>10^(-'Shift Factors'!$B$1*(A99-'Shift Factors'!$B$3)/('Shift Factors'!$B$2+A99-'Shift Factors'!$B$3))</f>
        <v>7.1452531121919016E-2</v>
      </c>
      <c r="I99" s="3">
        <f t="shared" si="5"/>
        <v>0.89740091937262967</v>
      </c>
      <c r="J99" s="22">
        <f t="shared" si="6"/>
        <v>13518.597379732089</v>
      </c>
    </row>
    <row r="100" spans="1:10" x14ac:dyDescent="0.25">
      <c r="A100" s="5">
        <v>315</v>
      </c>
      <c r="B100" s="14">
        <v>19.9054</v>
      </c>
      <c r="C100" s="13">
        <f t="shared" si="7"/>
        <v>3.1680428042214137</v>
      </c>
      <c r="D100" s="8">
        <v>2659.05</v>
      </c>
      <c r="E100" s="8">
        <v>18540</v>
      </c>
      <c r="F100" s="6">
        <v>6.9724300000000001</v>
      </c>
      <c r="G100" s="6">
        <v>940.93899999999996</v>
      </c>
      <c r="H100" s="26">
        <f>10^(-'Shift Factors'!$B$1*(A100-'Shift Factors'!$B$3)/('Shift Factors'!$B$2+A100-'Shift Factors'!$B$3))</f>
        <v>7.1452531121919016E-2</v>
      </c>
      <c r="I100" s="3">
        <f t="shared" si="5"/>
        <v>1.4222912129942469</v>
      </c>
      <c r="J100" s="22">
        <f t="shared" si="6"/>
        <v>13168.728738167183</v>
      </c>
    </row>
    <row r="101" spans="1:10" x14ac:dyDescent="0.25">
      <c r="A101" s="5">
        <v>315</v>
      </c>
      <c r="B101" s="14">
        <v>31.547899999999998</v>
      </c>
      <c r="C101" s="13">
        <f t="shared" si="7"/>
        <v>5.0210042291688044</v>
      </c>
      <c r="D101" s="8">
        <v>5343.89</v>
      </c>
      <c r="E101" s="8">
        <v>28173.9</v>
      </c>
      <c r="F101" s="6">
        <v>5.27217</v>
      </c>
      <c r="G101" s="6">
        <v>908.97500000000002</v>
      </c>
      <c r="H101" s="26">
        <f>10^(-'Shift Factors'!$B$1*(A101-'Shift Factors'!$B$3)/('Shift Factors'!$B$2+A101-'Shift Factors'!$B$3))</f>
        <v>7.1452531121919016E-2</v>
      </c>
      <c r="I101" s="3">
        <f t="shared" si="5"/>
        <v>2.2541773065811888</v>
      </c>
      <c r="J101" s="22">
        <f t="shared" si="6"/>
        <v>12721.38279397019</v>
      </c>
    </row>
    <row r="102" spans="1:10" x14ac:dyDescent="0.25">
      <c r="A102" s="5">
        <v>315</v>
      </c>
      <c r="B102" s="14">
        <v>50</v>
      </c>
      <c r="C102" s="13">
        <f t="shared" si="7"/>
        <v>7.9577471545947667</v>
      </c>
      <c r="D102" s="8">
        <v>10240.4</v>
      </c>
      <c r="E102" s="8">
        <v>41959.1</v>
      </c>
      <c r="F102" s="6">
        <v>4.0973899999999999</v>
      </c>
      <c r="G102" s="6">
        <v>863.81200000000001</v>
      </c>
      <c r="H102" s="26">
        <f>10^(-'Shift Factors'!$B$1*(A102-'Shift Factors'!$B$3)/('Shift Factors'!$B$2+A102-'Shift Factors'!$B$3))</f>
        <v>7.1452531121919016E-2</v>
      </c>
      <c r="I102" s="3">
        <f t="shared" si="5"/>
        <v>3.5726265560959507</v>
      </c>
      <c r="J102" s="22">
        <f t="shared" si="6"/>
        <v>12089.312812811108</v>
      </c>
    </row>
    <row r="103" spans="1:10" x14ac:dyDescent="0.25">
      <c r="A103" s="5">
        <v>315</v>
      </c>
      <c r="B103" s="14">
        <v>79.244699999999995</v>
      </c>
      <c r="C103" s="13">
        <f t="shared" si="7"/>
        <v>12.612185718834318</v>
      </c>
      <c r="D103" s="8">
        <v>18953.2</v>
      </c>
      <c r="E103" s="8">
        <v>61028.3</v>
      </c>
      <c r="F103" s="6">
        <v>3.2199399999999998</v>
      </c>
      <c r="G103" s="6">
        <v>806.40899999999999</v>
      </c>
      <c r="H103" s="26">
        <f>10^(-'Shift Factors'!$B$1*(A103-'Shift Factors'!$B$3)/('Shift Factors'!$B$2+A103-'Shift Factors'!$B$3))</f>
        <v>7.1452531121919016E-2</v>
      </c>
      <c r="I103" s="3">
        <f t="shared" si="5"/>
        <v>5.662234392997135</v>
      </c>
      <c r="J103" s="22">
        <f t="shared" si="6"/>
        <v>11285.940292640287</v>
      </c>
    </row>
    <row r="104" spans="1:10" x14ac:dyDescent="0.25">
      <c r="A104" s="5">
        <v>315</v>
      </c>
      <c r="B104" s="14">
        <v>125.59399999999999</v>
      </c>
      <c r="C104" s="13">
        <f t="shared" si="7"/>
        <v>19.988905922683504</v>
      </c>
      <c r="D104" s="8">
        <v>33822.199999999997</v>
      </c>
      <c r="E104" s="8">
        <v>86304.7</v>
      </c>
      <c r="F104" s="6">
        <v>2.55172</v>
      </c>
      <c r="G104" s="6">
        <v>738.05399999999997</v>
      </c>
      <c r="H104" s="26">
        <f>10^(-'Shift Factors'!$B$1*(A104-'Shift Factors'!$B$3)/('Shift Factors'!$B$2+A104-'Shift Factors'!$B$3))</f>
        <v>7.1452531121919016E-2</v>
      </c>
      <c r="I104" s="3">
        <f t="shared" si="5"/>
        <v>8.974009193726296</v>
      </c>
      <c r="J104" s="22">
        <f t="shared" si="6"/>
        <v>10329.291186909291</v>
      </c>
    </row>
    <row r="105" spans="1:10" x14ac:dyDescent="0.25">
      <c r="A105" s="5">
        <v>315</v>
      </c>
      <c r="B105" s="14">
        <v>199.054</v>
      </c>
      <c r="C105" s="13">
        <f t="shared" si="7"/>
        <v>31.680428042214135</v>
      </c>
      <c r="D105" s="8">
        <v>58295.8</v>
      </c>
      <c r="E105" s="8">
        <v>117290</v>
      </c>
      <c r="F105" s="6">
        <v>2.0120100000000001</v>
      </c>
      <c r="G105" s="6">
        <v>658.01300000000003</v>
      </c>
      <c r="H105" s="26">
        <f>10^(-'Shift Factors'!$B$1*(A105-'Shift Factors'!$B$3)/('Shift Factors'!$B$2+A105-'Shift Factors'!$B$3))</f>
        <v>7.1452531121919016E-2</v>
      </c>
      <c r="I105" s="3">
        <f t="shared" si="5"/>
        <v>14.222912129942468</v>
      </c>
      <c r="J105" s="22">
        <f t="shared" si="6"/>
        <v>9209.0929413996055</v>
      </c>
    </row>
    <row r="106" spans="1:10" x14ac:dyDescent="0.25">
      <c r="A106" s="5">
        <v>315</v>
      </c>
      <c r="B106" s="14">
        <v>315.47899999999998</v>
      </c>
      <c r="C106" s="13">
        <f t="shared" si="7"/>
        <v>50.210042291688048</v>
      </c>
      <c r="D106" s="8">
        <v>97909.2</v>
      </c>
      <c r="E106" s="8">
        <v>147150</v>
      </c>
      <c r="F106" s="6">
        <v>1.50291</v>
      </c>
      <c r="G106" s="6">
        <v>560.24400000000003</v>
      </c>
      <c r="H106" s="26">
        <f>10^(-'Shift Factors'!$B$1*(A106-'Shift Factors'!$B$3)/('Shift Factors'!$B$2+A106-'Shift Factors'!$B$3))</f>
        <v>7.1452531121919016E-2</v>
      </c>
      <c r="I106" s="3">
        <f t="shared" si="5"/>
        <v>22.541773065811888</v>
      </c>
      <c r="J106" s="22">
        <f t="shared" si="6"/>
        <v>7840.7859204323931</v>
      </c>
    </row>
    <row r="107" spans="1:10" x14ac:dyDescent="0.25">
      <c r="A107" s="5">
        <v>315</v>
      </c>
      <c r="B107" s="14">
        <v>500</v>
      </c>
      <c r="C107" s="13">
        <f t="shared" si="7"/>
        <v>79.577471545947674</v>
      </c>
      <c r="D107" s="8">
        <v>147430</v>
      </c>
      <c r="E107" s="8">
        <v>139650</v>
      </c>
      <c r="F107" s="6">
        <v>0.94723999999999997</v>
      </c>
      <c r="G107" s="6">
        <v>406.13900000000001</v>
      </c>
      <c r="H107" s="26">
        <f>10^(-'Shift Factors'!$B$1*(A107-'Shift Factors'!$B$3)/('Shift Factors'!$B$2+A107-'Shift Factors'!$B$3))</f>
        <v>7.1452531121919016E-2</v>
      </c>
      <c r="I107" s="3">
        <f t="shared" si="5"/>
        <v>35.726265560959511</v>
      </c>
      <c r="J107" s="22">
        <f t="shared" si="6"/>
        <v>5684.0393702359897</v>
      </c>
    </row>
    <row r="108" spans="1:10" x14ac:dyDescent="0.25">
      <c r="A108" s="5">
        <v>335</v>
      </c>
      <c r="B108" s="14">
        <v>0.05</v>
      </c>
      <c r="C108" s="13">
        <f t="shared" si="7"/>
        <v>7.9577471545947669E-3</v>
      </c>
      <c r="D108" s="8">
        <v>2.5970599999999999</v>
      </c>
      <c r="E108" s="8">
        <v>27.927299999999999</v>
      </c>
      <c r="F108" s="6">
        <v>10.753399999999999</v>
      </c>
      <c r="G108" s="6">
        <v>560.95600000000002</v>
      </c>
      <c r="H108" s="26">
        <f>10^(-'Shift Factors'!$B$1*(A108-'Shift Factors'!$B$3)/('Shift Factors'!$B$2+A108-'Shift Factors'!$B$3))</f>
        <v>3.2313617969111141E-2</v>
      </c>
      <c r="I108" s="3">
        <f t="shared" si="5"/>
        <v>1.6156808984555571E-3</v>
      </c>
      <c r="J108" s="22">
        <f t="shared" si="6"/>
        <v>17359.739801845233</v>
      </c>
    </row>
    <row r="109" spans="1:10" x14ac:dyDescent="0.25">
      <c r="A109" s="5">
        <v>335</v>
      </c>
      <c r="B109" s="14">
        <v>7.9240000000000005E-2</v>
      </c>
      <c r="C109" s="13">
        <f t="shared" si="7"/>
        <v>1.2611437690601787E-2</v>
      </c>
      <c r="D109" s="8">
        <v>3.3607200000000002</v>
      </c>
      <c r="E109" s="8">
        <v>45.0991</v>
      </c>
      <c r="F109" s="6">
        <v>13.419499999999999</v>
      </c>
      <c r="G109" s="6">
        <v>570.69100000000003</v>
      </c>
      <c r="H109" s="26">
        <f>10^(-'Shift Factors'!$B$1*(A109-'Shift Factors'!$B$3)/('Shift Factors'!$B$2+A109-'Shift Factors'!$B$3))</f>
        <v>3.2313617969111141E-2</v>
      </c>
      <c r="I109" s="3">
        <f t="shared" si="5"/>
        <v>2.5605310878723669E-3</v>
      </c>
      <c r="J109" s="22">
        <f t="shared" si="6"/>
        <v>17661.005974184889</v>
      </c>
    </row>
    <row r="110" spans="1:10" x14ac:dyDescent="0.25">
      <c r="A110" s="5">
        <v>335</v>
      </c>
      <c r="B110" s="14">
        <v>0.12559000000000001</v>
      </c>
      <c r="C110" s="13">
        <f t="shared" si="7"/>
        <v>1.9988269302911137E-2</v>
      </c>
      <c r="D110" s="8">
        <v>7.2229099999999997</v>
      </c>
      <c r="E110" s="8">
        <v>70.692599999999999</v>
      </c>
      <c r="F110" s="6">
        <v>9.7872699999999995</v>
      </c>
      <c r="G110" s="6">
        <v>565.79499999999996</v>
      </c>
      <c r="H110" s="26">
        <f>10^(-'Shift Factors'!$B$1*(A110-'Shift Factors'!$B$3)/('Shift Factors'!$B$2+A110-'Shift Factors'!$B$3))</f>
        <v>3.2313617969111141E-2</v>
      </c>
      <c r="I110" s="3">
        <f t="shared" si="5"/>
        <v>4.0582672807406685E-3</v>
      </c>
      <c r="J110" s="22">
        <f t="shared" si="6"/>
        <v>17509.490906925006</v>
      </c>
    </row>
    <row r="111" spans="1:10" x14ac:dyDescent="0.25">
      <c r="A111" s="5">
        <v>335</v>
      </c>
      <c r="B111" s="14">
        <v>0.19905</v>
      </c>
      <c r="C111" s="13">
        <f t="shared" si="7"/>
        <v>3.1679791422441768E-2</v>
      </c>
      <c r="D111" s="8">
        <v>10.1363</v>
      </c>
      <c r="E111" s="8">
        <v>108.208</v>
      </c>
      <c r="F111" s="6">
        <v>10.6753</v>
      </c>
      <c r="G111" s="6">
        <v>545.99199999999996</v>
      </c>
      <c r="H111" s="26">
        <f>10^(-'Shift Factors'!$B$1*(A111-'Shift Factors'!$B$3)/('Shift Factors'!$B$2+A111-'Shift Factors'!$B$3))</f>
        <v>3.2313617969111141E-2</v>
      </c>
      <c r="I111" s="3">
        <f t="shared" si="5"/>
        <v>6.4320256567515725E-3</v>
      </c>
      <c r="J111" s="22">
        <f t="shared" si="6"/>
        <v>16896.653309509271</v>
      </c>
    </row>
    <row r="112" spans="1:10" x14ac:dyDescent="0.25">
      <c r="A112" s="5">
        <v>335</v>
      </c>
      <c r="B112" s="14">
        <v>0.31547999999999998</v>
      </c>
      <c r="C112" s="13">
        <f t="shared" si="7"/>
        <v>5.0210201446631138E-2</v>
      </c>
      <c r="D112" s="8">
        <v>17.174099999999999</v>
      </c>
      <c r="E112" s="8">
        <v>164.31899999999999</v>
      </c>
      <c r="F112" s="6">
        <v>9.5678599999999996</v>
      </c>
      <c r="G112" s="6">
        <v>523.69399999999996</v>
      </c>
      <c r="H112" s="26">
        <f>10^(-'Shift Factors'!$B$1*(A112-'Shift Factors'!$B$3)/('Shift Factors'!$B$2+A112-'Shift Factors'!$B$3))</f>
        <v>3.2313617969111141E-2</v>
      </c>
      <c r="I112" s="3">
        <f t="shared" si="5"/>
        <v>1.0194300196895182E-2</v>
      </c>
      <c r="J112" s="22">
        <f t="shared" si="6"/>
        <v>16206.603683332627</v>
      </c>
    </row>
    <row r="113" spans="1:10" x14ac:dyDescent="0.25">
      <c r="A113" s="5">
        <v>335</v>
      </c>
      <c r="B113" s="14">
        <v>0.5</v>
      </c>
      <c r="C113" s="13">
        <f t="shared" si="7"/>
        <v>7.9577471545947673E-2</v>
      </c>
      <c r="D113" s="8">
        <v>25.141999999999999</v>
      </c>
      <c r="E113" s="8">
        <v>253.934</v>
      </c>
      <c r="F113" s="6">
        <v>10.1</v>
      </c>
      <c r="G113" s="6">
        <v>510.35</v>
      </c>
      <c r="H113" s="26">
        <f>10^(-'Shift Factors'!$B$1*(A113-'Shift Factors'!$B$3)/('Shift Factors'!$B$2+A113-'Shift Factors'!$B$3))</f>
        <v>3.2313617969111141E-2</v>
      </c>
      <c r="I113" s="3">
        <f t="shared" si="5"/>
        <v>1.6156808984555571E-2</v>
      </c>
      <c r="J113" s="22">
        <f t="shared" si="6"/>
        <v>15793.650852957657</v>
      </c>
    </row>
    <row r="114" spans="1:10" x14ac:dyDescent="0.25">
      <c r="A114" s="5">
        <v>335</v>
      </c>
      <c r="B114" s="14">
        <v>0.79244999999999999</v>
      </c>
      <c r="C114" s="13">
        <f t="shared" si="7"/>
        <v>0.12612233465317246</v>
      </c>
      <c r="D114" s="8">
        <v>33.615200000000002</v>
      </c>
      <c r="E114" s="8">
        <v>390.81900000000002</v>
      </c>
      <c r="F114" s="6">
        <v>11.626200000000001</v>
      </c>
      <c r="G114" s="6">
        <v>495.00099999999998</v>
      </c>
      <c r="H114" s="26">
        <f>10^(-'Shift Factors'!$B$1*(A114-'Shift Factors'!$B$3)/('Shift Factors'!$B$2+A114-'Shift Factors'!$B$3))</f>
        <v>3.2313617969111141E-2</v>
      </c>
      <c r="I114" s="3">
        <f t="shared" si="5"/>
        <v>2.5606926559622125E-2</v>
      </c>
      <c r="J114" s="22">
        <f t="shared" si="6"/>
        <v>15318.649879229728</v>
      </c>
    </row>
    <row r="115" spans="1:10" x14ac:dyDescent="0.25">
      <c r="A115" s="5">
        <v>335</v>
      </c>
      <c r="B115" s="14">
        <v>1.2559400000000001</v>
      </c>
      <c r="C115" s="13">
        <f t="shared" si="7"/>
        <v>0.19988905922683506</v>
      </c>
      <c r="D115" s="8">
        <v>45.241599999999998</v>
      </c>
      <c r="E115" s="8">
        <v>607.98099999999999</v>
      </c>
      <c r="F115" s="6">
        <v>13.438599999999999</v>
      </c>
      <c r="G115" s="6">
        <v>485.42200000000003</v>
      </c>
      <c r="H115" s="26">
        <f>10^(-'Shift Factors'!$B$1*(A115-'Shift Factors'!$B$3)/('Shift Factors'!$B$2+A115-'Shift Factors'!$B$3))</f>
        <v>3.2313617969111141E-2</v>
      </c>
      <c r="I115" s="3">
        <f t="shared" si="5"/>
        <v>4.0583965352125446E-2</v>
      </c>
      <c r="J115" s="22">
        <f t="shared" si="6"/>
        <v>15022.211392856689</v>
      </c>
    </row>
    <row r="116" spans="1:10" x14ac:dyDescent="0.25">
      <c r="A116" s="5">
        <v>335</v>
      </c>
      <c r="B116" s="14">
        <v>1.99054</v>
      </c>
      <c r="C116" s="13">
        <f t="shared" si="7"/>
        <v>0.31680428042214137</v>
      </c>
      <c r="D116" s="8">
        <v>61.841500000000003</v>
      </c>
      <c r="E116" s="8">
        <v>949.67499999999995</v>
      </c>
      <c r="F116" s="6">
        <v>15.3566</v>
      </c>
      <c r="G116" s="6">
        <v>478.10500000000002</v>
      </c>
      <c r="H116" s="26">
        <f>10^(-'Shift Factors'!$B$1*(A116-'Shift Factors'!$B$3)/('Shift Factors'!$B$2+A116-'Shift Factors'!$B$3))</f>
        <v>3.2313617969111141E-2</v>
      </c>
      <c r="I116" s="3">
        <f t="shared" si="5"/>
        <v>6.4321549112234491E-2</v>
      </c>
      <c r="J116" s="22">
        <f t="shared" si="6"/>
        <v>14795.77435299955</v>
      </c>
    </row>
    <row r="117" spans="1:10" x14ac:dyDescent="0.25">
      <c r="A117" s="5">
        <v>335</v>
      </c>
      <c r="B117" s="14">
        <v>3.1547900000000002</v>
      </c>
      <c r="C117" s="13">
        <f t="shared" si="7"/>
        <v>0.50210042291688051</v>
      </c>
      <c r="D117" s="8">
        <v>79.985100000000003</v>
      </c>
      <c r="E117" s="8">
        <v>1491.66</v>
      </c>
      <c r="F117" s="6">
        <v>18.6492</v>
      </c>
      <c r="G117" s="6">
        <v>473.50299999999999</v>
      </c>
      <c r="H117" s="26">
        <f>10^(-'Shift Factors'!$B$1*(A117-'Shift Factors'!$B$3)/('Shift Factors'!$B$2+A117-'Shift Factors'!$B$3))</f>
        <v>3.2313617969111141E-2</v>
      </c>
      <c r="I117" s="3">
        <f t="shared" si="5"/>
        <v>0.10194267883277214</v>
      </c>
      <c r="J117" s="22">
        <f t="shared" si="6"/>
        <v>14653.35761698444</v>
      </c>
    </row>
    <row r="118" spans="1:10" x14ac:dyDescent="0.25">
      <c r="A118" s="5">
        <v>335</v>
      </c>
      <c r="B118" s="14">
        <v>5</v>
      </c>
      <c r="C118" s="13">
        <f t="shared" si="7"/>
        <v>0.79577471545947676</v>
      </c>
      <c r="D118" s="8">
        <v>120.23099999999999</v>
      </c>
      <c r="E118" s="8">
        <v>2348.5</v>
      </c>
      <c r="F118" s="6">
        <v>19.533200000000001</v>
      </c>
      <c r="G118" s="6">
        <v>470.315</v>
      </c>
      <c r="H118" s="26">
        <f>10^(-'Shift Factors'!$B$1*(A118-'Shift Factors'!$B$3)/('Shift Factors'!$B$2+A118-'Shift Factors'!$B$3))</f>
        <v>3.2313617969111141E-2</v>
      </c>
      <c r="I118" s="3">
        <f t="shared" si="5"/>
        <v>0.16156808984555571</v>
      </c>
      <c r="J118" s="22">
        <f t="shared" si="6"/>
        <v>14554.699521717997</v>
      </c>
    </row>
    <row r="119" spans="1:10" x14ac:dyDescent="0.25">
      <c r="A119" s="5">
        <v>335</v>
      </c>
      <c r="B119" s="14">
        <v>7.9244700000000003</v>
      </c>
      <c r="C119" s="13">
        <f t="shared" si="7"/>
        <v>1.2612185718834319</v>
      </c>
      <c r="D119" s="8">
        <v>206.53</v>
      </c>
      <c r="E119" s="8">
        <v>3699.17</v>
      </c>
      <c r="F119" s="6">
        <v>17.911100000000001</v>
      </c>
      <c r="G119" s="6">
        <v>467.53100000000001</v>
      </c>
      <c r="H119" s="26">
        <f>10^(-'Shift Factors'!$B$1*(A119-'Shift Factors'!$B$3)/('Shift Factors'!$B$2+A119-'Shift Factors'!$B$3))</f>
        <v>3.2313617969111141E-2</v>
      </c>
      <c r="I119" s="3">
        <f t="shared" si="5"/>
        <v>0.25606829618768218</v>
      </c>
      <c r="J119" s="22">
        <f t="shared" si="6"/>
        <v>14468.543895236888</v>
      </c>
    </row>
    <row r="120" spans="1:10" x14ac:dyDescent="0.25">
      <c r="A120" s="5">
        <v>335</v>
      </c>
      <c r="B120" s="14">
        <v>12.5594</v>
      </c>
      <c r="C120" s="13">
        <f t="shared" si="7"/>
        <v>1.9988905922683504</v>
      </c>
      <c r="D120" s="8">
        <v>386.45</v>
      </c>
      <c r="E120" s="8">
        <v>5822.17</v>
      </c>
      <c r="F120" s="6">
        <v>15.065799999999999</v>
      </c>
      <c r="G120" s="6">
        <v>464.589</v>
      </c>
      <c r="H120" s="26">
        <f>10^(-'Shift Factors'!$B$1*(A120-'Shift Factors'!$B$3)/('Shift Factors'!$B$2+A120-'Shift Factors'!$B$3))</f>
        <v>3.2313617969111141E-2</v>
      </c>
      <c r="I120" s="3">
        <f t="shared" si="5"/>
        <v>0.40583965352125445</v>
      </c>
      <c r="J120" s="22">
        <f t="shared" si="6"/>
        <v>14377.498689379336</v>
      </c>
    </row>
    <row r="121" spans="1:10" x14ac:dyDescent="0.25">
      <c r="A121" s="5">
        <v>335</v>
      </c>
      <c r="B121" s="14">
        <v>19.9054</v>
      </c>
      <c r="C121" s="13">
        <f t="shared" si="7"/>
        <v>3.1680428042214137</v>
      </c>
      <c r="D121" s="8">
        <v>782.7</v>
      </c>
      <c r="E121" s="8">
        <v>9121.09</v>
      </c>
      <c r="F121" s="6">
        <v>11.6534</v>
      </c>
      <c r="G121" s="6">
        <v>459.90699999999998</v>
      </c>
      <c r="H121" s="26">
        <f>10^(-'Shift Factors'!$B$1*(A121-'Shift Factors'!$B$3)/('Shift Factors'!$B$2+A121-'Shift Factors'!$B$3))</f>
        <v>3.2313617969111141E-2</v>
      </c>
      <c r="I121" s="3">
        <f t="shared" si="5"/>
        <v>0.64321549112234488</v>
      </c>
      <c r="J121" s="22">
        <f t="shared" si="6"/>
        <v>14232.606216971091</v>
      </c>
    </row>
    <row r="122" spans="1:10" x14ac:dyDescent="0.25">
      <c r="A122" s="5">
        <v>335</v>
      </c>
      <c r="B122" s="14">
        <v>31.547899999999998</v>
      </c>
      <c r="C122" s="13">
        <f t="shared" si="7"/>
        <v>5.0210042291688044</v>
      </c>
      <c r="D122" s="8">
        <v>1602.11</v>
      </c>
      <c r="E122" s="8">
        <v>14171.1</v>
      </c>
      <c r="F122" s="6">
        <v>8.8452999999999999</v>
      </c>
      <c r="G122" s="6">
        <v>452.05599999999998</v>
      </c>
      <c r="H122" s="26">
        <f>10^(-'Shift Factors'!$B$1*(A122-'Shift Factors'!$B$3)/('Shift Factors'!$B$2+A122-'Shift Factors'!$B$3))</f>
        <v>3.2313617969111141E-2</v>
      </c>
      <c r="I122" s="3">
        <f t="shared" si="5"/>
        <v>1.0194267883277213</v>
      </c>
      <c r="J122" s="22">
        <f t="shared" si="6"/>
        <v>13989.643636689772</v>
      </c>
    </row>
    <row r="123" spans="1:10" x14ac:dyDescent="0.25">
      <c r="A123" s="5">
        <v>335</v>
      </c>
      <c r="B123" s="14">
        <v>50</v>
      </c>
      <c r="C123" s="13">
        <f t="shared" si="7"/>
        <v>7.9577471545947667</v>
      </c>
      <c r="D123" s="8">
        <v>3305.75</v>
      </c>
      <c r="E123" s="8">
        <v>21760.400000000001</v>
      </c>
      <c r="F123" s="6">
        <v>6.5825800000000001</v>
      </c>
      <c r="G123" s="6">
        <v>440.20100000000002</v>
      </c>
      <c r="H123" s="26">
        <f>10^(-'Shift Factors'!$B$1*(A123-'Shift Factors'!$B$3)/('Shift Factors'!$B$2+A123-'Shift Factors'!$B$3))</f>
        <v>3.2313617969111141E-2</v>
      </c>
      <c r="I123" s="3">
        <f t="shared" si="5"/>
        <v>1.6156808984555571</v>
      </c>
      <c r="J123" s="22">
        <f t="shared" si="6"/>
        <v>13622.770449932033</v>
      </c>
    </row>
    <row r="124" spans="1:10" x14ac:dyDescent="0.25">
      <c r="A124" s="5">
        <v>335</v>
      </c>
      <c r="B124" s="14">
        <v>79.244699999999995</v>
      </c>
      <c r="C124" s="13">
        <f t="shared" si="7"/>
        <v>12.612185718834318</v>
      </c>
      <c r="D124" s="8">
        <v>6545.53</v>
      </c>
      <c r="E124" s="8">
        <v>32908.199999999997</v>
      </c>
      <c r="F124" s="6">
        <v>5.0275800000000004</v>
      </c>
      <c r="G124" s="6">
        <v>423.40800000000002</v>
      </c>
      <c r="H124" s="26">
        <f>10^(-'Shift Factors'!$B$1*(A124-'Shift Factors'!$B$3)/('Shift Factors'!$B$2+A124-'Shift Factors'!$B$3))</f>
        <v>3.2313617969111141E-2</v>
      </c>
      <c r="I124" s="3">
        <f t="shared" si="5"/>
        <v>2.5606829618768217</v>
      </c>
      <c r="J124" s="22">
        <f t="shared" si="6"/>
        <v>13103.082434308015</v>
      </c>
    </row>
    <row r="125" spans="1:10" x14ac:dyDescent="0.25">
      <c r="A125" s="5">
        <v>335</v>
      </c>
      <c r="B125" s="14">
        <v>125.59399999999999</v>
      </c>
      <c r="C125" s="13">
        <f t="shared" si="7"/>
        <v>19.988905922683504</v>
      </c>
      <c r="D125" s="8">
        <v>12684</v>
      </c>
      <c r="E125" s="8">
        <v>48788.3</v>
      </c>
      <c r="F125" s="6">
        <v>3.8464399999999999</v>
      </c>
      <c r="G125" s="6">
        <v>401.37200000000001</v>
      </c>
      <c r="H125" s="26">
        <f>10^(-'Shift Factors'!$B$1*(A125-'Shift Factors'!$B$3)/('Shift Factors'!$B$2+A125-'Shift Factors'!$B$3))</f>
        <v>3.2313617969111141E-2</v>
      </c>
      <c r="I125" s="3">
        <f t="shared" si="5"/>
        <v>4.0583965352125446</v>
      </c>
      <c r="J125" s="22">
        <f t="shared" si="6"/>
        <v>12421.14084481889</v>
      </c>
    </row>
    <row r="126" spans="1:10" x14ac:dyDescent="0.25">
      <c r="A126" s="5">
        <v>335</v>
      </c>
      <c r="B126" s="14">
        <v>199.054</v>
      </c>
      <c r="C126" s="13">
        <f t="shared" si="7"/>
        <v>31.680428042214135</v>
      </c>
      <c r="D126" s="8">
        <v>24006</v>
      </c>
      <c r="E126" s="8">
        <v>70081.899999999994</v>
      </c>
      <c r="F126" s="6">
        <v>2.91934</v>
      </c>
      <c r="G126" s="6">
        <v>372.15800000000002</v>
      </c>
      <c r="H126" s="26">
        <f>10^(-'Shift Factors'!$B$1*(A126-'Shift Factors'!$B$3)/('Shift Factors'!$B$2+A126-'Shift Factors'!$B$3))</f>
        <v>3.2313617969111141E-2</v>
      </c>
      <c r="I126" s="3">
        <f t="shared" si="5"/>
        <v>6.4321549112234493</v>
      </c>
      <c r="J126" s="22">
        <f t="shared" si="6"/>
        <v>11517.063807455697</v>
      </c>
    </row>
    <row r="127" spans="1:10" x14ac:dyDescent="0.25">
      <c r="A127" s="5">
        <v>335</v>
      </c>
      <c r="B127" s="14">
        <v>315.47899999999998</v>
      </c>
      <c r="C127" s="13">
        <f t="shared" si="7"/>
        <v>50.210042291688048</v>
      </c>
      <c r="D127" s="8">
        <v>45125</v>
      </c>
      <c r="E127" s="8">
        <v>94167.9</v>
      </c>
      <c r="F127" s="6">
        <v>2.0868199999999999</v>
      </c>
      <c r="G127" s="6">
        <v>330.99400000000003</v>
      </c>
      <c r="H127" s="26">
        <f>10^(-'Shift Factors'!$B$1*(A127-'Shift Factors'!$B$3)/('Shift Factors'!$B$2+A127-'Shift Factors'!$B$3))</f>
        <v>3.2313617969111141E-2</v>
      </c>
      <c r="I127" s="3">
        <f t="shared" si="5"/>
        <v>10.194267883277213</v>
      </c>
      <c r="J127" s="22">
        <f t="shared" si="6"/>
        <v>10243.173646367917</v>
      </c>
    </row>
    <row r="128" spans="1:10" x14ac:dyDescent="0.25">
      <c r="A128" s="5">
        <v>335</v>
      </c>
      <c r="B128" s="14">
        <v>500</v>
      </c>
      <c r="C128" s="13">
        <f t="shared" si="7"/>
        <v>79.577471545947674</v>
      </c>
      <c r="D128" s="8">
        <v>77841.899999999994</v>
      </c>
      <c r="E128" s="8">
        <v>98762.1</v>
      </c>
      <c r="F128" s="6">
        <v>1.26875</v>
      </c>
      <c r="G128" s="6">
        <v>251.50200000000001</v>
      </c>
      <c r="H128" s="26">
        <f>10^(-'Shift Factors'!$B$1*(A128-'Shift Factors'!$B$3)/('Shift Factors'!$B$2+A128-'Shift Factors'!$B$3))</f>
        <v>3.2313617969111141E-2</v>
      </c>
      <c r="I128" s="3">
        <f t="shared" si="5"/>
        <v>16.156808984555571</v>
      </c>
      <c r="J128" s="22">
        <f t="shared" si="6"/>
        <v>7783.1581793290025</v>
      </c>
    </row>
    <row r="129" spans="1:10" x14ac:dyDescent="0.25">
      <c r="A129" s="5"/>
      <c r="B129" s="14"/>
      <c r="C129" s="13"/>
      <c r="D129" s="8"/>
      <c r="E129" s="8"/>
      <c r="F129" s="6"/>
      <c r="G129" s="6"/>
      <c r="J129" s="22"/>
    </row>
    <row r="130" spans="1:10" x14ac:dyDescent="0.25">
      <c r="A130" s="5"/>
      <c r="B130" s="14"/>
      <c r="C130" s="13"/>
      <c r="D130" s="8"/>
      <c r="E130" s="8"/>
      <c r="F130" s="6"/>
      <c r="G130" s="6"/>
      <c r="J130" s="22"/>
    </row>
    <row r="131" spans="1:10" x14ac:dyDescent="0.25">
      <c r="A131" s="5"/>
      <c r="B131" s="14"/>
      <c r="C131" s="13"/>
      <c r="D131" s="8"/>
      <c r="E131" s="8"/>
      <c r="F131" s="6"/>
      <c r="G131" s="6"/>
      <c r="J131" s="22"/>
    </row>
    <row r="132" spans="1:10" x14ac:dyDescent="0.25">
      <c r="A132" s="5"/>
      <c r="B132" s="14"/>
      <c r="C132" s="13"/>
      <c r="D132" s="8"/>
      <c r="E132" s="8"/>
      <c r="F132" s="6"/>
      <c r="G132" s="6"/>
      <c r="J132" s="22"/>
    </row>
    <row r="133" spans="1:10" x14ac:dyDescent="0.25">
      <c r="A133" s="5"/>
      <c r="B133" s="14"/>
      <c r="C133" s="13"/>
      <c r="D133" s="8"/>
      <c r="E133" s="8"/>
      <c r="F133" s="6"/>
      <c r="G133" s="6"/>
      <c r="J133" s="22"/>
    </row>
    <row r="134" spans="1:10" x14ac:dyDescent="0.25">
      <c r="A134" s="5"/>
      <c r="B134" s="14"/>
      <c r="C134" s="13"/>
      <c r="D134" s="8"/>
      <c r="E134" s="8"/>
      <c r="F134" s="6"/>
      <c r="G134" s="6"/>
      <c r="J134" s="22"/>
    </row>
    <row r="135" spans="1:10" x14ac:dyDescent="0.25">
      <c r="A135" s="5"/>
      <c r="B135" s="14"/>
      <c r="C135" s="13"/>
      <c r="D135" s="8"/>
      <c r="E135" s="8"/>
      <c r="F135" s="6"/>
      <c r="G135" s="6"/>
      <c r="J135" s="22"/>
    </row>
    <row r="136" spans="1:10" x14ac:dyDescent="0.25">
      <c r="A136" s="5"/>
      <c r="B136" s="14"/>
      <c r="C136" s="13"/>
      <c r="D136" s="8"/>
      <c r="E136" s="8"/>
      <c r="F136" s="6"/>
      <c r="G136" s="6"/>
      <c r="J136" s="22"/>
    </row>
    <row r="137" spans="1:10" x14ac:dyDescent="0.25">
      <c r="A137" s="5"/>
      <c r="B137" s="14"/>
      <c r="C137" s="13"/>
      <c r="D137" s="8"/>
      <c r="E137" s="8"/>
      <c r="F137" s="6"/>
      <c r="G137" s="6"/>
      <c r="J137" s="22"/>
    </row>
    <row r="138" spans="1:10" x14ac:dyDescent="0.25">
      <c r="A138" s="5"/>
      <c r="B138" s="14"/>
      <c r="C138" s="13"/>
      <c r="D138" s="8"/>
      <c r="E138" s="8"/>
      <c r="F138" s="6"/>
      <c r="G138" s="6"/>
      <c r="J138" s="22"/>
    </row>
    <row r="139" spans="1:10" x14ac:dyDescent="0.25">
      <c r="A139" s="5"/>
      <c r="B139" s="14"/>
      <c r="C139" s="13"/>
      <c r="D139" s="8"/>
      <c r="E139" s="8"/>
      <c r="F139" s="6"/>
      <c r="G139" s="6"/>
      <c r="J139" s="22"/>
    </row>
    <row r="140" spans="1:10" x14ac:dyDescent="0.25">
      <c r="A140" s="5"/>
      <c r="B140" s="14"/>
      <c r="C140" s="13"/>
      <c r="D140" s="8"/>
      <c r="E140" s="8"/>
      <c r="F140" s="6"/>
      <c r="G140" s="6"/>
      <c r="J140" s="22"/>
    </row>
    <row r="141" spans="1:10" x14ac:dyDescent="0.25">
      <c r="A141" s="5"/>
      <c r="B141" s="14"/>
      <c r="C141" s="13"/>
      <c r="D141" s="8"/>
      <c r="E141" s="8"/>
      <c r="F141" s="6"/>
      <c r="G141" s="6"/>
      <c r="J141" s="22"/>
    </row>
    <row r="142" spans="1:10" x14ac:dyDescent="0.25">
      <c r="A142" s="5"/>
      <c r="B142" s="14"/>
      <c r="C142" s="13"/>
      <c r="D142" s="8"/>
      <c r="E142" s="8"/>
      <c r="F142" s="6"/>
      <c r="G142" s="6"/>
      <c r="J142" s="22"/>
    </row>
    <row r="143" spans="1:10" x14ac:dyDescent="0.25">
      <c r="A143" s="5"/>
      <c r="B143" s="14"/>
      <c r="C143" s="13"/>
      <c r="D143" s="8"/>
      <c r="E143" s="8"/>
      <c r="F143" s="6"/>
      <c r="G143" s="6"/>
      <c r="J143" s="22"/>
    </row>
    <row r="144" spans="1:10" x14ac:dyDescent="0.25">
      <c r="A144" s="5"/>
      <c r="B144" s="14"/>
      <c r="C144" s="13"/>
      <c r="D144" s="8"/>
      <c r="E144" s="8"/>
      <c r="F144" s="6"/>
      <c r="G144" s="6"/>
      <c r="J144" s="22"/>
    </row>
    <row r="145" spans="1:10" x14ac:dyDescent="0.25">
      <c r="A145" s="5"/>
      <c r="B145" s="14"/>
      <c r="C145" s="13"/>
      <c r="D145" s="8"/>
      <c r="E145" s="8"/>
      <c r="F145" s="6"/>
      <c r="G145" s="6"/>
      <c r="J145" s="22"/>
    </row>
    <row r="146" spans="1:10" x14ac:dyDescent="0.25">
      <c r="A146" s="5"/>
      <c r="B146" s="14"/>
      <c r="C146" s="13"/>
      <c r="D146" s="8"/>
      <c r="E146" s="8"/>
      <c r="F146" s="6"/>
      <c r="G146" s="6"/>
      <c r="J146" s="22"/>
    </row>
    <row r="147" spans="1:10" x14ac:dyDescent="0.25">
      <c r="A147" s="5"/>
      <c r="B147" s="14"/>
      <c r="C147" s="13"/>
      <c r="D147" s="8"/>
      <c r="E147" s="8"/>
      <c r="F147" s="6"/>
      <c r="G147" s="6"/>
      <c r="J147" s="22"/>
    </row>
    <row r="148" spans="1:10" x14ac:dyDescent="0.25">
      <c r="A148" s="5"/>
      <c r="B148" s="14"/>
      <c r="C148" s="13"/>
      <c r="D148" s="8"/>
      <c r="E148" s="8"/>
      <c r="F148" s="6"/>
      <c r="G148" s="6"/>
      <c r="J148" s="22"/>
    </row>
    <row r="149" spans="1:10" x14ac:dyDescent="0.25">
      <c r="A149" s="5"/>
      <c r="B149" s="14"/>
      <c r="C149" s="13"/>
      <c r="D149" s="8"/>
      <c r="E149" s="8"/>
      <c r="F149" s="6"/>
      <c r="G149" s="6"/>
      <c r="J149" s="22"/>
    </row>
    <row r="150" spans="1:10" x14ac:dyDescent="0.25">
      <c r="A150" s="5"/>
      <c r="B150" s="14"/>
      <c r="C150" s="13"/>
      <c r="D150" s="8"/>
      <c r="E150" s="8"/>
      <c r="F150" s="6"/>
      <c r="G150" s="6"/>
      <c r="J150" s="22"/>
    </row>
    <row r="151" spans="1:10" x14ac:dyDescent="0.25">
      <c r="A151" s="5"/>
      <c r="B151" s="14"/>
      <c r="C151" s="13"/>
      <c r="D151" s="8"/>
      <c r="E151" s="8"/>
      <c r="F151" s="6"/>
      <c r="G151" s="6"/>
      <c r="J151" s="22"/>
    </row>
    <row r="152" spans="1:10" x14ac:dyDescent="0.25">
      <c r="A152" s="5"/>
      <c r="B152" s="14"/>
      <c r="C152" s="13"/>
      <c r="D152" s="8"/>
      <c r="E152" s="8"/>
      <c r="F152" s="6"/>
      <c r="G152" s="6"/>
      <c r="J152" s="22"/>
    </row>
    <row r="153" spans="1:10" x14ac:dyDescent="0.25">
      <c r="A153" s="5"/>
      <c r="B153" s="14"/>
      <c r="C153" s="13"/>
      <c r="D153" s="8"/>
      <c r="E153" s="8"/>
      <c r="F153" s="6"/>
      <c r="G153" s="6"/>
      <c r="J153" s="22"/>
    </row>
    <row r="154" spans="1:10" x14ac:dyDescent="0.25">
      <c r="A154" s="5"/>
      <c r="B154" s="14"/>
      <c r="C154" s="13"/>
      <c r="D154" s="8"/>
      <c r="E154" s="8"/>
      <c r="F154" s="6"/>
      <c r="G154" s="6"/>
      <c r="J154" s="22"/>
    </row>
    <row r="155" spans="1:10" x14ac:dyDescent="0.25">
      <c r="A155" s="5"/>
      <c r="B155" s="14"/>
      <c r="C155" s="13"/>
      <c r="D155" s="8"/>
      <c r="E155" s="8"/>
      <c r="F155" s="6"/>
      <c r="G155" s="6"/>
      <c r="J155" s="22"/>
    </row>
    <row r="156" spans="1:10" x14ac:dyDescent="0.25">
      <c r="A156" s="5"/>
      <c r="B156" s="14"/>
      <c r="C156" s="13"/>
      <c r="D156" s="8"/>
      <c r="E156" s="8"/>
      <c r="F156" s="6"/>
      <c r="G156" s="6"/>
      <c r="J156" s="22"/>
    </row>
    <row r="157" spans="1:10" x14ac:dyDescent="0.25">
      <c r="A157" s="5"/>
      <c r="B157" s="14"/>
      <c r="C157" s="13"/>
      <c r="D157" s="8"/>
      <c r="E157" s="8"/>
      <c r="F157" s="6"/>
      <c r="G157" s="6"/>
      <c r="J157" s="22"/>
    </row>
    <row r="158" spans="1:10" x14ac:dyDescent="0.25">
      <c r="A158" s="5"/>
      <c r="B158" s="14"/>
      <c r="C158" s="13"/>
      <c r="D158" s="8"/>
      <c r="E158" s="8"/>
      <c r="F158" s="6"/>
      <c r="G158" s="6"/>
      <c r="J158" s="22"/>
    </row>
    <row r="159" spans="1:10" x14ac:dyDescent="0.25">
      <c r="A159" s="5"/>
      <c r="B159" s="14"/>
      <c r="C159" s="13"/>
      <c r="D159" s="8"/>
      <c r="E159" s="8"/>
      <c r="F159" s="6"/>
      <c r="G159" s="6"/>
      <c r="J159" s="22"/>
    </row>
    <row r="160" spans="1:10" x14ac:dyDescent="0.25">
      <c r="A160" s="5"/>
      <c r="B160" s="14"/>
      <c r="C160" s="13"/>
      <c r="D160" s="8"/>
      <c r="E160" s="8"/>
      <c r="F160" s="6"/>
      <c r="G160" s="6"/>
      <c r="J160" s="22"/>
    </row>
    <row r="161" spans="1:10" x14ac:dyDescent="0.25">
      <c r="A161" s="5"/>
      <c r="B161" s="14"/>
      <c r="C161" s="13"/>
      <c r="D161" s="8"/>
      <c r="E161" s="8"/>
      <c r="F161" s="6"/>
      <c r="G161" s="6"/>
      <c r="J161" s="22"/>
    </row>
    <row r="162" spans="1:10" x14ac:dyDescent="0.25">
      <c r="A162" s="5"/>
      <c r="B162" s="14"/>
      <c r="C162" s="13"/>
      <c r="D162" s="8"/>
      <c r="E162" s="8"/>
      <c r="F162" s="6"/>
      <c r="G162" s="6"/>
      <c r="J162" s="22"/>
    </row>
    <row r="163" spans="1:10" x14ac:dyDescent="0.25">
      <c r="A163" s="5"/>
      <c r="B163" s="14"/>
      <c r="C163" s="13"/>
      <c r="D163" s="8"/>
      <c r="E163" s="8"/>
      <c r="F163" s="6"/>
      <c r="G163" s="6"/>
      <c r="J163" s="22"/>
    </row>
    <row r="164" spans="1:10" x14ac:dyDescent="0.25">
      <c r="A164" s="5"/>
      <c r="B164" s="14"/>
      <c r="C164" s="13"/>
      <c r="D164" s="8"/>
      <c r="E164" s="8"/>
      <c r="F164" s="6"/>
      <c r="G164" s="6"/>
      <c r="J164" s="22"/>
    </row>
    <row r="165" spans="1:10" x14ac:dyDescent="0.25">
      <c r="A165" s="5"/>
      <c r="B165" s="14"/>
      <c r="C165" s="13"/>
      <c r="D165" s="8"/>
      <c r="E165" s="8"/>
      <c r="F165" s="6"/>
      <c r="G165" s="6"/>
      <c r="J165" s="22"/>
    </row>
    <row r="166" spans="1:10" x14ac:dyDescent="0.25">
      <c r="A166" s="5"/>
      <c r="B166" s="14"/>
      <c r="C166" s="13"/>
      <c r="D166" s="8"/>
      <c r="E166" s="8"/>
      <c r="F166" s="6"/>
      <c r="G166" s="6"/>
      <c r="J166" s="22"/>
    </row>
    <row r="167" spans="1:10" x14ac:dyDescent="0.25">
      <c r="A167" s="5"/>
      <c r="B167" s="14"/>
      <c r="C167" s="13"/>
      <c r="D167" s="8"/>
      <c r="E167" s="8"/>
      <c r="F167" s="6"/>
      <c r="G167" s="6"/>
      <c r="J167" s="22"/>
    </row>
    <row r="168" spans="1:10" x14ac:dyDescent="0.25">
      <c r="A168" s="5"/>
      <c r="B168" s="14"/>
      <c r="C168" s="13"/>
      <c r="D168" s="8"/>
      <c r="E168" s="8"/>
      <c r="F168" s="6"/>
      <c r="G168" s="6"/>
      <c r="J168" s="22"/>
    </row>
    <row r="169" spans="1:10" x14ac:dyDescent="0.25">
      <c r="A169" s="5"/>
      <c r="B169" s="14"/>
      <c r="C169" s="13"/>
      <c r="D169" s="8"/>
      <c r="E169" s="8"/>
      <c r="F169" s="6"/>
      <c r="G169" s="6"/>
      <c r="J169" s="22"/>
    </row>
    <row r="170" spans="1:10" x14ac:dyDescent="0.25">
      <c r="A170" s="5"/>
      <c r="B170" s="14"/>
      <c r="C170" s="13"/>
      <c r="D170" s="8"/>
      <c r="E170" s="8"/>
      <c r="F170" s="6"/>
      <c r="G170" s="6"/>
      <c r="J170" s="22"/>
    </row>
  </sheetData>
  <sortState ref="A3:J170">
    <sortCondition ref="A3:A170"/>
    <sortCondition ref="B3:B170"/>
  </sortState>
  <mergeCells count="1">
    <mergeCell ref="B1:C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I26" sqref="I26"/>
    </sheetView>
  </sheetViews>
  <sheetFormatPr defaultRowHeight="15" x14ac:dyDescent="0.25"/>
  <cols>
    <col min="2" max="2" width="9.5703125" bestFit="1" customWidth="1"/>
  </cols>
  <sheetData>
    <row r="1" spans="1:5" x14ac:dyDescent="0.25">
      <c r="A1" t="s">
        <v>18</v>
      </c>
      <c r="B1" s="34">
        <v>3.7402000000000002</v>
      </c>
      <c r="C1" s="43"/>
    </row>
    <row r="2" spans="1:5" x14ac:dyDescent="0.25">
      <c r="A2" t="s">
        <v>19</v>
      </c>
      <c r="B2" s="34">
        <v>90.55</v>
      </c>
      <c r="C2" s="43"/>
    </row>
    <row r="3" spans="1:5" x14ac:dyDescent="0.25">
      <c r="A3" t="s">
        <v>20</v>
      </c>
      <c r="B3">
        <v>275</v>
      </c>
      <c r="C3" s="43"/>
    </row>
    <row r="4" spans="1:5" x14ac:dyDescent="0.25">
      <c r="A4" s="43"/>
      <c r="B4" s="43"/>
      <c r="C4" s="43"/>
    </row>
    <row r="5" spans="1:5" x14ac:dyDescent="0.25">
      <c r="A5" s="51" t="s">
        <v>15</v>
      </c>
      <c r="B5" s="51"/>
      <c r="D5" s="51" t="s">
        <v>23</v>
      </c>
      <c r="E5" s="51"/>
    </row>
    <row r="6" spans="1:5" ht="18" x14ac:dyDescent="0.35">
      <c r="A6" t="s">
        <v>0</v>
      </c>
      <c r="B6" t="s">
        <v>22</v>
      </c>
      <c r="D6" t="s">
        <v>0</v>
      </c>
      <c r="E6" t="s">
        <v>12</v>
      </c>
    </row>
    <row r="7" spans="1:5" x14ac:dyDescent="0.25">
      <c r="A7">
        <v>225</v>
      </c>
      <c r="B7">
        <f>10^(-$B$1*(A7-$B$3)/($B$2+A7-$B$3))</f>
        <v>40910.730845640159</v>
      </c>
      <c r="D7" s="2">
        <v>234.99611999999999</v>
      </c>
      <c r="E7" s="36">
        <v>989.25225999999998</v>
      </c>
    </row>
    <row r="8" spans="1:5" x14ac:dyDescent="0.25">
      <c r="A8" s="2">
        <v>230</v>
      </c>
      <c r="B8">
        <f t="shared" ref="B8:B42" si="0">10^(-$B$1*(A8-$B$3)/($B$2+A8-$B$3))</f>
        <v>4954.9402212640971</v>
      </c>
      <c r="D8" s="2">
        <v>244.99898999999999</v>
      </c>
      <c r="E8" s="37">
        <v>77.900627</v>
      </c>
    </row>
    <row r="9" spans="1:5" x14ac:dyDescent="0.25">
      <c r="A9">
        <v>235</v>
      </c>
      <c r="B9">
        <f t="shared" si="0"/>
        <v>911.18036406484475</v>
      </c>
      <c r="D9" s="2">
        <v>254.99556000000001</v>
      </c>
      <c r="E9" s="37">
        <v>11.813566</v>
      </c>
    </row>
    <row r="10" spans="1:5" x14ac:dyDescent="0.25">
      <c r="A10" s="2">
        <v>240</v>
      </c>
      <c r="B10">
        <f t="shared" si="0"/>
        <v>227.28022788521895</v>
      </c>
      <c r="D10" s="2">
        <v>274.91971000000001</v>
      </c>
      <c r="E10" s="38">
        <v>1</v>
      </c>
    </row>
    <row r="11" spans="1:5" x14ac:dyDescent="0.25">
      <c r="A11">
        <v>245</v>
      </c>
      <c r="B11">
        <f t="shared" si="0"/>
        <v>71.303874585181944</v>
      </c>
      <c r="D11" s="2">
        <v>274.99376999999998</v>
      </c>
      <c r="E11" s="38">
        <v>0.82111685999999995</v>
      </c>
    </row>
    <row r="12" spans="1:5" x14ac:dyDescent="0.25">
      <c r="A12" s="2">
        <v>250</v>
      </c>
      <c r="B12">
        <f t="shared" si="0"/>
        <v>26.697361660406226</v>
      </c>
      <c r="D12" s="2">
        <v>294.99423000000002</v>
      </c>
      <c r="E12" s="38">
        <v>0.16164334</v>
      </c>
    </row>
    <row r="13" spans="1:5" x14ac:dyDescent="0.25">
      <c r="A13">
        <v>255</v>
      </c>
      <c r="B13">
        <f t="shared" si="0"/>
        <v>11.489408246128063</v>
      </c>
      <c r="D13" s="2">
        <v>314.80563000000001</v>
      </c>
      <c r="E13" s="38">
        <v>6.2657155000000006E-2</v>
      </c>
    </row>
    <row r="14" spans="1:5" x14ac:dyDescent="0.25">
      <c r="A14" s="2">
        <v>260</v>
      </c>
      <c r="B14">
        <f t="shared" si="0"/>
        <v>5.5283344442229412</v>
      </c>
      <c r="D14" s="2">
        <v>315.00650000000002</v>
      </c>
      <c r="E14" s="38">
        <v>5.2864968999999998E-2</v>
      </c>
    </row>
    <row r="15" spans="1:5" x14ac:dyDescent="0.25">
      <c r="A15">
        <v>265</v>
      </c>
      <c r="B15">
        <f t="shared" si="0"/>
        <v>2.9129478701378235</v>
      </c>
      <c r="D15" s="2">
        <v>315.01107999999999</v>
      </c>
      <c r="E15" s="38">
        <v>5.2786293999999997E-2</v>
      </c>
    </row>
    <row r="16" spans="1:5" x14ac:dyDescent="0.25">
      <c r="A16" s="2">
        <v>270</v>
      </c>
      <c r="B16">
        <f t="shared" si="0"/>
        <v>1.6542354045340404</v>
      </c>
      <c r="D16" s="2">
        <v>335.01413000000002</v>
      </c>
      <c r="E16" s="38">
        <v>2.3599301999999999E-2</v>
      </c>
    </row>
    <row r="17" spans="1:5" x14ac:dyDescent="0.25">
      <c r="A17">
        <v>275</v>
      </c>
      <c r="B17">
        <f t="shared" si="0"/>
        <v>1</v>
      </c>
      <c r="D17" s="2">
        <v>355.00857999999999</v>
      </c>
      <c r="E17" s="38">
        <v>1.4068574E-2</v>
      </c>
    </row>
    <row r="18" spans="1:5" x14ac:dyDescent="0.25">
      <c r="A18" s="2">
        <v>280</v>
      </c>
      <c r="B18">
        <f t="shared" si="0"/>
        <v>0.63720691688410047</v>
      </c>
      <c r="D18" s="2">
        <v>355.11234000000002</v>
      </c>
      <c r="E18" s="38">
        <v>1.4490248000000001E-2</v>
      </c>
    </row>
    <row r="19" spans="1:5" x14ac:dyDescent="0.25">
      <c r="A19">
        <v>285</v>
      </c>
      <c r="B19">
        <f t="shared" si="0"/>
        <v>0.42464484643902323</v>
      </c>
    </row>
    <row r="20" spans="1:5" x14ac:dyDescent="0.25">
      <c r="A20" s="2">
        <v>290</v>
      </c>
      <c r="B20">
        <f t="shared" si="0"/>
        <v>0.29408299960401779</v>
      </c>
    </row>
    <row r="21" spans="1:5" x14ac:dyDescent="0.25">
      <c r="A21">
        <v>295</v>
      </c>
      <c r="B21">
        <f t="shared" si="0"/>
        <v>0.2105459548376826</v>
      </c>
    </row>
    <row r="22" spans="1:5" x14ac:dyDescent="0.25">
      <c r="A22" s="2">
        <v>300</v>
      </c>
      <c r="B22">
        <f t="shared" si="0"/>
        <v>0.15516122894029438</v>
      </c>
    </row>
    <row r="23" spans="1:5" x14ac:dyDescent="0.25">
      <c r="A23">
        <v>305</v>
      </c>
      <c r="B23">
        <f t="shared" si="0"/>
        <v>0.11727787626301195</v>
      </c>
    </row>
    <row r="24" spans="1:5" x14ac:dyDescent="0.25">
      <c r="A24" s="2">
        <v>310</v>
      </c>
      <c r="B24">
        <f t="shared" si="0"/>
        <v>9.0642471844238764E-2</v>
      </c>
    </row>
    <row r="25" spans="1:5" x14ac:dyDescent="0.25">
      <c r="A25">
        <v>315</v>
      </c>
      <c r="B25">
        <f t="shared" si="0"/>
        <v>7.1452531121919016E-2</v>
      </c>
    </row>
    <row r="26" spans="1:5" x14ac:dyDescent="0.25">
      <c r="A26" s="2">
        <v>320</v>
      </c>
      <c r="B26">
        <f t="shared" si="0"/>
        <v>5.7322528803620681E-2</v>
      </c>
    </row>
    <row r="27" spans="1:5" x14ac:dyDescent="0.25">
      <c r="A27">
        <v>325</v>
      </c>
      <c r="B27">
        <f t="shared" si="0"/>
        <v>4.6713400178772901E-2</v>
      </c>
    </row>
    <row r="28" spans="1:5" x14ac:dyDescent="0.25">
      <c r="A28" s="2">
        <v>330</v>
      </c>
      <c r="B28">
        <f t="shared" si="0"/>
        <v>3.8606850735614887E-2</v>
      </c>
    </row>
    <row r="29" spans="1:5" x14ac:dyDescent="0.25">
      <c r="A29">
        <v>335</v>
      </c>
      <c r="B29">
        <f t="shared" si="0"/>
        <v>3.2313617969111141E-2</v>
      </c>
    </row>
    <row r="30" spans="1:5" x14ac:dyDescent="0.25">
      <c r="A30" s="2">
        <v>340</v>
      </c>
      <c r="B30">
        <f t="shared" si="0"/>
        <v>2.7357404731979822E-2</v>
      </c>
    </row>
    <row r="31" spans="1:5" x14ac:dyDescent="0.25">
      <c r="A31">
        <v>345</v>
      </c>
      <c r="B31">
        <f t="shared" si="0"/>
        <v>2.3402817222475086E-2</v>
      </c>
    </row>
    <row r="32" spans="1:5" x14ac:dyDescent="0.25">
      <c r="A32" s="2">
        <v>350</v>
      </c>
      <c r="B32">
        <f t="shared" si="0"/>
        <v>2.020957746201734E-2</v>
      </c>
    </row>
    <row r="33" spans="1:2" x14ac:dyDescent="0.25">
      <c r="A33">
        <v>355</v>
      </c>
      <c r="B33">
        <f t="shared" si="0"/>
        <v>1.7602807545312422E-2</v>
      </c>
    </row>
    <row r="34" spans="1:2" x14ac:dyDescent="0.25">
      <c r="A34" s="2">
        <v>360</v>
      </c>
      <c r="B34">
        <f t="shared" si="0"/>
        <v>1.5453365278670606E-2</v>
      </c>
    </row>
    <row r="35" spans="1:2" x14ac:dyDescent="0.25">
      <c r="A35">
        <v>365</v>
      </c>
      <c r="B35">
        <f t="shared" si="0"/>
        <v>1.3664595732210712E-2</v>
      </c>
    </row>
    <row r="36" spans="1:2" x14ac:dyDescent="0.25">
      <c r="A36" s="2">
        <v>370</v>
      </c>
      <c r="B36">
        <f t="shared" si="0"/>
        <v>1.2163256122092677E-2</v>
      </c>
    </row>
    <row r="37" spans="1:2" x14ac:dyDescent="0.25">
      <c r="A37">
        <v>375</v>
      </c>
      <c r="B37">
        <f t="shared" si="0"/>
        <v>1.0893203130747793E-2</v>
      </c>
    </row>
    <row r="38" spans="1:2" x14ac:dyDescent="0.25">
      <c r="A38" s="2">
        <v>380</v>
      </c>
      <c r="B38">
        <f t="shared" si="0"/>
        <v>9.8109386495101904E-3</v>
      </c>
    </row>
    <row r="39" spans="1:2" x14ac:dyDescent="0.25">
      <c r="A39">
        <v>385</v>
      </c>
      <c r="B39">
        <f t="shared" si="0"/>
        <v>8.8824247774603772E-3</v>
      </c>
    </row>
    <row r="40" spans="1:2" x14ac:dyDescent="0.25">
      <c r="A40" s="2">
        <v>390</v>
      </c>
      <c r="B40">
        <f t="shared" si="0"/>
        <v>8.0807779754381234E-3</v>
      </c>
    </row>
    <row r="41" spans="1:2" x14ac:dyDescent="0.25">
      <c r="A41">
        <v>395</v>
      </c>
      <c r="B41">
        <f t="shared" si="0"/>
        <v>7.3845802314642982E-3</v>
      </c>
    </row>
    <row r="42" spans="1:2" x14ac:dyDescent="0.25">
      <c r="A42" s="2">
        <v>400</v>
      </c>
      <c r="B42">
        <f t="shared" si="0"/>
        <v>6.7766286246044114E-3</v>
      </c>
    </row>
  </sheetData>
  <mergeCells count="2">
    <mergeCell ref="D5:E5"/>
    <mergeCell ref="A5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tabSelected="1" workbookViewId="0">
      <selection activeCell="N15" sqref="N15"/>
    </sheetView>
  </sheetViews>
  <sheetFormatPr defaultRowHeight="15" x14ac:dyDescent="0.25"/>
  <cols>
    <col min="1" max="2" width="11.7109375" style="3" customWidth="1"/>
    <col min="3" max="3" width="11.7109375" style="1" customWidth="1"/>
    <col min="4" max="4" width="11.7109375" style="18" customWidth="1"/>
    <col min="5" max="6" width="11.7109375" style="1" customWidth="1"/>
    <col min="7" max="7" width="11.7109375" style="17" customWidth="1"/>
    <col min="8" max="10" width="10.7109375" style="17" customWidth="1"/>
    <col min="11" max="11" width="10.7109375" style="1" customWidth="1"/>
    <col min="12" max="12" width="10.7109375" style="9" customWidth="1"/>
    <col min="13" max="13" width="9.28515625" bestFit="1" customWidth="1"/>
    <col min="14" max="14" width="9.5703125" bestFit="1" customWidth="1"/>
    <col min="23" max="23" width="10.5703125" customWidth="1"/>
  </cols>
  <sheetData>
    <row r="1" spans="1:25" ht="18" x14ac:dyDescent="0.35">
      <c r="A1" s="28"/>
      <c r="B1" s="53" t="s">
        <v>16</v>
      </c>
      <c r="C1" s="53"/>
      <c r="D1" s="53"/>
      <c r="E1" s="53" t="s">
        <v>17</v>
      </c>
      <c r="F1" s="53"/>
      <c r="G1" s="53"/>
      <c r="H1" s="44"/>
      <c r="I1" s="45"/>
      <c r="J1" s="39"/>
      <c r="K1" s="39"/>
      <c r="L1" s="39"/>
      <c r="T1" s="48"/>
      <c r="U1" s="48"/>
      <c r="V1" s="48"/>
      <c r="W1" s="48"/>
      <c r="X1" s="48"/>
      <c r="Y1" s="48"/>
    </row>
    <row r="2" spans="1:25" x14ac:dyDescent="0.25">
      <c r="A2" s="46" t="s">
        <v>0</v>
      </c>
      <c r="B2" s="47" t="s">
        <v>3</v>
      </c>
      <c r="C2" s="52" t="s">
        <v>21</v>
      </c>
      <c r="D2" s="52"/>
      <c r="E2" s="47" t="s">
        <v>3</v>
      </c>
      <c r="F2" s="52" t="s">
        <v>21</v>
      </c>
      <c r="G2" s="52"/>
      <c r="H2" s="43"/>
      <c r="I2" s="43"/>
      <c r="M2" s="12"/>
      <c r="N2" s="12"/>
      <c r="O2" s="12"/>
      <c r="P2" s="10"/>
      <c r="T2" s="48"/>
      <c r="U2" s="48"/>
      <c r="V2" s="48"/>
      <c r="W2" s="35"/>
      <c r="X2" s="48"/>
      <c r="Y2" s="48"/>
    </row>
    <row r="3" spans="1:25" x14ac:dyDescent="0.25">
      <c r="A3" s="47" t="s">
        <v>1</v>
      </c>
      <c r="B3" s="42" t="s">
        <v>2</v>
      </c>
      <c r="C3" s="27" t="s">
        <v>4</v>
      </c>
      <c r="D3" s="42" t="s">
        <v>10</v>
      </c>
      <c r="E3" s="42" t="s">
        <v>2</v>
      </c>
      <c r="F3" s="27" t="s">
        <v>4</v>
      </c>
      <c r="G3" s="42" t="s">
        <v>10</v>
      </c>
      <c r="H3" s="43"/>
      <c r="I3" s="43"/>
      <c r="J3" s="17">
        <v>315</v>
      </c>
      <c r="K3" s="1">
        <v>461.67</v>
      </c>
      <c r="L3" s="9">
        <f>2000*3.1515/K3</f>
        <v>13.652609006433167</v>
      </c>
      <c r="O3" s="10"/>
      <c r="P3" s="10"/>
      <c r="T3" s="48"/>
      <c r="U3" s="48"/>
      <c r="V3" s="48"/>
      <c r="W3" s="35"/>
      <c r="X3" s="28"/>
      <c r="Y3" s="48"/>
    </row>
    <row r="4" spans="1:25" x14ac:dyDescent="0.25">
      <c r="A4" s="27">
        <v>235</v>
      </c>
      <c r="B4" s="35">
        <v>5.9720000000000002E-2</v>
      </c>
      <c r="C4" s="35">
        <f t="shared" ref="C4:C12" si="0">2*PI()/B4</f>
        <v>105.21073856630251</v>
      </c>
      <c r="D4" s="35">
        <f>C4*1000</f>
        <v>105210.73856630251</v>
      </c>
      <c r="E4" s="46"/>
      <c r="F4" s="27"/>
      <c r="G4" s="35"/>
      <c r="H4" s="43"/>
      <c r="I4" s="43"/>
      <c r="J4" s="39">
        <v>315</v>
      </c>
      <c r="K4" s="39">
        <v>473.68</v>
      </c>
      <c r="L4" s="41">
        <f t="shared" ref="L4:L11" si="1">2000*3.1515/K4</f>
        <v>13.306451612903226</v>
      </c>
      <c r="O4" s="39"/>
      <c r="P4" s="39"/>
      <c r="T4" s="48"/>
      <c r="U4" s="48"/>
      <c r="V4" s="48"/>
      <c r="W4" s="35"/>
      <c r="X4" s="28"/>
      <c r="Y4" s="48"/>
    </row>
    <row r="5" spans="1:25" x14ac:dyDescent="0.25">
      <c r="A5" s="27">
        <v>245</v>
      </c>
      <c r="B5" s="35">
        <v>0.88549999999999995</v>
      </c>
      <c r="C5" s="35">
        <f t="shared" si="0"/>
        <v>7.0956355812304759</v>
      </c>
      <c r="D5" s="35">
        <f t="shared" ref="D5:D12" si="2">C5*1000</f>
        <v>7095.6355812304755</v>
      </c>
      <c r="E5" s="35">
        <v>0.68869999999999998</v>
      </c>
      <c r="F5" s="27">
        <f>2*PI()/E5</f>
        <v>9.1232544027582207</v>
      </c>
      <c r="G5" s="35">
        <f t="shared" ref="G5:G11" si="3">F5*1000</f>
        <v>9123.2544027582207</v>
      </c>
      <c r="H5" s="43"/>
      <c r="I5" s="43"/>
      <c r="J5" s="39">
        <v>295</v>
      </c>
      <c r="K5" s="39">
        <v>289.52999999999997</v>
      </c>
      <c r="L5" s="41">
        <f t="shared" si="1"/>
        <v>21.769764791213348</v>
      </c>
      <c r="O5" s="39"/>
      <c r="P5" s="39"/>
      <c r="T5" s="48"/>
      <c r="U5" s="48"/>
      <c r="V5" s="48"/>
      <c r="W5" s="35"/>
      <c r="X5" s="28"/>
      <c r="Y5" s="48"/>
    </row>
    <row r="6" spans="1:25" x14ac:dyDescent="0.25">
      <c r="A6" s="27">
        <v>255</v>
      </c>
      <c r="B6" s="49">
        <v>5.8333000000000004</v>
      </c>
      <c r="C6" s="35">
        <f t="shared" si="0"/>
        <v>1.0771236362229932</v>
      </c>
      <c r="D6" s="35">
        <f t="shared" si="2"/>
        <v>1077.1236362229931</v>
      </c>
      <c r="E6" s="49">
        <v>3.8898999999999999</v>
      </c>
      <c r="F6" s="27">
        <f>2*PI()/E6</f>
        <v>1.6152562552198222</v>
      </c>
      <c r="G6" s="35">
        <f t="shared" si="3"/>
        <v>1615.2562552198222</v>
      </c>
      <c r="H6" s="43"/>
      <c r="I6" s="43"/>
      <c r="J6" s="39">
        <v>275</v>
      </c>
      <c r="K6" s="39">
        <v>78.313000000000002</v>
      </c>
      <c r="L6" s="41">
        <f t="shared" si="1"/>
        <v>80.484721566023524</v>
      </c>
      <c r="O6" s="39"/>
      <c r="P6" s="39"/>
      <c r="T6" s="48"/>
      <c r="U6" s="48"/>
      <c r="V6" s="48"/>
      <c r="W6" s="40"/>
      <c r="X6" s="48"/>
      <c r="Y6" s="48"/>
    </row>
    <row r="7" spans="1:25" x14ac:dyDescent="0.25">
      <c r="A7" s="27">
        <v>275</v>
      </c>
      <c r="B7" s="28">
        <v>78.313000000000002</v>
      </c>
      <c r="C7" s="35">
        <f t="shared" si="0"/>
        <v>8.0231702363331575E-2</v>
      </c>
      <c r="D7" s="35">
        <f t="shared" si="2"/>
        <v>80.231702363331578</v>
      </c>
      <c r="E7" s="28">
        <v>32.033299999999997</v>
      </c>
      <c r="F7" s="27">
        <f>2*PI()/E7</f>
        <v>0.19614542701437526</v>
      </c>
      <c r="G7" s="35">
        <f t="shared" si="3"/>
        <v>196.14542701437526</v>
      </c>
      <c r="H7" s="43"/>
      <c r="I7" s="43"/>
      <c r="J7" s="39">
        <v>255</v>
      </c>
      <c r="K7" s="39">
        <v>5.8333000000000004</v>
      </c>
      <c r="L7" s="41">
        <f t="shared" si="1"/>
        <v>1080.5204601169148</v>
      </c>
      <c r="O7" s="39"/>
      <c r="P7" s="39"/>
      <c r="T7" s="48"/>
      <c r="U7" s="48"/>
      <c r="V7" s="48"/>
      <c r="W7" s="35"/>
      <c r="X7" s="28"/>
      <c r="Y7" s="48"/>
    </row>
    <row r="8" spans="1:25" x14ac:dyDescent="0.25">
      <c r="A8" s="27">
        <v>275</v>
      </c>
      <c r="B8" s="28">
        <v>66.617999999999995</v>
      </c>
      <c r="C8" s="35">
        <f t="shared" si="0"/>
        <v>9.4316630748139937E-2</v>
      </c>
      <c r="D8" s="35">
        <f t="shared" si="2"/>
        <v>94.316630748139943</v>
      </c>
      <c r="E8" s="28"/>
      <c r="F8" s="27"/>
      <c r="G8" s="35"/>
      <c r="H8" s="43"/>
      <c r="I8" s="43"/>
      <c r="J8" s="39">
        <v>235</v>
      </c>
      <c r="K8" s="39">
        <v>5.9720000000000002E-2</v>
      </c>
      <c r="L8" s="41">
        <f t="shared" si="1"/>
        <v>105542.53181513731</v>
      </c>
      <c r="O8" s="39"/>
      <c r="P8" s="39"/>
      <c r="T8" s="48"/>
      <c r="U8" s="48"/>
      <c r="V8" s="48"/>
      <c r="W8" s="35"/>
      <c r="X8" s="48"/>
      <c r="Y8" s="48"/>
    </row>
    <row r="9" spans="1:25" x14ac:dyDescent="0.25">
      <c r="A9" s="27">
        <v>295</v>
      </c>
      <c r="B9" s="28">
        <v>289.52999999999997</v>
      </c>
      <c r="C9" s="35">
        <f t="shared" si="0"/>
        <v>2.1701327348390795E-2</v>
      </c>
      <c r="D9" s="35">
        <f t="shared" si="2"/>
        <v>21.701327348390794</v>
      </c>
      <c r="E9" s="28">
        <v>143</v>
      </c>
      <c r="F9" s="27">
        <f>2*PI()/E9</f>
        <v>4.393835879146564E-2</v>
      </c>
      <c r="G9" s="35">
        <f t="shared" si="3"/>
        <v>43.938358791465639</v>
      </c>
      <c r="H9" s="43"/>
      <c r="I9" s="43"/>
      <c r="J9" s="39">
        <v>245</v>
      </c>
      <c r="K9" s="39">
        <v>0.88560000000000005</v>
      </c>
      <c r="L9" s="41">
        <f t="shared" si="1"/>
        <v>7117.2086720867201</v>
      </c>
      <c r="O9" s="39"/>
      <c r="P9" s="39"/>
      <c r="T9" s="48"/>
      <c r="U9" s="48"/>
      <c r="V9" s="48"/>
      <c r="W9" s="40"/>
      <c r="X9" s="35"/>
      <c r="Y9" s="48"/>
    </row>
    <row r="10" spans="1:25" x14ac:dyDescent="0.25">
      <c r="A10" s="27">
        <v>315</v>
      </c>
      <c r="B10" s="28">
        <v>473.68</v>
      </c>
      <c r="C10" s="35">
        <f t="shared" si="0"/>
        <v>1.3264620222892218E-2</v>
      </c>
      <c r="D10" s="35">
        <f t="shared" si="2"/>
        <v>13.264620222892217</v>
      </c>
      <c r="E10" s="28"/>
      <c r="F10" s="27"/>
      <c r="G10" s="35"/>
      <c r="H10" s="43"/>
      <c r="I10" s="43"/>
      <c r="J10" s="17">
        <v>315</v>
      </c>
      <c r="K10" s="1">
        <v>499.6</v>
      </c>
      <c r="L10" s="41">
        <f t="shared" si="1"/>
        <v>12.616092874299438</v>
      </c>
      <c r="O10" s="10"/>
      <c r="P10" s="10"/>
      <c r="T10" s="48"/>
      <c r="U10" s="48"/>
      <c r="V10" s="48"/>
      <c r="W10" s="40"/>
      <c r="X10" s="48"/>
      <c r="Y10" s="48"/>
    </row>
    <row r="11" spans="1:25" x14ac:dyDescent="0.25">
      <c r="A11" s="27">
        <v>315</v>
      </c>
      <c r="B11" s="28">
        <v>461.67</v>
      </c>
      <c r="C11" s="35">
        <f t="shared" si="0"/>
        <v>1.3609689404075608E-2</v>
      </c>
      <c r="D11" s="35">
        <f t="shared" si="2"/>
        <v>13.609689404075608</v>
      </c>
      <c r="E11" s="28">
        <v>300</v>
      </c>
      <c r="F11" s="27">
        <f>2*PI()/E11</f>
        <v>2.0943951023931952E-2</v>
      </c>
      <c r="G11" s="35">
        <f t="shared" si="3"/>
        <v>20.943951023931952</v>
      </c>
      <c r="H11" s="43"/>
      <c r="I11" s="43"/>
      <c r="J11" s="17">
        <v>275</v>
      </c>
      <c r="K11" s="1">
        <v>66.617999999999995</v>
      </c>
      <c r="L11" s="41">
        <f t="shared" si="1"/>
        <v>94.614068269836991</v>
      </c>
      <c r="O11" s="10"/>
      <c r="P11" s="10"/>
    </row>
    <row r="12" spans="1:25" x14ac:dyDescent="0.25">
      <c r="A12" s="27">
        <v>345</v>
      </c>
      <c r="B12" s="28">
        <v>499.6</v>
      </c>
      <c r="C12" s="35">
        <f t="shared" si="0"/>
        <v>1.2576431759766986E-2</v>
      </c>
      <c r="D12" s="35">
        <f t="shared" si="2"/>
        <v>12.576431759766987</v>
      </c>
      <c r="E12" s="28"/>
      <c r="F12" s="27"/>
      <c r="G12" s="35"/>
      <c r="H12" s="43"/>
      <c r="I12" s="43"/>
      <c r="O12" s="10"/>
      <c r="P12" s="10"/>
    </row>
    <row r="13" spans="1:25" x14ac:dyDescent="0.25">
      <c r="C13" s="10"/>
      <c r="E13" s="10"/>
      <c r="F13" s="10"/>
      <c r="K13" s="10"/>
      <c r="L13" s="10"/>
      <c r="M13" s="10"/>
      <c r="N13" s="10"/>
      <c r="O13" s="10"/>
      <c r="P13" s="10"/>
    </row>
    <row r="14" spans="1:25" x14ac:dyDescent="0.25">
      <c r="A14" s="41" t="s">
        <v>0</v>
      </c>
      <c r="B14" s="15" t="s">
        <v>24</v>
      </c>
    </row>
    <row r="15" spans="1:25" ht="15" customHeight="1" x14ac:dyDescent="0.25">
      <c r="A15" s="15" t="s">
        <v>1</v>
      </c>
      <c r="B15" s="41" t="s">
        <v>10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25" x14ac:dyDescent="0.25">
      <c r="A16">
        <v>50</v>
      </c>
      <c r="B16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7" x14ac:dyDescent="0.25">
      <c r="A17">
        <f>A16+5</f>
        <v>55</v>
      </c>
      <c r="B17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7" x14ac:dyDescent="0.25">
      <c r="A18">
        <f t="shared" ref="A18:A81" si="4">A17+5</f>
        <v>60</v>
      </c>
      <c r="B18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7" x14ac:dyDescent="0.25">
      <c r="A19">
        <f t="shared" si="4"/>
        <v>65</v>
      </c>
      <c r="B19"/>
      <c r="C19" s="4"/>
      <c r="D19" s="4"/>
      <c r="E19" s="4"/>
      <c r="F19" s="4"/>
      <c r="G19" s="4"/>
      <c r="H19" s="16"/>
      <c r="I19" s="16"/>
      <c r="J19" s="16"/>
      <c r="K19" s="16"/>
      <c r="L19" s="4"/>
    </row>
    <row r="20" spans="1:17" s="30" customFormat="1" ht="30" customHeight="1" x14ac:dyDescent="0.25">
      <c r="A20">
        <f t="shared" si="4"/>
        <v>70</v>
      </c>
      <c r="B20"/>
      <c r="C20" s="4"/>
      <c r="D20" s="4"/>
      <c r="E20" s="4"/>
      <c r="F20" s="4"/>
      <c r="G20" s="4"/>
      <c r="H20" s="32"/>
      <c r="I20" s="32"/>
      <c r="J20" s="32"/>
      <c r="K20" s="32"/>
      <c r="L20" s="32"/>
    </row>
    <row r="21" spans="1:17" x14ac:dyDescent="0.25">
      <c r="A21">
        <f t="shared" si="4"/>
        <v>75</v>
      </c>
      <c r="B21"/>
      <c r="C21" s="32"/>
      <c r="D21" s="32"/>
      <c r="E21" s="32"/>
      <c r="F21" s="32"/>
      <c r="G21" s="32"/>
      <c r="H21" s="33"/>
      <c r="I21" s="33"/>
      <c r="J21" s="33"/>
      <c r="K21" s="27"/>
      <c r="L21" s="27"/>
      <c r="Q21" s="20"/>
    </row>
    <row r="22" spans="1:17" ht="15" customHeight="1" x14ac:dyDescent="0.25">
      <c r="A22">
        <f t="shared" si="4"/>
        <v>80</v>
      </c>
      <c r="B22"/>
      <c r="C22" s="32"/>
      <c r="D22" s="32"/>
      <c r="E22" s="32"/>
      <c r="F22" s="32"/>
      <c r="G22" s="32"/>
      <c r="H22" s="27"/>
      <c r="I22" s="27"/>
      <c r="J22" s="27"/>
      <c r="K22" s="31"/>
      <c r="L22" s="27"/>
    </row>
    <row r="23" spans="1:17" ht="15" customHeight="1" x14ac:dyDescent="0.25">
      <c r="A23">
        <f t="shared" si="4"/>
        <v>85</v>
      </c>
      <c r="B23"/>
      <c r="C23" s="32"/>
      <c r="D23" s="32"/>
      <c r="E23" s="32"/>
      <c r="F23" s="32"/>
      <c r="G23" s="32"/>
      <c r="H23" s="27"/>
      <c r="I23" s="27"/>
      <c r="J23" s="27"/>
      <c r="K23" s="31"/>
      <c r="L23" s="27"/>
    </row>
    <row r="24" spans="1:17" ht="15" customHeight="1" x14ac:dyDescent="0.25">
      <c r="A24">
        <f t="shared" si="4"/>
        <v>90</v>
      </c>
      <c r="B24"/>
      <c r="C24" s="32"/>
      <c r="D24" s="32"/>
      <c r="E24" s="32"/>
      <c r="F24" s="32"/>
      <c r="G24" s="32"/>
      <c r="H24" s="27"/>
      <c r="I24" s="27"/>
      <c r="J24" s="29"/>
      <c r="K24" s="29"/>
      <c r="L24" s="27"/>
    </row>
    <row r="25" spans="1:17" ht="15" customHeight="1" x14ac:dyDescent="0.25">
      <c r="A25">
        <f t="shared" si="4"/>
        <v>95</v>
      </c>
      <c r="B25"/>
      <c r="C25" s="32"/>
      <c r="D25" s="32"/>
      <c r="E25" s="32"/>
      <c r="F25" s="32"/>
      <c r="G25" s="32"/>
      <c r="H25" s="27"/>
      <c r="I25" s="27"/>
      <c r="J25" s="29"/>
      <c r="K25" s="29"/>
    </row>
    <row r="26" spans="1:17" x14ac:dyDescent="0.25">
      <c r="A26">
        <f t="shared" si="4"/>
        <v>100</v>
      </c>
      <c r="B26"/>
      <c r="C26" s="32"/>
      <c r="D26" s="32"/>
      <c r="E26" s="32"/>
      <c r="F26" s="32"/>
      <c r="G26" s="32"/>
      <c r="H26" s="27"/>
      <c r="I26" s="27"/>
      <c r="J26" s="29"/>
      <c r="K26" s="29"/>
    </row>
    <row r="27" spans="1:17" x14ac:dyDescent="0.25">
      <c r="A27">
        <f t="shared" si="4"/>
        <v>105</v>
      </c>
      <c r="B27"/>
      <c r="C27" s="32"/>
      <c r="D27" s="32"/>
      <c r="E27" s="32"/>
      <c r="F27" s="32"/>
      <c r="G27" s="32"/>
      <c r="H27" s="27"/>
      <c r="I27" s="27"/>
      <c r="J27" s="29"/>
      <c r="K27" s="29"/>
    </row>
    <row r="28" spans="1:17" x14ac:dyDescent="0.25">
      <c r="A28">
        <f t="shared" si="4"/>
        <v>110</v>
      </c>
      <c r="B28"/>
      <c r="C28" s="32"/>
      <c r="D28" s="32"/>
      <c r="E28" s="32"/>
      <c r="F28" s="32"/>
      <c r="G28" s="32"/>
      <c r="H28" s="27"/>
      <c r="I28" s="27"/>
      <c r="J28" s="29"/>
      <c r="K28" s="29"/>
    </row>
    <row r="29" spans="1:17" x14ac:dyDescent="0.25">
      <c r="A29">
        <f t="shared" si="4"/>
        <v>115</v>
      </c>
      <c r="B29"/>
      <c r="C29" s="32"/>
      <c r="D29" s="32"/>
      <c r="E29" s="32"/>
      <c r="F29" s="32"/>
      <c r="G29" s="32"/>
      <c r="H29" s="27"/>
      <c r="I29" s="27"/>
      <c r="J29" s="29"/>
      <c r="K29" s="29"/>
    </row>
    <row r="30" spans="1:17" x14ac:dyDescent="0.25">
      <c r="A30">
        <f t="shared" si="4"/>
        <v>120</v>
      </c>
      <c r="B30"/>
      <c r="C30" s="32"/>
      <c r="D30" s="32"/>
      <c r="E30" s="32"/>
      <c r="F30" s="32"/>
      <c r="G30" s="32"/>
      <c r="H30" s="27"/>
      <c r="I30" s="27"/>
      <c r="J30" s="29"/>
      <c r="K30" s="29"/>
    </row>
    <row r="31" spans="1:17" x14ac:dyDescent="0.25">
      <c r="A31">
        <f t="shared" si="4"/>
        <v>125</v>
      </c>
      <c r="B31"/>
      <c r="C31" s="32"/>
      <c r="D31" s="32"/>
      <c r="E31" s="32"/>
      <c r="F31" s="32"/>
      <c r="G31" s="32"/>
      <c r="H31" s="27"/>
      <c r="I31" s="27"/>
      <c r="J31" s="29"/>
      <c r="K31" s="29"/>
    </row>
    <row r="32" spans="1:17" x14ac:dyDescent="0.25">
      <c r="A32">
        <f t="shared" si="4"/>
        <v>130</v>
      </c>
      <c r="B32"/>
      <c r="C32" s="32"/>
      <c r="D32" s="32"/>
      <c r="E32" s="32"/>
      <c r="F32" s="32"/>
      <c r="G32" s="32"/>
      <c r="H32" s="27"/>
      <c r="I32" s="27"/>
      <c r="J32" s="29"/>
      <c r="K32" s="29"/>
    </row>
    <row r="33" spans="1:15" x14ac:dyDescent="0.25">
      <c r="A33">
        <f t="shared" si="4"/>
        <v>135</v>
      </c>
      <c r="B33"/>
      <c r="C33" s="32"/>
      <c r="D33" s="32"/>
      <c r="E33" s="32"/>
      <c r="F33" s="32"/>
      <c r="G33" s="32"/>
      <c r="H33" s="27"/>
      <c r="I33" s="27"/>
      <c r="J33" s="29"/>
      <c r="K33" s="29"/>
    </row>
    <row r="34" spans="1:15" x14ac:dyDescent="0.25">
      <c r="A34">
        <f t="shared" si="4"/>
        <v>140</v>
      </c>
      <c r="B34"/>
      <c r="C34" s="32"/>
      <c r="D34" s="32"/>
      <c r="E34" s="32"/>
      <c r="F34" s="32"/>
      <c r="G34" s="32"/>
      <c r="H34" s="27"/>
      <c r="I34" s="27"/>
      <c r="J34" s="29"/>
      <c r="K34" s="29"/>
    </row>
    <row r="35" spans="1:15" x14ac:dyDescent="0.25">
      <c r="A35">
        <f t="shared" si="4"/>
        <v>145</v>
      </c>
      <c r="B35"/>
      <c r="C35" s="32"/>
      <c r="D35" s="32"/>
      <c r="E35" s="32"/>
      <c r="F35" s="32"/>
      <c r="G35" s="32"/>
      <c r="H35" s="27"/>
      <c r="I35" s="27"/>
      <c r="J35" s="29"/>
      <c r="K35" s="29"/>
    </row>
    <row r="36" spans="1:15" x14ac:dyDescent="0.25">
      <c r="A36">
        <f t="shared" si="4"/>
        <v>150</v>
      </c>
      <c r="B36"/>
      <c r="C36" s="32"/>
      <c r="D36" s="32"/>
      <c r="E36" s="32"/>
      <c r="F36" s="32"/>
      <c r="G36" s="32"/>
      <c r="H36" s="27"/>
      <c r="I36" s="27"/>
      <c r="J36" s="29"/>
      <c r="K36" s="29"/>
    </row>
    <row r="37" spans="1:15" x14ac:dyDescent="0.25">
      <c r="A37">
        <f t="shared" si="4"/>
        <v>155</v>
      </c>
      <c r="B37"/>
      <c r="C37" s="32"/>
      <c r="D37" s="32"/>
      <c r="E37" s="32"/>
      <c r="F37" s="32"/>
      <c r="G37" s="32"/>
      <c r="H37" s="27"/>
      <c r="I37" s="27"/>
      <c r="J37" s="29"/>
      <c r="K37" s="29"/>
    </row>
    <row r="38" spans="1:15" x14ac:dyDescent="0.25">
      <c r="A38">
        <f t="shared" si="4"/>
        <v>160</v>
      </c>
      <c r="B38"/>
      <c r="C38" s="32"/>
      <c r="D38" s="32"/>
      <c r="E38" s="32"/>
      <c r="F38" s="32"/>
      <c r="G38" s="32"/>
      <c r="H38" s="27"/>
      <c r="I38" s="27"/>
      <c r="J38" s="29"/>
      <c r="K38" s="29"/>
    </row>
    <row r="39" spans="1:15" x14ac:dyDescent="0.25">
      <c r="A39">
        <f t="shared" si="4"/>
        <v>165</v>
      </c>
      <c r="B39"/>
      <c r="C39" s="32"/>
      <c r="D39" s="32"/>
      <c r="E39" s="32"/>
      <c r="F39" s="32"/>
      <c r="G39" s="32"/>
      <c r="H39" s="27"/>
      <c r="I39" s="27"/>
      <c r="J39" s="29"/>
      <c r="K39" s="29"/>
    </row>
    <row r="40" spans="1:15" x14ac:dyDescent="0.25">
      <c r="A40">
        <f t="shared" si="4"/>
        <v>170</v>
      </c>
      <c r="B40"/>
      <c r="C40" s="32"/>
      <c r="D40" s="32"/>
      <c r="E40" s="32"/>
      <c r="F40" s="32"/>
      <c r="G40" s="32"/>
      <c r="H40" s="27"/>
      <c r="I40" s="27"/>
      <c r="J40" s="29"/>
      <c r="K40" s="29"/>
    </row>
    <row r="41" spans="1:15" x14ac:dyDescent="0.25">
      <c r="A41">
        <f t="shared" si="4"/>
        <v>175</v>
      </c>
      <c r="B41"/>
      <c r="C41" s="32"/>
      <c r="D41" s="32"/>
      <c r="E41" s="32"/>
      <c r="F41" s="32"/>
      <c r="G41" s="32"/>
      <c r="H41" s="27"/>
      <c r="I41" s="27"/>
      <c r="J41" s="29"/>
      <c r="K41" s="29"/>
    </row>
    <row r="42" spans="1:15" x14ac:dyDescent="0.25">
      <c r="A42">
        <f t="shared" si="4"/>
        <v>180</v>
      </c>
      <c r="B42"/>
      <c r="C42" s="32"/>
      <c r="D42" s="32"/>
      <c r="E42" s="32"/>
      <c r="F42" s="32"/>
      <c r="G42" s="32"/>
      <c r="H42" s="27"/>
      <c r="I42" s="27"/>
      <c r="J42" s="29"/>
      <c r="K42" s="29"/>
      <c r="M42" s="26"/>
      <c r="N42" s="26"/>
      <c r="O42" s="26"/>
    </row>
    <row r="43" spans="1:15" x14ac:dyDescent="0.25">
      <c r="A43">
        <f t="shared" si="4"/>
        <v>185</v>
      </c>
      <c r="B43"/>
      <c r="C43" s="32"/>
      <c r="D43" s="32"/>
      <c r="E43" s="32"/>
      <c r="F43" s="32"/>
      <c r="G43" s="32"/>
      <c r="H43" s="27"/>
      <c r="I43" s="27"/>
      <c r="J43" s="27"/>
      <c r="K43" s="29"/>
      <c r="L43" s="29"/>
      <c r="M43" s="26"/>
      <c r="N43" s="26"/>
      <c r="O43" s="26"/>
    </row>
    <row r="44" spans="1:15" x14ac:dyDescent="0.25">
      <c r="A44">
        <f t="shared" si="4"/>
        <v>190</v>
      </c>
      <c r="B44"/>
      <c r="C44" s="32"/>
      <c r="D44" s="32"/>
      <c r="E44" s="32"/>
      <c r="F44" s="32"/>
      <c r="G44" s="32"/>
      <c r="K44" s="17"/>
      <c r="L44" s="3"/>
      <c r="M44" s="26"/>
      <c r="N44" s="26"/>
      <c r="O44" s="26"/>
    </row>
    <row r="45" spans="1:15" x14ac:dyDescent="0.25">
      <c r="A45">
        <f t="shared" si="4"/>
        <v>195</v>
      </c>
      <c r="B45"/>
      <c r="C45" s="32"/>
      <c r="D45" s="32"/>
      <c r="E45" s="32"/>
      <c r="F45" s="32"/>
      <c r="G45" s="32"/>
      <c r="K45" s="17"/>
      <c r="L45" s="3"/>
      <c r="M45" s="26"/>
      <c r="N45" s="26"/>
      <c r="O45" s="26"/>
    </row>
    <row r="46" spans="1:15" x14ac:dyDescent="0.25">
      <c r="A46">
        <f t="shared" si="4"/>
        <v>200</v>
      </c>
      <c r="B46"/>
      <c r="C46" s="32"/>
      <c r="D46" s="32"/>
      <c r="E46" s="32"/>
      <c r="F46" s="32"/>
      <c r="G46" s="32"/>
    </row>
    <row r="47" spans="1:15" x14ac:dyDescent="0.25">
      <c r="A47">
        <f t="shared" si="4"/>
        <v>205</v>
      </c>
      <c r="B47"/>
      <c r="C47" s="32"/>
      <c r="D47" s="32"/>
      <c r="E47" s="32"/>
      <c r="F47" s="32"/>
      <c r="G47" s="32"/>
    </row>
    <row r="48" spans="1:15" x14ac:dyDescent="0.25">
      <c r="A48">
        <f t="shared" si="4"/>
        <v>210</v>
      </c>
      <c r="B48"/>
      <c r="C48" s="32"/>
      <c r="D48" s="32"/>
      <c r="E48" s="32"/>
      <c r="F48" s="32"/>
      <c r="G48" s="32"/>
    </row>
    <row r="49" spans="1:7" x14ac:dyDescent="0.25">
      <c r="A49">
        <f t="shared" si="4"/>
        <v>215</v>
      </c>
      <c r="B49" s="54"/>
      <c r="C49" s="32"/>
      <c r="D49" s="32"/>
      <c r="E49" s="32"/>
      <c r="F49" s="32"/>
      <c r="G49" s="32"/>
    </row>
    <row r="50" spans="1:7" x14ac:dyDescent="0.25">
      <c r="A50">
        <f t="shared" si="4"/>
        <v>220</v>
      </c>
      <c r="B50" s="54"/>
      <c r="C50" s="32"/>
      <c r="D50" s="32"/>
      <c r="E50" s="32"/>
      <c r="F50" s="32"/>
      <c r="G50" s="32"/>
    </row>
    <row r="51" spans="1:7" x14ac:dyDescent="0.25">
      <c r="A51">
        <f t="shared" si="4"/>
        <v>225</v>
      </c>
      <c r="B51" s="54">
        <f>2*PI()*1000*(10^(-'Shift Factors'!$B$1*(A51-'Shift Factors'!$B$3)/('Shift Factors'!$B$2-'Shift Factors'!$B$3+A51)))/78.313</f>
        <v>3282337.5806737696</v>
      </c>
      <c r="C51" s="32"/>
      <c r="D51" s="32"/>
      <c r="E51" s="32"/>
      <c r="F51" s="32"/>
      <c r="G51" s="32"/>
    </row>
    <row r="52" spans="1:7" x14ac:dyDescent="0.25">
      <c r="A52">
        <f t="shared" si="4"/>
        <v>230</v>
      </c>
      <c r="B52" s="54">
        <f>2*PI()*1000*(10^(-'Shift Factors'!$B$1*(A52-'Shift Factors'!$B$3)/('Shift Factors'!$B$2-'Shift Factors'!$B$3+A52)))/78.313</f>
        <v>397543.28906056134</v>
      </c>
      <c r="C52" s="32"/>
      <c r="D52" s="32"/>
      <c r="E52" s="32"/>
      <c r="F52" s="32"/>
      <c r="G52" s="32"/>
    </row>
    <row r="53" spans="1:7" x14ac:dyDescent="0.25">
      <c r="A53">
        <f t="shared" si="4"/>
        <v>235</v>
      </c>
      <c r="B53" s="54">
        <f>2*PI()*1000*(10^(-'Shift Factors'!$B$1*(A53-'Shift Factors'!$B$3)/('Shift Factors'!$B$2-'Shift Factors'!$B$3+A53)))/78.313</f>
        <v>73105.55176896273</v>
      </c>
      <c r="C53" s="32"/>
      <c r="D53" s="32"/>
      <c r="E53" s="32"/>
      <c r="F53" s="32"/>
      <c r="G53" s="32"/>
    </row>
    <row r="54" spans="1:7" x14ac:dyDescent="0.25">
      <c r="A54">
        <f t="shared" si="4"/>
        <v>240</v>
      </c>
      <c r="B54" s="54">
        <f>2*PI()*1000*(10^(-'Shift Factors'!$B$1*(A54-'Shift Factors'!$B$3)/('Shift Factors'!$B$2-'Shift Factors'!$B$3+A54)))/78.313</f>
        <v>18235.079596757059</v>
      </c>
      <c r="C54" s="32"/>
      <c r="D54" s="32"/>
      <c r="E54" s="32"/>
      <c r="F54" s="32"/>
      <c r="G54" s="32"/>
    </row>
    <row r="55" spans="1:7" x14ac:dyDescent="0.25">
      <c r="A55">
        <f t="shared" si="4"/>
        <v>245</v>
      </c>
      <c r="B55" s="54">
        <f>2*PI()*1000*(10^(-'Shift Factors'!$B$1*(A55-'Shift Factors'!$B$3)/('Shift Factors'!$B$2-'Shift Factors'!$B$3+A55)))/78.313</f>
        <v>5720.831243070641</v>
      </c>
      <c r="C55" s="32"/>
      <c r="D55" s="32"/>
      <c r="E55" s="32"/>
      <c r="F55" s="32"/>
      <c r="G55" s="32"/>
    </row>
    <row r="56" spans="1:7" x14ac:dyDescent="0.25">
      <c r="A56">
        <f t="shared" si="4"/>
        <v>250</v>
      </c>
      <c r="B56" s="54">
        <f>2*PI()*1000*(10^(-'Shift Factors'!$B$1*(A56-'Shift Factors'!$B$3)/('Shift Factors'!$B$2-'Shift Factors'!$B$3+A56)))/78.313</f>
        <v>2141.9747746239318</v>
      </c>
      <c r="C56" s="32"/>
      <c r="D56" s="32"/>
      <c r="E56" s="32"/>
      <c r="F56" s="32"/>
      <c r="G56" s="32"/>
    </row>
    <row r="57" spans="1:7" x14ac:dyDescent="0.25">
      <c r="A57">
        <f t="shared" si="4"/>
        <v>255</v>
      </c>
      <c r="B57" s="54">
        <f>2*PI()*1000*(10^(-'Shift Factors'!$B$1*(A57-'Shift Factors'!$B$3)/('Shift Factors'!$B$2-'Shift Factors'!$B$3+A57)))/78.313</f>
        <v>921.81478273415416</v>
      </c>
      <c r="C57" s="32"/>
      <c r="D57" s="32"/>
      <c r="E57" s="32"/>
      <c r="F57" s="32"/>
      <c r="G57" s="32"/>
    </row>
    <row r="58" spans="1:7" x14ac:dyDescent="0.25">
      <c r="A58">
        <f t="shared" si="4"/>
        <v>260</v>
      </c>
      <c r="B58" s="54">
        <f>2*PI()*1000*(10^(-'Shift Factors'!$B$1*(A58-'Shift Factors'!$B$3)/('Shift Factors'!$B$2-'Shift Factors'!$B$3+A58)))/78.313</f>
        <v>443.54768369384914</v>
      </c>
      <c r="C58" s="32"/>
      <c r="D58" s="32"/>
      <c r="E58" s="32"/>
      <c r="F58" s="32"/>
      <c r="G58" s="32"/>
    </row>
    <row r="59" spans="1:7" x14ac:dyDescent="0.25">
      <c r="A59">
        <f t="shared" si="4"/>
        <v>265</v>
      </c>
      <c r="B59" s="54">
        <f>2*PI()*1000*(10^(-'Shift Factors'!$B$1*(A59-'Shift Factors'!$B$3)/('Shift Factors'!$B$2-'Shift Factors'!$B$3+A59)))/78.313</f>
        <v>233.71076651679849</v>
      </c>
      <c r="C59" s="32"/>
      <c r="D59" s="32"/>
      <c r="E59" s="32"/>
      <c r="F59" s="32"/>
      <c r="G59" s="32"/>
    </row>
    <row r="60" spans="1:7" x14ac:dyDescent="0.25">
      <c r="A60">
        <f t="shared" si="4"/>
        <v>270</v>
      </c>
      <c r="B60" s="54">
        <f>2*PI()*1000*(10^(-'Shift Factors'!$B$1*(A60-'Shift Factors'!$B$3)/('Shift Factors'!$B$2-'Shift Factors'!$B$3+A60)))/78.313</f>
        <v>132.72212261546053</v>
      </c>
      <c r="C60" s="32"/>
      <c r="D60" s="32"/>
      <c r="E60" s="32"/>
      <c r="F60" s="32"/>
      <c r="G60" s="32"/>
    </row>
    <row r="61" spans="1:7" x14ac:dyDescent="0.25">
      <c r="A61">
        <f t="shared" si="4"/>
        <v>275</v>
      </c>
      <c r="B61" s="54">
        <f>2*PI()*1000*(10^(-'Shift Factors'!$B$1*(A61-'Shift Factors'!$B$3)/('Shift Factors'!$B$2-'Shift Factors'!$B$3+A61)))/78.313</f>
        <v>80.231702363331578</v>
      </c>
    </row>
    <row r="62" spans="1:7" x14ac:dyDescent="0.25">
      <c r="A62">
        <f t="shared" si="4"/>
        <v>280</v>
      </c>
      <c r="B62" s="54">
        <f>2*PI()*1000*(10^(-'Shift Factors'!$B$1*(A62-'Shift Factors'!$B$3)/('Shift Factors'!$B$2-'Shift Factors'!$B$3+A62)))/78.313</f>
        <v>51.12419569930131</v>
      </c>
    </row>
    <row r="63" spans="1:7" x14ac:dyDescent="0.25">
      <c r="A63">
        <f t="shared" si="4"/>
        <v>285</v>
      </c>
      <c r="B63" s="54">
        <f>2*PI()*1000*(10^(-'Shift Factors'!$B$1*(A63-'Shift Factors'!$B$3)/('Shift Factors'!$B$2-'Shift Factors'!$B$3+A63)))/78.313</f>
        <v>34.069978929618351</v>
      </c>
    </row>
    <row r="64" spans="1:7" x14ac:dyDescent="0.25">
      <c r="A64">
        <f t="shared" si="4"/>
        <v>290</v>
      </c>
      <c r="B64" s="54">
        <f>2*PI()*1000*(10^(-'Shift Factors'!$B$1*(A64-'Shift Factors'!$B$3)/('Shift Factors'!$B$2-'Shift Factors'!$B$3+A64)))/78.313</f>
        <v>23.594779694345313</v>
      </c>
    </row>
    <row r="65" spans="1:2" x14ac:dyDescent="0.25">
      <c r="A65">
        <f t="shared" si="4"/>
        <v>295</v>
      </c>
      <c r="B65" s="54">
        <f>2*PI()*1000*(10^(-'Shift Factors'!$B$1*(A65-'Shift Factors'!$B$3)/('Shift Factors'!$B$2-'Shift Factors'!$B$3+A65)))/78.313</f>
        <v>16.892460382340403</v>
      </c>
    </row>
    <row r="66" spans="1:2" x14ac:dyDescent="0.25">
      <c r="A66">
        <f t="shared" si="4"/>
        <v>300</v>
      </c>
      <c r="B66" s="54">
        <f>2*PI()*1000*(10^(-'Shift Factors'!$B$1*(A66-'Shift Factors'!$B$3)/('Shift Factors'!$B$2-'Shift Factors'!$B$3+A66)))/78.313</f>
        <v>12.448849538666449</v>
      </c>
    </row>
    <row r="67" spans="1:2" x14ac:dyDescent="0.25">
      <c r="A67">
        <f t="shared" si="4"/>
        <v>305</v>
      </c>
      <c r="B67" s="54">
        <f>2*PI()*1000*(10^(-'Shift Factors'!$B$1*(A67-'Shift Factors'!$B$3)/('Shift Factors'!$B$2-'Shift Factors'!$B$3+A67)))/78.313</f>
        <v>9.4094036621376027</v>
      </c>
    </row>
    <row r="68" spans="1:2" x14ac:dyDescent="0.25">
      <c r="A68">
        <f t="shared" si="4"/>
        <v>310</v>
      </c>
      <c r="B68" s="54">
        <f>2*PI()*1000*(10^(-'Shift Factors'!$B$1*(A68-'Shift Factors'!$B$3)/('Shift Factors'!$B$2-'Shift Factors'!$B$3+A68)))/78.313</f>
        <v>7.2723998224836262</v>
      </c>
    </row>
    <row r="69" spans="1:2" x14ac:dyDescent="0.25">
      <c r="A69">
        <f t="shared" si="4"/>
        <v>315</v>
      </c>
      <c r="B69" s="54">
        <f>2*PI()*1000*(10^(-'Shift Factors'!$B$1*(A69-'Shift Factors'!$B$3)/('Shift Factors'!$B$2-'Shift Factors'!$B$3+A69)))/78.313</f>
        <v>5.732758210080493</v>
      </c>
    </row>
    <row r="70" spans="1:2" x14ac:dyDescent="0.25">
      <c r="A70">
        <f t="shared" si="4"/>
        <v>320</v>
      </c>
      <c r="B70" s="54">
        <f>2*PI()*1000*(10^(-'Shift Factors'!$B$1*(A70-'Shift Factors'!$B$3)/('Shift Factors'!$B$2-'Shift Factors'!$B$3+A70)))/78.313</f>
        <v>4.5990840696855955</v>
      </c>
    </row>
    <row r="71" spans="1:2" x14ac:dyDescent="0.25">
      <c r="A71">
        <f t="shared" si="4"/>
        <v>325</v>
      </c>
      <c r="B71" s="54">
        <f>2*PI()*1000*(10^(-'Shift Factors'!$B$1*(A71-'Shift Factors'!$B$3)/('Shift Factors'!$B$2-'Shift Factors'!$B$3+A71)))/78.313</f>
        <v>3.7478956195225073</v>
      </c>
    </row>
    <row r="72" spans="1:2" x14ac:dyDescent="0.25">
      <c r="A72">
        <f t="shared" si="4"/>
        <v>330</v>
      </c>
      <c r="B72" s="54">
        <f>2*PI()*1000*(10^(-'Shift Factors'!$B$1*(A72-'Shift Factors'!$B$3)/('Shift Factors'!$B$2-'Shift Factors'!$B$3+A72)))/78.313</f>
        <v>3.0974933574054222</v>
      </c>
    </row>
    <row r="73" spans="1:2" x14ac:dyDescent="0.25">
      <c r="A73">
        <f t="shared" si="4"/>
        <v>335</v>
      </c>
      <c r="B73" s="54">
        <f>2*PI()*1000*(10^(-'Shift Factors'!$B$1*(A73-'Shift Factors'!$B$3)/('Shift Factors'!$B$2-'Shift Factors'!$B$3+A73)))/78.313</f>
        <v>2.5925765791801281</v>
      </c>
    </row>
    <row r="74" spans="1:2" x14ac:dyDescent="0.25">
      <c r="A74">
        <f t="shared" si="4"/>
        <v>340</v>
      </c>
      <c r="B74" s="54">
        <f>2*PI()*1000*(10^(-'Shift Factors'!$B$1*(A74-'Shift Factors'!$B$3)/('Shift Factors'!$B$2-'Shift Factors'!$B$3+A74)))/78.313</f>
        <v>2.1949311538894039</v>
      </c>
    </row>
    <row r="75" spans="1:2" x14ac:dyDescent="0.25">
      <c r="A75">
        <f t="shared" si="4"/>
        <v>345</v>
      </c>
      <c r="B75" s="54">
        <f>2*PI()*1000*(10^(-'Shift Factors'!$B$1*(A75-'Shift Factors'!$B$3)/('Shift Factors'!$B$2-'Shift Factors'!$B$3+A75)))/78.313</f>
        <v>1.8776478658570712</v>
      </c>
    </row>
    <row r="76" spans="1:2" x14ac:dyDescent="0.25">
      <c r="A76">
        <f t="shared" si="4"/>
        <v>350</v>
      </c>
      <c r="B76" s="54">
        <f>2*PI()*1000*(10^(-'Shift Factors'!$B$1*(A76-'Shift Factors'!$B$3)/('Shift Factors'!$B$2-'Shift Factors'!$B$3+A76)))/78.313</f>
        <v>1.6214488038212691</v>
      </c>
    </row>
    <row r="77" spans="1:2" x14ac:dyDescent="0.25">
      <c r="A77">
        <f t="shared" si="4"/>
        <v>355</v>
      </c>
      <c r="B77" s="54">
        <f>2*PI()*1000*(10^(-'Shift Factors'!$B$1*(A77-'Shift Factors'!$B$3)/('Shift Factors'!$B$2-'Shift Factors'!$B$3+A77)))/78.313</f>
        <v>1.4123032157345137</v>
      </c>
    </row>
    <row r="78" spans="1:2" x14ac:dyDescent="0.25">
      <c r="A78">
        <f t="shared" si="4"/>
        <v>360</v>
      </c>
      <c r="B78" s="54">
        <f>2*PI()*1000*(10^(-'Shift Factors'!$B$1*(A78-'Shift Factors'!$B$3)/('Shift Factors'!$B$2-'Shift Factors'!$B$3+A78)))/78.313</f>
        <v>1.2398498035501426</v>
      </c>
    </row>
    <row r="79" spans="1:2" x14ac:dyDescent="0.25">
      <c r="A79">
        <f t="shared" si="4"/>
        <v>365</v>
      </c>
      <c r="B79" s="54">
        <f>2*PI()*1000*(10^(-'Shift Factors'!$B$1*(A79-'Shift Factors'!$B$3)/('Shift Factors'!$B$2-'Shift Factors'!$B$3+A79)))/78.313</f>
        <v>1.0963337777019806</v>
      </c>
    </row>
    <row r="80" spans="1:2" x14ac:dyDescent="0.25">
      <c r="A80">
        <f t="shared" si="4"/>
        <v>370</v>
      </c>
      <c r="B80" s="54">
        <f>2*PI()*1000*(10^(-'Shift Factors'!$B$1*(A80-'Shift Factors'!$B$3)/('Shift Factors'!$B$2-'Shift Factors'!$B$3+A80)))/78.313</f>
        <v>0.97587874495671034</v>
      </c>
    </row>
    <row r="81" spans="1:2" x14ac:dyDescent="0.25">
      <c r="A81">
        <f t="shared" si="4"/>
        <v>375</v>
      </c>
      <c r="B81" s="54">
        <f>2*PI()*1000*(10^(-'Shift Factors'!$B$1*(A81-'Shift Factors'!$B$3)/('Shift Factors'!$B$2-'Shift Factors'!$B$3+A81)))/78.313</f>
        <v>0.87398023136946867</v>
      </c>
    </row>
    <row r="82" spans="1:2" x14ac:dyDescent="0.25">
      <c r="A82">
        <f>A81+5</f>
        <v>380</v>
      </c>
      <c r="B82" s="54">
        <f>2*PI()*1000*(10^(-'Shift Factors'!$B$1*(A82-'Shift Factors'!$B$3)/('Shift Factors'!$B$2-'Shift Factors'!$B$3+A82)))/78.313</f>
        <v>0.78714830963240778</v>
      </c>
    </row>
    <row r="83" spans="1:2" x14ac:dyDescent="0.25">
      <c r="A83">
        <f>A82+5</f>
        <v>385</v>
      </c>
      <c r="B83" s="54">
        <f>2*PI()*1000*(10^(-'Shift Factors'!$B$1*(A83-'Shift Factors'!$B$3)/('Shift Factors'!$B$2-'Shift Factors'!$B$3+A83)))/78.313</f>
        <v>0.71265206100988265</v>
      </c>
    </row>
    <row r="84" spans="1:2" x14ac:dyDescent="0.25">
      <c r="A84">
        <f>A83+5</f>
        <v>390</v>
      </c>
      <c r="B84" s="54">
        <f>2*PI()*1000*(10^(-'Shift Factors'!$B$1*(A84-'Shift Factors'!$B$3)/('Shift Factors'!$B$2-'Shift Factors'!$B$3+A84)))/78.313</f>
        <v>0.64833457338951661</v>
      </c>
    </row>
    <row r="85" spans="1:2" x14ac:dyDescent="0.25">
      <c r="A85">
        <f>A84+5</f>
        <v>395</v>
      </c>
      <c r="B85" s="54">
        <f>2*PI()*1000*(10^(-'Shift Factors'!$B$1*(A85-'Shift Factors'!$B$3)/('Shift Factors'!$B$2-'Shift Factors'!$B$3+A85)))/78.313</f>
        <v>0.59247744320898577</v>
      </c>
    </row>
    <row r="86" spans="1:2" x14ac:dyDescent="0.25">
      <c r="A86">
        <f>A85+5</f>
        <v>400</v>
      </c>
      <c r="B86" s="54">
        <f>2*PI()*1000*(10^(-'Shift Factors'!$B$1*(A86-'Shift Factors'!$B$3)/('Shift Factors'!$B$2-'Shift Factors'!$B$3+A86)))/78.313</f>
        <v>0.5437004508360942</v>
      </c>
    </row>
  </sheetData>
  <sortState ref="U1:W9">
    <sortCondition ref="U1"/>
  </sortState>
  <mergeCells count="4">
    <mergeCell ref="B1:D1"/>
    <mergeCell ref="E1:G1"/>
    <mergeCell ref="C2:D2"/>
    <mergeCell ref="F2:G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Shift Factors</vt:lpstr>
      <vt:lpstr>Relaxation Time</vt:lpstr>
    </vt:vector>
  </TitlesOfParts>
  <Company>Stratasys,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Nixon</dc:creator>
  <cp:lastModifiedBy>Jason Nixon</cp:lastModifiedBy>
  <dcterms:created xsi:type="dcterms:W3CDTF">2017-06-05T19:07:39Z</dcterms:created>
  <dcterms:modified xsi:type="dcterms:W3CDTF">2017-08-23T18:59:22Z</dcterms:modified>
</cp:coreProperties>
</file>