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20"/>
  <workbookPr/>
  <mc:AlternateContent xmlns:mc="http://schemas.openxmlformats.org/markup-compatibility/2006">
    <mc:Choice Requires="x15">
      <x15ac:absPath xmlns:x15ac="http://schemas.microsoft.com/office/spreadsheetml/2010/11/ac" url="/Users/jordan/Documents/cerridwen/phys361/1-DC-Elements/"/>
    </mc:Choice>
  </mc:AlternateContent>
  <xr:revisionPtr revIDLastSave="0" documentId="8_{8B60D95A-32BD-A14C-AF80-DBEFB0EB12FB}" xr6:coauthVersionLast="47" xr6:coauthVersionMax="47" xr10:uidLastSave="{00000000-0000-0000-0000-000000000000}"/>
  <bookViews>
    <workbookView xWindow="0" yWindow="500" windowWidth="38400" windowHeight="21100" activeTab="7" xr2:uid="{00000000-000D-0000-FFFF-FFFF00000000}"/>
  </bookViews>
  <sheets>
    <sheet name="1a" sheetId="1" r:id="rId1"/>
    <sheet name="1b" sheetId="4" r:id="rId2"/>
    <sheet name="1c" sheetId="5" r:id="rId3"/>
    <sheet name="1d" sheetId="6" r:id="rId4"/>
    <sheet name="1e" sheetId="7" r:id="rId5"/>
    <sheet name="1f" sheetId="8" r:id="rId6"/>
    <sheet name="1g" sheetId="9" r:id="rId7"/>
    <sheet name="1h" sheetId="10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9" l="1"/>
  <c r="D14" i="9"/>
  <c r="F14" i="9"/>
  <c r="C13" i="9"/>
  <c r="D13" i="9"/>
  <c r="F13" i="9"/>
  <c r="C12" i="9"/>
  <c r="D12" i="9" s="1"/>
  <c r="F12" i="9"/>
  <c r="C11" i="9"/>
  <c r="D11" i="9"/>
  <c r="F11" i="9"/>
  <c r="C10" i="9"/>
  <c r="D10" i="9"/>
  <c r="F10" i="9"/>
  <c r="C9" i="9"/>
  <c r="D9" i="9"/>
  <c r="F9" i="9"/>
  <c r="C21" i="8"/>
  <c r="D21" i="8"/>
  <c r="F21" i="8"/>
  <c r="C20" i="8"/>
  <c r="D20" i="8"/>
  <c r="F20" i="8"/>
  <c r="C19" i="8"/>
  <c r="D19" i="8"/>
  <c r="F19" i="8"/>
  <c r="C18" i="8"/>
  <c r="D18" i="8"/>
  <c r="F18" i="8"/>
  <c r="C17" i="8"/>
  <c r="D17" i="8"/>
  <c r="F17" i="8"/>
  <c r="C18" i="7"/>
  <c r="D18" i="7"/>
  <c r="F18" i="7"/>
  <c r="C17" i="7"/>
  <c r="D17" i="7" s="1"/>
  <c r="F17" i="7"/>
  <c r="C16" i="7"/>
  <c r="D16" i="7"/>
  <c r="F16" i="7"/>
  <c r="C13" i="6"/>
  <c r="D13" i="6"/>
  <c r="F13" i="6"/>
  <c r="C14" i="6"/>
  <c r="D14" i="6" s="1"/>
  <c r="F14" i="6"/>
  <c r="C15" i="6"/>
  <c r="D15" i="6"/>
  <c r="F15" i="6"/>
  <c r="C16" i="6"/>
  <c r="D16" i="6"/>
  <c r="F16" i="6"/>
  <c r="C17" i="6"/>
  <c r="D17" i="6"/>
  <c r="F17" i="6"/>
  <c r="C27" i="6"/>
  <c r="D27" i="6" s="1"/>
  <c r="F27" i="6"/>
  <c r="C26" i="6"/>
  <c r="D26" i="6" s="1"/>
  <c r="F26" i="6"/>
  <c r="C25" i="6"/>
  <c r="D25" i="6" s="1"/>
  <c r="F25" i="6"/>
  <c r="C24" i="6"/>
  <c r="D24" i="6"/>
  <c r="F24" i="6"/>
  <c r="C23" i="6"/>
  <c r="D23" i="6"/>
  <c r="F23" i="6"/>
  <c r="C22" i="6"/>
  <c r="D22" i="6" s="1"/>
  <c r="F22" i="6"/>
  <c r="C21" i="6"/>
  <c r="D21" i="6"/>
  <c r="F21" i="6"/>
  <c r="C20" i="6"/>
  <c r="D20" i="6" s="1"/>
  <c r="F20" i="6"/>
  <c r="C19" i="6"/>
  <c r="D19" i="6"/>
  <c r="F19" i="6"/>
  <c r="C25" i="5"/>
  <c r="D25" i="5" s="1"/>
  <c r="F25" i="5"/>
  <c r="C24" i="5"/>
  <c r="D24" i="5"/>
  <c r="F24" i="5"/>
  <c r="C23" i="5"/>
  <c r="D23" i="5" s="1"/>
  <c r="F23" i="5"/>
  <c r="C22" i="5"/>
  <c r="F22" i="5" s="1"/>
  <c r="C21" i="5"/>
  <c r="D21" i="5"/>
  <c r="F21" i="5"/>
  <c r="C20" i="5"/>
  <c r="D20" i="5"/>
  <c r="F20" i="5"/>
  <c r="C19" i="5"/>
  <c r="D19" i="5"/>
  <c r="F19" i="5"/>
  <c r="C18" i="5"/>
  <c r="D18" i="5" s="1"/>
  <c r="F18" i="5"/>
  <c r="C17" i="5"/>
  <c r="D17" i="5" s="1"/>
  <c r="C16" i="5"/>
  <c r="D16" i="5" s="1"/>
  <c r="F16" i="5"/>
  <c r="C15" i="5"/>
  <c r="F15" i="5" s="1"/>
  <c r="D15" i="5"/>
  <c r="C14" i="5"/>
  <c r="D14" i="5" s="1"/>
  <c r="C23" i="4"/>
  <c r="D23" i="4"/>
  <c r="F23" i="4"/>
  <c r="C22" i="4"/>
  <c r="D22" i="4"/>
  <c r="F22" i="4"/>
  <c r="C21" i="4"/>
  <c r="D21" i="4"/>
  <c r="F21" i="4"/>
  <c r="C20" i="4"/>
  <c r="D20" i="4"/>
  <c r="F20" i="4"/>
  <c r="C3" i="1"/>
  <c r="D3" i="1" s="1"/>
  <c r="C2" i="10"/>
  <c r="D2" i="10" s="1"/>
  <c r="C3" i="10"/>
  <c r="D3" i="10" s="1"/>
  <c r="C4" i="10"/>
  <c r="D4" i="10" s="1"/>
  <c r="C5" i="10"/>
  <c r="D5" i="10" s="1"/>
  <c r="C6" i="10"/>
  <c r="D6" i="10" s="1"/>
  <c r="C7" i="10"/>
  <c r="D7" i="10" s="1"/>
  <c r="C8" i="10"/>
  <c r="D8" i="10" s="1"/>
  <c r="C9" i="10"/>
  <c r="D9" i="10" s="1"/>
  <c r="C10" i="10"/>
  <c r="D10" i="10" s="1"/>
  <c r="C11" i="10"/>
  <c r="D11" i="10" s="1"/>
  <c r="C12" i="10"/>
  <c r="D12" i="10" s="1"/>
  <c r="C13" i="10"/>
  <c r="D13" i="10" s="1"/>
  <c r="C2" i="9"/>
  <c r="C3" i="9"/>
  <c r="C4" i="9"/>
  <c r="C5" i="9"/>
  <c r="C6" i="9"/>
  <c r="C7" i="9"/>
  <c r="C8" i="9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8" i="6"/>
  <c r="C12" i="6"/>
  <c r="C11" i="6"/>
  <c r="C10" i="6"/>
  <c r="C9" i="6"/>
  <c r="C8" i="6"/>
  <c r="C7" i="6"/>
  <c r="C6" i="6"/>
  <c r="C5" i="6"/>
  <c r="C4" i="6"/>
  <c r="C3" i="6"/>
  <c r="C2" i="6"/>
  <c r="C2" i="5"/>
  <c r="C3" i="5"/>
  <c r="C4" i="5"/>
  <c r="C5" i="5"/>
  <c r="C6" i="5"/>
  <c r="C7" i="5"/>
  <c r="C8" i="5"/>
  <c r="C9" i="5"/>
  <c r="C10" i="5"/>
  <c r="C11" i="5"/>
  <c r="C12" i="5"/>
  <c r="C13" i="5"/>
  <c r="F2" i="1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" i="1"/>
  <c r="C4" i="1"/>
  <c r="F4" i="1" s="1"/>
  <c r="C5" i="1"/>
  <c r="F5" i="1" s="1"/>
  <c r="C6" i="1"/>
  <c r="F6" i="1" s="1"/>
  <c r="C7" i="1"/>
  <c r="F7" i="1" s="1"/>
  <c r="C8" i="1"/>
  <c r="F8" i="1" s="1"/>
  <c r="C9" i="1"/>
  <c r="D9" i="1" s="1"/>
  <c r="C10" i="1"/>
  <c r="F10" i="1" s="1"/>
  <c r="C11" i="1"/>
  <c r="F11" i="1" s="1"/>
  <c r="C12" i="1"/>
  <c r="D12" i="1" s="1"/>
  <c r="C13" i="1"/>
  <c r="F13" i="1" s="1"/>
  <c r="C14" i="1"/>
  <c r="D14" i="1" s="1"/>
  <c r="C15" i="1"/>
  <c r="D15" i="1" s="1"/>
  <c r="C16" i="1"/>
  <c r="D16" i="1" s="1"/>
  <c r="C17" i="1"/>
  <c r="D17" i="1" s="1"/>
  <c r="I20" i="10"/>
  <c r="I22" i="10" s="1"/>
  <c r="K6" i="1"/>
  <c r="D22" i="5" l="1"/>
  <c r="F17" i="5"/>
  <c r="F14" i="5"/>
  <c r="F17" i="1"/>
  <c r="F16" i="1"/>
  <c r="F15" i="1"/>
  <c r="F14" i="1"/>
  <c r="F12" i="1"/>
  <c r="F9" i="1"/>
  <c r="F3" i="1"/>
  <c r="D13" i="1"/>
  <c r="D11" i="1"/>
  <c r="D6" i="1"/>
  <c r="D10" i="1"/>
  <c r="D5" i="1"/>
  <c r="D4" i="1"/>
  <c r="D2" i="1"/>
  <c r="D8" i="1"/>
  <c r="D7" i="1"/>
  <c r="D7" i="7"/>
  <c r="D6" i="7"/>
  <c r="D5" i="7"/>
  <c r="D4" i="7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2" i="8"/>
  <c r="D2" i="8"/>
  <c r="F3" i="8"/>
  <c r="D3" i="8"/>
  <c r="F4" i="8"/>
  <c r="D4" i="8"/>
  <c r="F5" i="8"/>
  <c r="D5" i="8"/>
  <c r="F6" i="8"/>
  <c r="D6" i="8"/>
  <c r="F7" i="8"/>
  <c r="D7" i="8"/>
  <c r="F8" i="8"/>
  <c r="D8" i="8"/>
  <c r="F9" i="8"/>
  <c r="D9" i="8"/>
  <c r="F10" i="8"/>
  <c r="D10" i="8"/>
  <c r="F11" i="8"/>
  <c r="D11" i="8"/>
  <c r="F12" i="8"/>
  <c r="D12" i="8"/>
  <c r="F13" i="8"/>
  <c r="D13" i="8"/>
  <c r="F14" i="8"/>
  <c r="D14" i="8"/>
  <c r="F15" i="8"/>
  <c r="D15" i="8"/>
  <c r="F16" i="8"/>
  <c r="D16" i="8"/>
  <c r="F2" i="9"/>
  <c r="D2" i="9"/>
  <c r="F3" i="9"/>
  <c r="D3" i="9"/>
  <c r="F4" i="9"/>
  <c r="D4" i="9"/>
  <c r="F5" i="9"/>
  <c r="D5" i="9"/>
  <c r="F6" i="9"/>
  <c r="D6" i="9"/>
  <c r="F7" i="9"/>
  <c r="D7" i="9"/>
  <c r="F8" i="9"/>
  <c r="D8" i="9"/>
  <c r="F18" i="6"/>
  <c r="D18" i="6"/>
  <c r="F12" i="6"/>
  <c r="D12" i="6"/>
  <c r="F11" i="6"/>
  <c r="D11" i="6"/>
  <c r="F10" i="6"/>
  <c r="D10" i="6"/>
  <c r="F9" i="6"/>
  <c r="D9" i="6"/>
  <c r="F8" i="6"/>
  <c r="D8" i="6"/>
  <c r="F7" i="6"/>
  <c r="D7" i="6"/>
  <c r="F6" i="6"/>
  <c r="D6" i="6"/>
  <c r="F5" i="6"/>
  <c r="D5" i="6"/>
  <c r="F4" i="6"/>
  <c r="D4" i="6"/>
  <c r="F3" i="6"/>
  <c r="D3" i="6"/>
  <c r="F2" i="6"/>
  <c r="D2" i="6"/>
  <c r="D2" i="5"/>
  <c r="F2" i="5"/>
  <c r="D3" i="5"/>
  <c r="F3" i="5"/>
  <c r="D4" i="5"/>
  <c r="F4" i="5"/>
  <c r="D5" i="5"/>
  <c r="F5" i="5"/>
  <c r="D6" i="5"/>
  <c r="F6" i="5"/>
  <c r="D7" i="5"/>
  <c r="F7" i="5"/>
  <c r="D8" i="5"/>
  <c r="F8" i="5"/>
  <c r="D9" i="5"/>
  <c r="F9" i="5"/>
  <c r="D10" i="5"/>
  <c r="F10" i="5"/>
  <c r="D11" i="5"/>
  <c r="F11" i="5"/>
  <c r="D12" i="5"/>
  <c r="F12" i="5"/>
  <c r="D13" i="5"/>
  <c r="F13" i="5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F2" i="10"/>
  <c r="F3" i="10"/>
  <c r="F4" i="10"/>
  <c r="F5" i="10"/>
  <c r="F6" i="10"/>
  <c r="F7" i="10"/>
  <c r="F8" i="10"/>
  <c r="F13" i="10"/>
  <c r="F12" i="10"/>
  <c r="F11" i="10"/>
  <c r="F10" i="10"/>
  <c r="F9" i="10"/>
  <c r="D2" i="7"/>
  <c r="F2" i="7"/>
  <c r="D3" i="7"/>
  <c r="D8" i="7"/>
  <c r="F9" i="7"/>
  <c r="F10" i="7"/>
  <c r="D11" i="7"/>
  <c r="F11" i="7" l="1"/>
  <c r="F8" i="7"/>
  <c r="F3" i="7"/>
  <c r="D9" i="7"/>
  <c r="D10" i="7"/>
  <c r="F7" i="7"/>
  <c r="F5" i="7"/>
  <c r="F6" i="7"/>
  <c r="F4" i="7"/>
  <c r="D12" i="7"/>
  <c r="F12" i="7"/>
  <c r="D14" i="7"/>
  <c r="D13" i="7" l="1"/>
  <c r="F13" i="7"/>
  <c r="F14" i="7"/>
  <c r="F15" i="7" l="1"/>
  <c r="D15" i="7"/>
</calcChain>
</file>

<file path=xl/sharedStrings.xml><?xml version="1.0" encoding="utf-8"?>
<sst xmlns="http://schemas.openxmlformats.org/spreadsheetml/2006/main" count="188" uniqueCount="14">
  <si>
    <t>Power dissipation</t>
  </si>
  <si>
    <t>Resistive?</t>
  </si>
  <si>
    <t>YES</t>
  </si>
  <si>
    <t>V=IR</t>
  </si>
  <si>
    <t>I=V/R</t>
  </si>
  <si>
    <t>V_0 = V ( R_2 ) / (R_1 + R_2)</t>
  </si>
  <si>
    <t>V_th =</t>
  </si>
  <si>
    <t>I_N = V_th / R_1</t>
  </si>
  <si>
    <t xml:space="preserve">I_N = </t>
  </si>
  <si>
    <t>Current (mA)</t>
  </si>
  <si>
    <t>Current (A)</t>
  </si>
  <si>
    <t>Resistance (Ω)</t>
  </si>
  <si>
    <t>Voltage (V)</t>
  </si>
  <si>
    <t>Actual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</si>
</sst>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8"/>
      <name val="Aptos Narrow"/>
      <family val="2"/>
      <scheme val="minor"/>
    </font>
    <font>
      <b/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CCCCCC"/>
      </left>
      <right style="thin">
        <color rgb="FFCCCCCC"/>
      </right>
      <top/>
      <bottom style="thin">
        <color rgb="FF000000"/>
      </bottom>
      <diagonal/>
    </border>
    <border>
      <left style="thin">
        <color rgb="FFCCCCCC"/>
      </left>
      <right/>
      <top/>
      <bottom style="thin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 style="thin">
        <color rgb="FFCCCCCC"/>
      </left>
      <right style="thin">
        <color rgb="FFCCCCCC"/>
      </right>
      <top style="thin">
        <color rgb="FF000000"/>
      </top>
      <bottom/>
      <diagonal/>
    </border>
    <border>
      <left style="thin">
        <color rgb="FFCCCCCC"/>
      </left>
      <right/>
      <top style="thin">
        <color rgb="FF000000"/>
      </top>
      <bottom/>
      <diagonal/>
    </border>
    <border>
      <left style="thin">
        <color rgb="FFCCCCCC"/>
      </left>
      <right style="thin">
        <color rgb="FFCCCCCC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readingOrder="1"/>
    </xf>
    <xf numFmtId="0" fontId="1" fillId="0" borderId="2" xfId="0" applyFont="1" applyBorder="1" applyAlignment="1">
      <alignment readingOrder="1"/>
    </xf>
    <xf numFmtId="0" fontId="1" fillId="0" borderId="3" xfId="0" applyFont="1" applyBorder="1" applyAlignment="1">
      <alignment readingOrder="1"/>
    </xf>
    <xf numFmtId="0" fontId="1" fillId="0" borderId="4" xfId="0" applyFont="1" applyBorder="1" applyAlignment="1">
      <alignment readingOrder="1"/>
    </xf>
    <xf numFmtId="0" fontId="1" fillId="0" borderId="5" xfId="0" applyFont="1" applyBorder="1" applyAlignment="1">
      <alignment readingOrder="1"/>
    </xf>
    <xf numFmtId="164" fontId="1" fillId="0" borderId="4" xfId="0" applyNumberFormat="1" applyFont="1" applyBorder="1" applyAlignment="1">
      <alignment readingOrder="1"/>
    </xf>
    <xf numFmtId="0" fontId="1" fillId="0" borderId="6" xfId="0" applyFont="1" applyBorder="1" applyAlignment="1">
      <alignment readingOrder="1"/>
    </xf>
    <xf numFmtId="164" fontId="1" fillId="0" borderId="6" xfId="0" applyNumberFormat="1" applyFont="1" applyBorder="1" applyAlignment="1">
      <alignment readingOrder="1"/>
    </xf>
    <xf numFmtId="164" fontId="2" fillId="0" borderId="4" xfId="0" applyNumberFormat="1" applyFont="1" applyBorder="1" applyAlignment="1">
      <alignment readingOrder="1"/>
    </xf>
    <xf numFmtId="0" fontId="2" fillId="0" borderId="4" xfId="0" applyFont="1" applyBorder="1" applyAlignment="1">
      <alignment readingOrder="1"/>
    </xf>
    <xf numFmtId="0" fontId="2" fillId="0" borderId="5" xfId="0" applyFont="1" applyBorder="1" applyAlignment="1">
      <alignment readingOrder="1"/>
    </xf>
    <xf numFmtId="0" fontId="4" fillId="0" borderId="0" xfId="0" applyFont="1"/>
  </cellXfs>
  <cellStyles count="1">
    <cellStyle name="Normal" xfId="0" builtinId="0"/>
  </cellStyles>
  <dxfs count="8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numFmt numFmtId="0" formatCode="General"/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 style="thin">
          <color rgb="FFCCCCCC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numFmt numFmtId="0" formatCode="General"/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 style="thin">
          <color rgb="FFCCCCCC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 style="thin">
          <color rgb="FFCCCCCC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numFmt numFmtId="0" formatCode="General"/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 style="thin">
          <color rgb="FFCCCCCC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numFmt numFmtId="164" formatCode="0.0000"/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 style="thin">
          <color rgb="FFCCCCCC"/>
        </right>
        <top style="thin">
          <color rgb="FF000000"/>
        </top>
        <bottom/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alignment horizontal="general" vertical="bottom" textRotation="0" wrapText="0" indent="0" justifyLastLine="0" shrinkToFit="0" readingOrder="1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1"/>
      <border diagonalUp="0" diagonalDown="0" outline="0">
        <left style="thin">
          <color rgb="FFCCCCCC"/>
        </left>
        <right style="thin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numFmt numFmtId="0" formatCode="General"/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 style="thin">
          <color rgb="FFCCCCCC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numFmt numFmtId="0" formatCode="General"/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 style="thin">
          <color rgb="FFCCCCCC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 style="thin">
          <color rgb="FFCCCCCC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 style="thin">
          <color rgb="FFCCCCCC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numFmt numFmtId="164" formatCode="0.0000"/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 style="thin">
          <color rgb="FFCCCCCC"/>
        </right>
        <top style="thin">
          <color rgb="FF000000"/>
        </top>
        <bottom/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alignment horizontal="general" vertical="bottom" textRotation="0" wrapText="0" indent="0" justifyLastLine="0" shrinkToFit="0" readingOrder="1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1"/>
      <border diagonalUp="0" diagonalDown="0" outline="0">
        <left style="thin">
          <color rgb="FFCCCCCC"/>
        </left>
        <right style="thin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numFmt numFmtId="0" formatCode="General"/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 style="thin">
          <color rgb="FFCCCCCC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numFmt numFmtId="0" formatCode="General"/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 style="thin">
          <color rgb="FFCCCCCC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 style="thin">
          <color rgb="FFCCCCCC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 style="thin">
          <color rgb="FFCCCCCC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numFmt numFmtId="164" formatCode="0.0000"/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 style="thin">
          <color rgb="FFCCCCCC"/>
        </right>
        <top style="thin">
          <color rgb="FF000000"/>
        </top>
        <bottom/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alignment horizontal="general" vertical="bottom" textRotation="0" wrapText="0" indent="0" justifyLastLine="0" shrinkToFit="0" readingOrder="1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1"/>
      <border diagonalUp="0" diagonalDown="0" outline="0">
        <left style="thin">
          <color rgb="FFCCCCCC"/>
        </left>
        <right style="thin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numFmt numFmtId="0" formatCode="General"/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 style="thin">
          <color rgb="FFCCCCCC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numFmt numFmtId="0" formatCode="General"/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 style="thin">
          <color rgb="FFCCCCCC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000"/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 style="thin">
          <color rgb="FFCCCCCC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 style="thin">
          <color rgb="FFCCCCCC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numFmt numFmtId="164" formatCode="0.0000"/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 style="thin">
          <color rgb="FFCCCCCC"/>
        </right>
        <top style="thin">
          <color rgb="FF000000"/>
        </top>
        <bottom/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alignment horizontal="general" vertical="bottom" textRotation="0" wrapText="0" indent="0" justifyLastLine="0" shrinkToFit="0" readingOrder="1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1"/>
      <border diagonalUp="0" diagonalDown="0" outline="0">
        <left style="thin">
          <color rgb="FFCCCCCC"/>
        </left>
        <right style="thin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numFmt numFmtId="0" formatCode="General"/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 style="thin">
          <color rgb="FFCCCCCC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numFmt numFmtId="0" formatCode="General"/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 style="thin">
          <color rgb="FFCCCCCC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 style="thin">
          <color rgb="FFCCCCCC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 style="thin">
          <color rgb="FFCCCCCC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numFmt numFmtId="164" formatCode="0.0000"/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 style="thin">
          <color rgb="FFCCCCCC"/>
        </right>
        <top style="thin">
          <color rgb="FF000000"/>
        </top>
        <bottom/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alignment horizontal="general" vertical="bottom" textRotation="0" wrapText="0" indent="0" justifyLastLine="0" shrinkToFit="0" readingOrder="1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1"/>
      <border diagonalUp="0" diagonalDown="0" outline="0">
        <left style="thin">
          <color rgb="FFCCCCCC"/>
        </left>
        <right style="thin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numFmt numFmtId="0" formatCode="General"/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 style="thin">
          <color rgb="FFCCCCCC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numFmt numFmtId="0" formatCode="General"/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 style="thin">
          <color rgb="FFCCCCCC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 style="thin">
          <color rgb="FFCCCCCC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 style="thin">
          <color rgb="FFCCCCCC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numFmt numFmtId="164" formatCode="0.0000"/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 style="thin">
          <color rgb="FFCCCCCC"/>
        </right>
        <top style="thin">
          <color rgb="FF000000"/>
        </top>
        <bottom/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alignment horizontal="general" vertical="bottom" textRotation="0" wrapText="0" indent="0" justifyLastLine="0" shrinkToFit="0" readingOrder="1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1"/>
      <border diagonalUp="0" diagonalDown="0" outline="0">
        <left style="thin">
          <color rgb="FFCCCCCC"/>
        </left>
        <right style="thin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numFmt numFmtId="0" formatCode="General"/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 style="thin">
          <color rgb="FFCCCCCC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numFmt numFmtId="0" formatCode="General"/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 style="thin">
          <color rgb="FFCCCCCC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 style="thin">
          <color rgb="FFCCCCCC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 style="thin">
          <color rgb="FFCCCCCC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numFmt numFmtId="164" formatCode="0.0000"/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 style="thin">
          <color rgb="FFCCCCCC"/>
        </right>
        <top style="thin">
          <color rgb="FF000000"/>
        </top>
        <bottom/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alignment horizontal="general" vertical="bottom" textRotation="0" wrapText="0" indent="0" justifyLastLine="0" shrinkToFit="0" readingOrder="1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1"/>
      <border diagonalUp="0" diagonalDown="0" outline="0">
        <left style="thin">
          <color rgb="FFCCCCCC"/>
        </left>
        <right style="thin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numFmt numFmtId="0" formatCode="General"/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 style="thin">
          <color rgb="FFCCCCCC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numFmt numFmtId="0" formatCode="General"/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 style="thin">
          <color rgb="FFCCCCCC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000"/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 style="thin">
          <color rgb="FFCCCCCC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alignment horizontal="general" vertical="bottom" textRotation="0" wrapText="0" indent="0" justifyLastLine="0" shrinkToFit="0" readingOrder="1"/>
      <border diagonalUp="0" diagonalDown="0">
        <left style="thin">
          <color rgb="FFCCCCCC"/>
        </left>
        <right style="thin">
          <color rgb="FFCCCCCC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1"/>
      <border diagonalUp="0" diagonalDown="0">
        <left/>
        <right style="thin">
          <color rgb="FFCCCCCC"/>
        </right>
        <top style="thin">
          <color rgb="FF000000"/>
        </top>
        <bottom/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alignment horizontal="general" vertical="bottom" textRotation="0" wrapText="0" indent="0" justifyLastLine="0" shrinkToFit="0" readingOrder="1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1"/>
      <border diagonalUp="0" diagonalDown="0" outline="0">
        <left style="thin">
          <color rgb="FFCCCCCC"/>
        </left>
        <right style="thin">
          <color rgb="FFCCCCCC"/>
        </right>
        <top/>
        <bottom/>
      </border>
    </dxf>
  </dxfs>
  <tableStyles count="0" defaultTableStyle="TableStyleMedium2" defaultPivotStyle="PivotStyleMedium9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I-V of 10 k</a:t>
            </a:r>
            <a:r>
              <a:rPr lang="el-GR"/>
              <a:t>Ω </a:t>
            </a:r>
            <a:r>
              <a:rPr lang="en-US"/>
              <a:t>Resistor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'1a'!$C$1</c:f>
              <c:strCache>
                <c:ptCount val="1"/>
                <c:pt idx="0">
                  <c:v>Current (A)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999628171478564"/>
                  <c:y val="-0.344613225430154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'1a'!$B$2:$B$17</c:f>
              <c:numCache>
                <c:formatCode>General</c:formatCode>
                <c:ptCount val="16"/>
                <c:pt idx="0">
                  <c:v>1.149</c:v>
                </c:pt>
                <c:pt idx="1">
                  <c:v>2.29</c:v>
                </c:pt>
                <c:pt idx="2">
                  <c:v>3.84</c:v>
                </c:pt>
                <c:pt idx="3">
                  <c:v>5.47</c:v>
                </c:pt>
                <c:pt idx="4">
                  <c:v>7.7</c:v>
                </c:pt>
                <c:pt idx="5">
                  <c:v>10.34</c:v>
                </c:pt>
                <c:pt idx="6">
                  <c:v>11.09</c:v>
                </c:pt>
                <c:pt idx="7">
                  <c:v>11.11</c:v>
                </c:pt>
                <c:pt idx="8">
                  <c:v>-1.1459999999999999</c:v>
                </c:pt>
                <c:pt idx="9">
                  <c:v>-1.472</c:v>
                </c:pt>
                <c:pt idx="10">
                  <c:v>-2.7919999999999998</c:v>
                </c:pt>
                <c:pt idx="11">
                  <c:v>-4.4400000000000004</c:v>
                </c:pt>
                <c:pt idx="12">
                  <c:v>-5.74</c:v>
                </c:pt>
                <c:pt idx="13">
                  <c:v>-8.06</c:v>
                </c:pt>
                <c:pt idx="14">
                  <c:v>-10.82</c:v>
                </c:pt>
                <c:pt idx="15">
                  <c:v>-11.16</c:v>
                </c:pt>
              </c:numCache>
            </c:numRef>
          </c:xVal>
          <c:yVal>
            <c:numRef>
              <c:f>'1a'!$C$2:$C$17</c:f>
              <c:numCache>
                <c:formatCode>0.0000</c:formatCode>
                <c:ptCount val="16"/>
                <c:pt idx="0">
                  <c:v>1.2E-4</c:v>
                </c:pt>
                <c:pt idx="1">
                  <c:v>2.4000000000000001E-4</c:v>
                </c:pt>
                <c:pt idx="2">
                  <c:v>3.9000000000000005E-4</c:v>
                </c:pt>
                <c:pt idx="3">
                  <c:v>5.6000000000000006E-4</c:v>
                </c:pt>
                <c:pt idx="4">
                  <c:v>7.8000000000000009E-4</c:v>
                </c:pt>
                <c:pt idx="5">
                  <c:v>1.0500000000000002E-3</c:v>
                </c:pt>
                <c:pt idx="6">
                  <c:v>1.1200000000000001E-3</c:v>
                </c:pt>
                <c:pt idx="7">
                  <c:v>1.1299999999999999E-3</c:v>
                </c:pt>
                <c:pt idx="8">
                  <c:v>-1.2E-4</c:v>
                </c:pt>
                <c:pt idx="9">
                  <c:v>-1.4999999999999999E-4</c:v>
                </c:pt>
                <c:pt idx="10">
                  <c:v>-2.8000000000000003E-4</c:v>
                </c:pt>
                <c:pt idx="11">
                  <c:v>-4.5000000000000004E-4</c:v>
                </c:pt>
                <c:pt idx="12">
                  <c:v>-5.8E-4</c:v>
                </c:pt>
                <c:pt idx="13">
                  <c:v>-8.1000000000000006E-4</c:v>
                </c:pt>
                <c:pt idx="14">
                  <c:v>-1.09E-3</c:v>
                </c:pt>
                <c:pt idx="15">
                  <c:v>-1.1299999999999999E-3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FE10-4791-993A-3557292FA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724295"/>
        <c:axId val="1539726343"/>
      </c:scatterChart>
      <c:valAx>
        <c:axId val="1539724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(Volts)</a:t>
                </a:r>
              </a:p>
            </c:rich>
          </c:tx>
          <c:layout>
            <c:manualLayout>
              <c:xMode val="edge"/>
              <c:yMode val="edge"/>
              <c:x val="0.39441176160446867"/>
              <c:y val="0.908050441752332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726343"/>
        <c:crosses val="autoZero"/>
        <c:crossBetween val="midCat"/>
      </c:valAx>
      <c:valAx>
        <c:axId val="1539726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(Amps)</a:t>
                </a:r>
              </a:p>
            </c:rich>
          </c:tx>
          <c:layout>
            <c:manualLayout>
              <c:xMode val="edge"/>
              <c:yMode val="edge"/>
              <c:x val="1.8471592109430366E-2"/>
              <c:y val="0.339992704349870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724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P-V of 5 Volt Zener Diode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'1d'!$D$1</c:f>
              <c:strCache>
                <c:ptCount val="1"/>
                <c:pt idx="0">
                  <c:v>Power dissipation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'1d'!$B$2:$B$27</c:f>
              <c:numCache>
                <c:formatCode>General</c:formatCode>
                <c:ptCount val="26"/>
                <c:pt idx="0">
                  <c:v>0.69699999999999995</c:v>
                </c:pt>
                <c:pt idx="1">
                  <c:v>0.69399999999999995</c:v>
                </c:pt>
                <c:pt idx="2">
                  <c:v>0.69</c:v>
                </c:pt>
                <c:pt idx="3">
                  <c:v>0.68600000000000005</c:v>
                </c:pt>
                <c:pt idx="4">
                  <c:v>0.68</c:v>
                </c:pt>
                <c:pt idx="5">
                  <c:v>0.67400000000000004</c:v>
                </c:pt>
                <c:pt idx="6">
                  <c:v>0.66600000000000004</c:v>
                </c:pt>
                <c:pt idx="7">
                  <c:v>0.65800000000000003</c:v>
                </c:pt>
                <c:pt idx="8">
                  <c:v>0.64400000000000002</c:v>
                </c:pt>
                <c:pt idx="9">
                  <c:v>0.625</c:v>
                </c:pt>
                <c:pt idx="10">
                  <c:v>0.59899999999999998</c:v>
                </c:pt>
                <c:pt idx="11">
                  <c:v>0.59799999999999998</c:v>
                </c:pt>
                <c:pt idx="12">
                  <c:v>0.59599999999999997</c:v>
                </c:pt>
                <c:pt idx="13">
                  <c:v>0.59199999999999997</c:v>
                </c:pt>
                <c:pt idx="14">
                  <c:v>0.58599999999999997</c:v>
                </c:pt>
                <c:pt idx="15">
                  <c:v>0.58499999999999996</c:v>
                </c:pt>
                <c:pt idx="16">
                  <c:v>0.57899999999999996</c:v>
                </c:pt>
                <c:pt idx="17">
                  <c:v>-1.26</c:v>
                </c:pt>
                <c:pt idx="18">
                  <c:v>-2.0590000000000002</c:v>
                </c:pt>
                <c:pt idx="19">
                  <c:v>-3.36</c:v>
                </c:pt>
                <c:pt idx="20">
                  <c:v>-5.35</c:v>
                </c:pt>
                <c:pt idx="21">
                  <c:v>-6.33</c:v>
                </c:pt>
                <c:pt idx="22">
                  <c:v>-8.5399999999999991</c:v>
                </c:pt>
                <c:pt idx="23">
                  <c:v>-10.56</c:v>
                </c:pt>
                <c:pt idx="24">
                  <c:v>-11.96</c:v>
                </c:pt>
                <c:pt idx="25">
                  <c:v>-12.28</c:v>
                </c:pt>
              </c:numCache>
            </c:numRef>
          </c:xVal>
          <c:yVal>
            <c:numRef>
              <c:f>'1d'!$D$2:$D$27</c:f>
              <c:numCache>
                <c:formatCode>General</c:formatCode>
                <c:ptCount val="26"/>
                <c:pt idx="0">
                  <c:v>8.0503499999999995E-3</c:v>
                </c:pt>
                <c:pt idx="1">
                  <c:v>7.4813199999999996E-3</c:v>
                </c:pt>
                <c:pt idx="2">
                  <c:v>6.8102999999999983E-3</c:v>
                </c:pt>
                <c:pt idx="3">
                  <c:v>6.0436600000000002E-3</c:v>
                </c:pt>
                <c:pt idx="4">
                  <c:v>5.1680000000000007E-3</c:v>
                </c:pt>
                <c:pt idx="5">
                  <c:v>4.4349200000000002E-3</c:v>
                </c:pt>
                <c:pt idx="6">
                  <c:v>3.6163800000000002E-3</c:v>
                </c:pt>
                <c:pt idx="7">
                  <c:v>2.9281000000000003E-3</c:v>
                </c:pt>
                <c:pt idx="8">
                  <c:v>2.0736800000000001E-3</c:v>
                </c:pt>
                <c:pt idx="9">
                  <c:v>1.2875E-3</c:v>
                </c:pt>
                <c:pt idx="10">
                  <c:v>6.7088E-4</c:v>
                </c:pt>
                <c:pt idx="11">
                  <c:v>6.0398000000000006E-4</c:v>
                </c:pt>
                <c:pt idx="12">
                  <c:v>5.7215999999999994E-4</c:v>
                </c:pt>
                <c:pt idx="13">
                  <c:v>5.1504000000000003E-4</c:v>
                </c:pt>
                <c:pt idx="14">
                  <c:v>4.4536000000000001E-4</c:v>
                </c:pt>
                <c:pt idx="15">
                  <c:v>4.2704999999999994E-4</c:v>
                </c:pt>
                <c:pt idx="16">
                  <c:v>4.0529999999999999E-4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F0-6644-935F-E5A696D0B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724295"/>
        <c:axId val="1539726343"/>
      </c:scatterChart>
      <c:valAx>
        <c:axId val="1539724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(Volts)</a:t>
                </a:r>
              </a:p>
            </c:rich>
          </c:tx>
          <c:layout>
            <c:manualLayout>
              <c:xMode val="edge"/>
              <c:yMode val="edge"/>
              <c:x val="0.39441176160446867"/>
              <c:y val="0.908050441752332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726343"/>
        <c:crosses val="autoZero"/>
        <c:crossBetween val="midCat"/>
      </c:valAx>
      <c:valAx>
        <c:axId val="1539726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(Watts)</a:t>
                </a:r>
              </a:p>
            </c:rich>
          </c:tx>
          <c:layout>
            <c:manualLayout>
              <c:xMode val="edge"/>
              <c:yMode val="edge"/>
              <c:x val="1.8471592109430366E-2"/>
              <c:y val="0.339992704349870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724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I-V of Red 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'1e'!$C$1</c:f>
              <c:strCache>
                <c:ptCount val="1"/>
                <c:pt idx="0">
                  <c:v>Current (A)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'1e'!$B$2:$B$18</c:f>
              <c:numCache>
                <c:formatCode>General</c:formatCode>
                <c:ptCount val="17"/>
                <c:pt idx="0">
                  <c:v>1.298</c:v>
                </c:pt>
                <c:pt idx="1">
                  <c:v>1.63</c:v>
                </c:pt>
                <c:pt idx="2">
                  <c:v>1.6679999999999999</c:v>
                </c:pt>
                <c:pt idx="3">
                  <c:v>1.6839999999999999</c:v>
                </c:pt>
                <c:pt idx="4">
                  <c:v>1.702</c:v>
                </c:pt>
                <c:pt idx="5">
                  <c:v>1.712</c:v>
                </c:pt>
                <c:pt idx="6">
                  <c:v>1.718</c:v>
                </c:pt>
                <c:pt idx="7">
                  <c:v>1.726</c:v>
                </c:pt>
                <c:pt idx="8">
                  <c:v>1.7390000000000001</c:v>
                </c:pt>
                <c:pt idx="9">
                  <c:v>1.75</c:v>
                </c:pt>
                <c:pt idx="10">
                  <c:v>1.7589999999999999</c:v>
                </c:pt>
                <c:pt idx="11">
                  <c:v>1.7649999999999999</c:v>
                </c:pt>
                <c:pt idx="12">
                  <c:v>1.7669999999999999</c:v>
                </c:pt>
                <c:pt idx="13">
                  <c:v>-1.26</c:v>
                </c:pt>
                <c:pt idx="14">
                  <c:v>-1.9330000000000001</c:v>
                </c:pt>
                <c:pt idx="15">
                  <c:v>-3.82</c:v>
                </c:pt>
                <c:pt idx="16">
                  <c:v>-5.76</c:v>
                </c:pt>
              </c:numCache>
            </c:numRef>
          </c:xVal>
          <c:yVal>
            <c:numRef>
              <c:f>'1e'!$C$2:$C$18</c:f>
              <c:numCache>
                <c:formatCode>0.0000</c:formatCode>
                <c:ptCount val="17"/>
                <c:pt idx="0">
                  <c:v>0</c:v>
                </c:pt>
                <c:pt idx="1">
                  <c:v>7.1999999999999994E-4</c:v>
                </c:pt>
                <c:pt idx="2">
                  <c:v>1.9300000000000001E-3</c:v>
                </c:pt>
                <c:pt idx="3">
                  <c:v>2.7699999999999999E-3</c:v>
                </c:pt>
                <c:pt idx="4">
                  <c:v>3.9500000000000004E-3</c:v>
                </c:pt>
                <c:pt idx="5">
                  <c:v>4.7800000000000004E-3</c:v>
                </c:pt>
                <c:pt idx="6">
                  <c:v>5.3200000000000001E-3</c:v>
                </c:pt>
                <c:pt idx="7">
                  <c:v>6.0400000000000002E-3</c:v>
                </c:pt>
                <c:pt idx="8">
                  <c:v>7.26E-3</c:v>
                </c:pt>
                <c:pt idx="9">
                  <c:v>8.4800000000000014E-3</c:v>
                </c:pt>
                <c:pt idx="10">
                  <c:v>9.5700000000000004E-3</c:v>
                </c:pt>
                <c:pt idx="11">
                  <c:v>1.0330000000000001E-2</c:v>
                </c:pt>
                <c:pt idx="12">
                  <c:v>1.056E-2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15-A748-9488-3BF20D92B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724295"/>
        <c:axId val="1539726343"/>
      </c:scatterChart>
      <c:valAx>
        <c:axId val="1539724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(Volts)</a:t>
                </a:r>
              </a:p>
            </c:rich>
          </c:tx>
          <c:layout>
            <c:manualLayout>
              <c:xMode val="edge"/>
              <c:yMode val="edge"/>
              <c:x val="0.39441176160446867"/>
              <c:y val="0.908050441752332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726343"/>
        <c:crosses val="autoZero"/>
        <c:crossBetween val="midCat"/>
      </c:valAx>
      <c:valAx>
        <c:axId val="1539726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(Amps)</a:t>
                </a:r>
              </a:p>
            </c:rich>
          </c:tx>
          <c:layout>
            <c:manualLayout>
              <c:xMode val="edge"/>
              <c:yMode val="edge"/>
              <c:x val="1.8471592109430366E-2"/>
              <c:y val="0.339992704349870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724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P-V of Red 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'1e'!$D$1</c:f>
              <c:strCache>
                <c:ptCount val="1"/>
                <c:pt idx="0">
                  <c:v>Power dissipation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'1e'!$B$2:$B$18</c:f>
              <c:numCache>
                <c:formatCode>General</c:formatCode>
                <c:ptCount val="17"/>
                <c:pt idx="0">
                  <c:v>1.298</c:v>
                </c:pt>
                <c:pt idx="1">
                  <c:v>1.63</c:v>
                </c:pt>
                <c:pt idx="2">
                  <c:v>1.6679999999999999</c:v>
                </c:pt>
                <c:pt idx="3">
                  <c:v>1.6839999999999999</c:v>
                </c:pt>
                <c:pt idx="4">
                  <c:v>1.702</c:v>
                </c:pt>
                <c:pt idx="5">
                  <c:v>1.712</c:v>
                </c:pt>
                <c:pt idx="6">
                  <c:v>1.718</c:v>
                </c:pt>
                <c:pt idx="7">
                  <c:v>1.726</c:v>
                </c:pt>
                <c:pt idx="8">
                  <c:v>1.7390000000000001</c:v>
                </c:pt>
                <c:pt idx="9">
                  <c:v>1.75</c:v>
                </c:pt>
                <c:pt idx="10">
                  <c:v>1.7589999999999999</c:v>
                </c:pt>
                <c:pt idx="11">
                  <c:v>1.7649999999999999</c:v>
                </c:pt>
                <c:pt idx="12">
                  <c:v>1.7669999999999999</c:v>
                </c:pt>
                <c:pt idx="13">
                  <c:v>-1.26</c:v>
                </c:pt>
                <c:pt idx="14">
                  <c:v>-1.9330000000000001</c:v>
                </c:pt>
                <c:pt idx="15">
                  <c:v>-3.82</c:v>
                </c:pt>
                <c:pt idx="16">
                  <c:v>-5.76</c:v>
                </c:pt>
              </c:numCache>
            </c:numRef>
          </c:xVal>
          <c:yVal>
            <c:numRef>
              <c:f>'1e'!$D$2:$D$18</c:f>
              <c:numCache>
                <c:formatCode>General</c:formatCode>
                <c:ptCount val="17"/>
                <c:pt idx="0">
                  <c:v>0</c:v>
                </c:pt>
                <c:pt idx="1">
                  <c:v>1.1735999999999999E-3</c:v>
                </c:pt>
                <c:pt idx="2">
                  <c:v>3.2192399999999999E-3</c:v>
                </c:pt>
                <c:pt idx="3">
                  <c:v>4.66468E-3</c:v>
                </c:pt>
                <c:pt idx="4">
                  <c:v>6.7229000000000004E-3</c:v>
                </c:pt>
                <c:pt idx="5">
                  <c:v>8.1833600000000006E-3</c:v>
                </c:pt>
                <c:pt idx="6">
                  <c:v>9.1397600000000002E-3</c:v>
                </c:pt>
                <c:pt idx="7">
                  <c:v>1.042504E-2</c:v>
                </c:pt>
                <c:pt idx="8">
                  <c:v>1.262514E-2</c:v>
                </c:pt>
                <c:pt idx="9">
                  <c:v>1.4840000000000002E-2</c:v>
                </c:pt>
                <c:pt idx="10">
                  <c:v>1.6833629999999999E-2</c:v>
                </c:pt>
                <c:pt idx="11">
                  <c:v>1.8232450000000001E-2</c:v>
                </c:pt>
                <c:pt idx="12">
                  <c:v>1.8659519999999999E-2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02-1746-B298-57074F885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724295"/>
        <c:axId val="1539726343"/>
      </c:scatterChart>
      <c:valAx>
        <c:axId val="1539724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(Volts)</a:t>
                </a:r>
              </a:p>
            </c:rich>
          </c:tx>
          <c:layout>
            <c:manualLayout>
              <c:xMode val="edge"/>
              <c:yMode val="edge"/>
              <c:x val="0.39441176160446867"/>
              <c:y val="0.908050441752332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726343"/>
        <c:crosses val="autoZero"/>
        <c:crossBetween val="midCat"/>
      </c:valAx>
      <c:valAx>
        <c:axId val="1539726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(Watts)</a:t>
                </a:r>
              </a:p>
            </c:rich>
          </c:tx>
          <c:layout>
            <c:manualLayout>
              <c:xMode val="edge"/>
              <c:yMode val="edge"/>
              <c:x val="1.8471592109430366E-2"/>
              <c:y val="0.339992704349870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724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I-V of Small Light Bulb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'1f'!$C$1</c:f>
              <c:strCache>
                <c:ptCount val="1"/>
                <c:pt idx="0">
                  <c:v>Current (A)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'1f'!$B$2:$B$21</c:f>
              <c:numCache>
                <c:formatCode>General</c:formatCode>
                <c:ptCount val="20"/>
                <c:pt idx="0">
                  <c:v>1</c:v>
                </c:pt>
                <c:pt idx="1">
                  <c:v>1.9770000000000001</c:v>
                </c:pt>
                <c:pt idx="2">
                  <c:v>2.5249999999999999</c:v>
                </c:pt>
                <c:pt idx="3" formatCode="0.0000">
                  <c:v>3.42</c:v>
                </c:pt>
                <c:pt idx="4">
                  <c:v>4.33</c:v>
                </c:pt>
                <c:pt idx="5">
                  <c:v>5.36</c:v>
                </c:pt>
                <c:pt idx="6">
                  <c:v>6.44</c:v>
                </c:pt>
                <c:pt idx="7">
                  <c:v>7.77</c:v>
                </c:pt>
                <c:pt idx="8">
                  <c:v>8.9600000000000009</c:v>
                </c:pt>
                <c:pt idx="9">
                  <c:v>10.4</c:v>
                </c:pt>
                <c:pt idx="10">
                  <c:v>-0.97899999999999998</c:v>
                </c:pt>
                <c:pt idx="11">
                  <c:v>-1.6659999999999999</c:v>
                </c:pt>
                <c:pt idx="12">
                  <c:v>-2.4660000000000002</c:v>
                </c:pt>
                <c:pt idx="13">
                  <c:v>-3.33</c:v>
                </c:pt>
                <c:pt idx="14">
                  <c:v>-4.2</c:v>
                </c:pt>
                <c:pt idx="15">
                  <c:v>-5.33</c:v>
                </c:pt>
                <c:pt idx="16">
                  <c:v>-6.42</c:v>
                </c:pt>
                <c:pt idx="17">
                  <c:v>-7.6</c:v>
                </c:pt>
                <c:pt idx="18">
                  <c:v>-9.02</c:v>
                </c:pt>
                <c:pt idx="19">
                  <c:v>-10.16</c:v>
                </c:pt>
              </c:numCache>
            </c:numRef>
          </c:xVal>
          <c:yVal>
            <c:numRef>
              <c:f>'1f'!$C$2:$C$21</c:f>
              <c:numCache>
                <c:formatCode>General</c:formatCode>
                <c:ptCount val="20"/>
                <c:pt idx="0">
                  <c:v>1.932E-2</c:v>
                </c:pt>
                <c:pt idx="1">
                  <c:v>2.6540000000000001E-2</c:v>
                </c:pt>
                <c:pt idx="2">
                  <c:v>3.0040000000000001E-2</c:v>
                </c:pt>
                <c:pt idx="3">
                  <c:v>3.5409999999999997E-2</c:v>
                </c:pt>
                <c:pt idx="4">
                  <c:v>4.0219999999999999E-2</c:v>
                </c:pt>
                <c:pt idx="5">
                  <c:v>4.5310000000000003E-2</c:v>
                </c:pt>
                <c:pt idx="6">
                  <c:v>5.015E-2</c:v>
                </c:pt>
                <c:pt idx="7">
                  <c:v>5.5700000000000006E-2</c:v>
                </c:pt>
                <c:pt idx="8">
                  <c:v>6.0340000000000005E-2</c:v>
                </c:pt>
                <c:pt idx="9">
                  <c:v>6.5730000000000011E-2</c:v>
                </c:pt>
                <c:pt idx="10">
                  <c:v>-2.0640000000000002E-2</c:v>
                </c:pt>
                <c:pt idx="11">
                  <c:v>-2.5399999999999999E-2</c:v>
                </c:pt>
                <c:pt idx="12">
                  <c:v>-3.0499999999999999E-2</c:v>
                </c:pt>
                <c:pt idx="13">
                  <c:v>-3.5529999999999999E-2</c:v>
                </c:pt>
                <c:pt idx="14">
                  <c:v>-4.0159999999999994E-2</c:v>
                </c:pt>
                <c:pt idx="15">
                  <c:v>-4.5659999999999999E-2</c:v>
                </c:pt>
                <c:pt idx="16">
                  <c:v>-5.0549999999999998E-2</c:v>
                </c:pt>
                <c:pt idx="17">
                  <c:v>-5.5439999999999996E-2</c:v>
                </c:pt>
                <c:pt idx="18">
                  <c:v>-6.0920000000000002E-2</c:v>
                </c:pt>
                <c:pt idx="19">
                  <c:v>-6.5069999999999989E-2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40-454F-B938-E1F547D9E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724295"/>
        <c:axId val="1539726343"/>
      </c:scatterChart>
      <c:valAx>
        <c:axId val="1539724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(Volts)</a:t>
                </a:r>
              </a:p>
            </c:rich>
          </c:tx>
          <c:layout>
            <c:manualLayout>
              <c:xMode val="edge"/>
              <c:yMode val="edge"/>
              <c:x val="0.39441176160446867"/>
              <c:y val="0.908050441752332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726343"/>
        <c:crosses val="autoZero"/>
        <c:crossBetween val="midCat"/>
      </c:valAx>
      <c:valAx>
        <c:axId val="1539726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(Amps)</a:t>
                </a:r>
              </a:p>
            </c:rich>
          </c:tx>
          <c:layout>
            <c:manualLayout>
              <c:xMode val="edge"/>
              <c:yMode val="edge"/>
              <c:x val="1.8471592109430366E-2"/>
              <c:y val="0.339992704349870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724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I-(+V) of Small Light Bulb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'1f'!$C$1</c:f>
              <c:strCache>
                <c:ptCount val="1"/>
                <c:pt idx="0">
                  <c:v>Current (A)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999628171478564"/>
                  <c:y val="-0.344613225430154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'1f'!$B$2:$B$11</c:f>
              <c:numCache>
                <c:formatCode>General</c:formatCode>
                <c:ptCount val="10"/>
                <c:pt idx="0">
                  <c:v>1</c:v>
                </c:pt>
                <c:pt idx="1">
                  <c:v>1.9770000000000001</c:v>
                </c:pt>
                <c:pt idx="2">
                  <c:v>2.5249999999999999</c:v>
                </c:pt>
                <c:pt idx="3" formatCode="0.0000">
                  <c:v>3.42</c:v>
                </c:pt>
                <c:pt idx="4">
                  <c:v>4.33</c:v>
                </c:pt>
                <c:pt idx="5">
                  <c:v>5.36</c:v>
                </c:pt>
                <c:pt idx="6">
                  <c:v>6.44</c:v>
                </c:pt>
                <c:pt idx="7">
                  <c:v>7.77</c:v>
                </c:pt>
                <c:pt idx="8">
                  <c:v>8.9600000000000009</c:v>
                </c:pt>
                <c:pt idx="9">
                  <c:v>10.4</c:v>
                </c:pt>
              </c:numCache>
            </c:numRef>
          </c:xVal>
          <c:yVal>
            <c:numRef>
              <c:f>'1f'!$C$2:$C$11</c:f>
              <c:numCache>
                <c:formatCode>General</c:formatCode>
                <c:ptCount val="10"/>
                <c:pt idx="0">
                  <c:v>1.932E-2</c:v>
                </c:pt>
                <c:pt idx="1">
                  <c:v>2.6540000000000001E-2</c:v>
                </c:pt>
                <c:pt idx="2">
                  <c:v>3.0040000000000001E-2</c:v>
                </c:pt>
                <c:pt idx="3">
                  <c:v>3.5409999999999997E-2</c:v>
                </c:pt>
                <c:pt idx="4">
                  <c:v>4.0219999999999999E-2</c:v>
                </c:pt>
                <c:pt idx="5">
                  <c:v>4.5310000000000003E-2</c:v>
                </c:pt>
                <c:pt idx="6">
                  <c:v>5.015E-2</c:v>
                </c:pt>
                <c:pt idx="7">
                  <c:v>5.5700000000000006E-2</c:v>
                </c:pt>
                <c:pt idx="8">
                  <c:v>6.0340000000000005E-2</c:v>
                </c:pt>
                <c:pt idx="9">
                  <c:v>6.5730000000000011E-2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F8-2647-A34E-ABAD0FF2F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724295"/>
        <c:axId val="1539726343"/>
      </c:scatterChart>
      <c:valAx>
        <c:axId val="1539724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(Volts)</a:t>
                </a:r>
              </a:p>
            </c:rich>
          </c:tx>
          <c:layout>
            <c:manualLayout>
              <c:xMode val="edge"/>
              <c:yMode val="edge"/>
              <c:x val="0.39441176160446867"/>
              <c:y val="0.908050441752332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726343"/>
        <c:crosses val="autoZero"/>
        <c:crossBetween val="midCat"/>
      </c:valAx>
      <c:valAx>
        <c:axId val="1539726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(Amps)</a:t>
                </a:r>
              </a:p>
            </c:rich>
          </c:tx>
          <c:layout>
            <c:manualLayout>
              <c:xMode val="edge"/>
              <c:yMode val="edge"/>
              <c:x val="1.8471592109430366E-2"/>
              <c:y val="0.339992704349870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724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I-(-V) of Small Light Bulb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'1f'!$C$1</c:f>
              <c:strCache>
                <c:ptCount val="1"/>
                <c:pt idx="0">
                  <c:v>Current (A)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999628171478564"/>
                  <c:y val="-0.344613225430154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'1f'!$B$12:$B$21</c:f>
              <c:numCache>
                <c:formatCode>General</c:formatCode>
                <c:ptCount val="10"/>
                <c:pt idx="0">
                  <c:v>-0.97899999999999998</c:v>
                </c:pt>
                <c:pt idx="1">
                  <c:v>-1.6659999999999999</c:v>
                </c:pt>
                <c:pt idx="2">
                  <c:v>-2.4660000000000002</c:v>
                </c:pt>
                <c:pt idx="3">
                  <c:v>-3.33</c:v>
                </c:pt>
                <c:pt idx="4">
                  <c:v>-4.2</c:v>
                </c:pt>
                <c:pt idx="5">
                  <c:v>-5.33</c:v>
                </c:pt>
                <c:pt idx="6">
                  <c:v>-6.42</c:v>
                </c:pt>
                <c:pt idx="7">
                  <c:v>-7.6</c:v>
                </c:pt>
                <c:pt idx="8">
                  <c:v>-9.02</c:v>
                </c:pt>
                <c:pt idx="9">
                  <c:v>-10.16</c:v>
                </c:pt>
              </c:numCache>
            </c:numRef>
          </c:xVal>
          <c:yVal>
            <c:numRef>
              <c:f>'1f'!$C$12:$C$21</c:f>
              <c:numCache>
                <c:formatCode>General</c:formatCode>
                <c:ptCount val="10"/>
                <c:pt idx="0">
                  <c:v>-2.0640000000000002E-2</c:v>
                </c:pt>
                <c:pt idx="1">
                  <c:v>-2.5399999999999999E-2</c:v>
                </c:pt>
                <c:pt idx="2">
                  <c:v>-3.0499999999999999E-2</c:v>
                </c:pt>
                <c:pt idx="3">
                  <c:v>-3.5529999999999999E-2</c:v>
                </c:pt>
                <c:pt idx="4">
                  <c:v>-4.0159999999999994E-2</c:v>
                </c:pt>
                <c:pt idx="5">
                  <c:v>-4.5659999999999999E-2</c:v>
                </c:pt>
                <c:pt idx="6">
                  <c:v>-5.0549999999999998E-2</c:v>
                </c:pt>
                <c:pt idx="7">
                  <c:v>-5.5439999999999996E-2</c:v>
                </c:pt>
                <c:pt idx="8">
                  <c:v>-6.0920000000000002E-2</c:v>
                </c:pt>
                <c:pt idx="9">
                  <c:v>-6.5069999999999989E-2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20-4B4A-9A26-00EE6412C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724295"/>
        <c:axId val="1539726343"/>
      </c:scatterChart>
      <c:valAx>
        <c:axId val="1539724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(Volts)</a:t>
                </a:r>
              </a:p>
            </c:rich>
          </c:tx>
          <c:layout>
            <c:manualLayout>
              <c:xMode val="edge"/>
              <c:yMode val="edge"/>
              <c:x val="0.39441176160446867"/>
              <c:y val="0.908050441752332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726343"/>
        <c:crosses val="autoZero"/>
        <c:crossBetween val="midCat"/>
      </c:valAx>
      <c:valAx>
        <c:axId val="1539726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(Amps)</a:t>
                </a:r>
              </a:p>
            </c:rich>
          </c:tx>
          <c:layout>
            <c:manualLayout>
              <c:xMode val="edge"/>
              <c:yMode val="edge"/>
              <c:x val="1.8471592109430366E-2"/>
              <c:y val="0.339992704349870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724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P-V of Small Light Bulb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'1f'!$D$1</c:f>
              <c:strCache>
                <c:ptCount val="1"/>
                <c:pt idx="0">
                  <c:v>Power dissipation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6653031140995336"/>
                  <c:y val="-0.180778040236442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'1f'!$B$2:$B$21</c:f>
              <c:numCache>
                <c:formatCode>General</c:formatCode>
                <c:ptCount val="20"/>
                <c:pt idx="0">
                  <c:v>1</c:v>
                </c:pt>
                <c:pt idx="1">
                  <c:v>1.9770000000000001</c:v>
                </c:pt>
                <c:pt idx="2">
                  <c:v>2.5249999999999999</c:v>
                </c:pt>
                <c:pt idx="3" formatCode="0.0000">
                  <c:v>3.42</c:v>
                </c:pt>
                <c:pt idx="4">
                  <c:v>4.33</c:v>
                </c:pt>
                <c:pt idx="5">
                  <c:v>5.36</c:v>
                </c:pt>
                <c:pt idx="6">
                  <c:v>6.44</c:v>
                </c:pt>
                <c:pt idx="7">
                  <c:v>7.77</c:v>
                </c:pt>
                <c:pt idx="8">
                  <c:v>8.9600000000000009</c:v>
                </c:pt>
                <c:pt idx="9">
                  <c:v>10.4</c:v>
                </c:pt>
                <c:pt idx="10">
                  <c:v>-0.97899999999999998</c:v>
                </c:pt>
                <c:pt idx="11">
                  <c:v>-1.6659999999999999</c:v>
                </c:pt>
                <c:pt idx="12">
                  <c:v>-2.4660000000000002</c:v>
                </c:pt>
                <c:pt idx="13">
                  <c:v>-3.33</c:v>
                </c:pt>
                <c:pt idx="14">
                  <c:v>-4.2</c:v>
                </c:pt>
                <c:pt idx="15">
                  <c:v>-5.33</c:v>
                </c:pt>
                <c:pt idx="16">
                  <c:v>-6.42</c:v>
                </c:pt>
                <c:pt idx="17">
                  <c:v>-7.6</c:v>
                </c:pt>
                <c:pt idx="18">
                  <c:v>-9.02</c:v>
                </c:pt>
                <c:pt idx="19">
                  <c:v>-10.16</c:v>
                </c:pt>
              </c:numCache>
            </c:numRef>
          </c:xVal>
          <c:yVal>
            <c:numRef>
              <c:f>'1f'!$D$2:$D$21</c:f>
              <c:numCache>
                <c:formatCode>General</c:formatCode>
                <c:ptCount val="20"/>
                <c:pt idx="0">
                  <c:v>1.932E-2</c:v>
                </c:pt>
                <c:pt idx="1">
                  <c:v>5.2469580000000002E-2</c:v>
                </c:pt>
                <c:pt idx="2">
                  <c:v>7.5851000000000002E-2</c:v>
                </c:pt>
                <c:pt idx="3">
                  <c:v>0.12110219999999999</c:v>
                </c:pt>
                <c:pt idx="4">
                  <c:v>0.17415259999999999</c:v>
                </c:pt>
                <c:pt idx="5">
                  <c:v>0.24286160000000004</c:v>
                </c:pt>
                <c:pt idx="6">
                  <c:v>0.32296600000000003</c:v>
                </c:pt>
                <c:pt idx="7">
                  <c:v>0.43278900000000003</c:v>
                </c:pt>
                <c:pt idx="8">
                  <c:v>0.54064640000000008</c:v>
                </c:pt>
                <c:pt idx="9">
                  <c:v>0.68359200000000009</c:v>
                </c:pt>
                <c:pt idx="10">
                  <c:v>2.0206560000000002E-2</c:v>
                </c:pt>
                <c:pt idx="11">
                  <c:v>4.2316399999999997E-2</c:v>
                </c:pt>
                <c:pt idx="12">
                  <c:v>7.5213000000000002E-2</c:v>
                </c:pt>
                <c:pt idx="13">
                  <c:v>0.1183149</c:v>
                </c:pt>
                <c:pt idx="14">
                  <c:v>0.16867199999999999</c:v>
                </c:pt>
                <c:pt idx="15">
                  <c:v>0.2433678</c:v>
                </c:pt>
                <c:pt idx="16">
                  <c:v>0.32453099999999996</c:v>
                </c:pt>
                <c:pt idx="17">
                  <c:v>0.42134399999999994</c:v>
                </c:pt>
                <c:pt idx="18">
                  <c:v>0.54949839999999994</c:v>
                </c:pt>
                <c:pt idx="19">
                  <c:v>0.6611111999999999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CC-D445-8520-2359989AA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724295"/>
        <c:axId val="1539726343"/>
      </c:scatterChart>
      <c:valAx>
        <c:axId val="1539724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(Volts)</a:t>
                </a:r>
              </a:p>
            </c:rich>
          </c:tx>
          <c:layout>
            <c:manualLayout>
              <c:xMode val="edge"/>
              <c:yMode val="edge"/>
              <c:x val="0.39441176160446867"/>
              <c:y val="0.908050441752332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726343"/>
        <c:crosses val="autoZero"/>
        <c:crossBetween val="midCat"/>
      </c:valAx>
      <c:valAx>
        <c:axId val="1539726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(Watts)</a:t>
                </a:r>
              </a:p>
            </c:rich>
          </c:tx>
          <c:layout>
            <c:manualLayout>
              <c:xMode val="edge"/>
              <c:yMode val="edge"/>
              <c:x val="1.8471592109430366E-2"/>
              <c:y val="0.339992704349870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724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I-V of 1.5 V Alkaline Cell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'1g'!$C$1</c:f>
              <c:strCache>
                <c:ptCount val="1"/>
                <c:pt idx="0">
                  <c:v>Current (A)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282449551282123"/>
                  <c:y val="-0.704848310677162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'1g'!$B$2:$B$14</c:f>
              <c:numCache>
                <c:formatCode>General</c:formatCode>
                <c:ptCount val="13"/>
                <c:pt idx="0">
                  <c:v>1.2110000000000001</c:v>
                </c:pt>
                <c:pt idx="1">
                  <c:v>1.341</c:v>
                </c:pt>
                <c:pt idx="2">
                  <c:v>1.4610000000000001</c:v>
                </c:pt>
                <c:pt idx="3">
                  <c:v>1.4770000000000001</c:v>
                </c:pt>
                <c:pt idx="4">
                  <c:v>1.4810000000000001</c:v>
                </c:pt>
                <c:pt idx="5">
                  <c:v>1.484</c:v>
                </c:pt>
                <c:pt idx="6">
                  <c:v>1.486</c:v>
                </c:pt>
                <c:pt idx="7">
                  <c:v>1.4870000000000001</c:v>
                </c:pt>
                <c:pt idx="8">
                  <c:v>1.4890000000000001</c:v>
                </c:pt>
                <c:pt idx="9">
                  <c:v>1.212</c:v>
                </c:pt>
                <c:pt idx="10">
                  <c:v>1.3080000000000001</c:v>
                </c:pt>
                <c:pt idx="11">
                  <c:v>1.43</c:v>
                </c:pt>
                <c:pt idx="12">
                  <c:v>1.3959999999999999</c:v>
                </c:pt>
              </c:numCache>
            </c:numRef>
          </c:xVal>
          <c:yVal>
            <c:numRef>
              <c:f>'1g'!$C$2:$C$14</c:f>
              <c:numCache>
                <c:formatCode>General</c:formatCode>
                <c:ptCount val="13"/>
                <c:pt idx="0">
                  <c:v>0.53749999999999998</c:v>
                </c:pt>
                <c:pt idx="1">
                  <c:v>0.27239999999999998</c:v>
                </c:pt>
                <c:pt idx="2">
                  <c:v>3.755E-2</c:v>
                </c:pt>
                <c:pt idx="3">
                  <c:v>1.055E-2</c:v>
                </c:pt>
                <c:pt idx="4">
                  <c:v>6.8100000000000001E-3</c:v>
                </c:pt>
                <c:pt idx="5">
                  <c:v>4.7000000000000002E-3</c:v>
                </c:pt>
                <c:pt idx="6">
                  <c:v>3.2799999999999999E-3</c:v>
                </c:pt>
                <c:pt idx="7">
                  <c:v>2.5400000000000002E-3</c:v>
                </c:pt>
                <c:pt idx="8">
                  <c:v>1.4499999999999999E-3</c:v>
                </c:pt>
                <c:pt idx="9">
                  <c:v>0.54020000000000001</c:v>
                </c:pt>
                <c:pt idx="10">
                  <c:v>0.33710000000000001</c:v>
                </c:pt>
                <c:pt idx="11">
                  <c:v>8.7500000000000008E-2</c:v>
                </c:pt>
                <c:pt idx="12">
                  <c:v>0.15880000000000002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08-E845-8311-F7DB5C45E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724295"/>
        <c:axId val="1539726343"/>
      </c:scatterChart>
      <c:valAx>
        <c:axId val="1539724295"/>
        <c:scaling>
          <c:orientation val="minMax"/>
          <c:min val="1.1499999999999999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(Volts)</a:t>
                </a:r>
              </a:p>
            </c:rich>
          </c:tx>
          <c:layout>
            <c:manualLayout>
              <c:xMode val="edge"/>
              <c:yMode val="edge"/>
              <c:x val="0.39441176160446867"/>
              <c:y val="0.908050441752332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726343"/>
        <c:crosses val="autoZero"/>
        <c:crossBetween val="midCat"/>
      </c:valAx>
      <c:valAx>
        <c:axId val="1539726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(Amps)</a:t>
                </a:r>
              </a:p>
            </c:rich>
          </c:tx>
          <c:layout>
            <c:manualLayout>
              <c:xMode val="edge"/>
              <c:yMode val="edge"/>
              <c:x val="1.8471592109430366E-2"/>
              <c:y val="0.339992704349870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724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P-V of 1.5 V Alkaline Cell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'1g'!$D$1</c:f>
              <c:strCache>
                <c:ptCount val="1"/>
                <c:pt idx="0">
                  <c:v>Power dissipation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282449551282123"/>
                  <c:y val="-0.704848310677162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'1g'!$B$2:$B$14</c:f>
              <c:numCache>
                <c:formatCode>General</c:formatCode>
                <c:ptCount val="13"/>
                <c:pt idx="0">
                  <c:v>1.2110000000000001</c:v>
                </c:pt>
                <c:pt idx="1">
                  <c:v>1.341</c:v>
                </c:pt>
                <c:pt idx="2">
                  <c:v>1.4610000000000001</c:v>
                </c:pt>
                <c:pt idx="3">
                  <c:v>1.4770000000000001</c:v>
                </c:pt>
                <c:pt idx="4">
                  <c:v>1.4810000000000001</c:v>
                </c:pt>
                <c:pt idx="5">
                  <c:v>1.484</c:v>
                </c:pt>
                <c:pt idx="6">
                  <c:v>1.486</c:v>
                </c:pt>
                <c:pt idx="7">
                  <c:v>1.4870000000000001</c:v>
                </c:pt>
                <c:pt idx="8">
                  <c:v>1.4890000000000001</c:v>
                </c:pt>
                <c:pt idx="9">
                  <c:v>1.212</c:v>
                </c:pt>
                <c:pt idx="10">
                  <c:v>1.3080000000000001</c:v>
                </c:pt>
                <c:pt idx="11">
                  <c:v>1.43</c:v>
                </c:pt>
                <c:pt idx="12">
                  <c:v>1.3959999999999999</c:v>
                </c:pt>
              </c:numCache>
            </c:numRef>
          </c:xVal>
          <c:yVal>
            <c:numRef>
              <c:f>'1g'!$D$2:$D$14</c:f>
              <c:numCache>
                <c:formatCode>General</c:formatCode>
                <c:ptCount val="13"/>
                <c:pt idx="0">
                  <c:v>0.6509125</c:v>
                </c:pt>
                <c:pt idx="1">
                  <c:v>0.36528839999999996</c:v>
                </c:pt>
                <c:pt idx="2">
                  <c:v>5.4860550000000001E-2</c:v>
                </c:pt>
                <c:pt idx="3">
                  <c:v>1.5582350000000002E-2</c:v>
                </c:pt>
                <c:pt idx="4">
                  <c:v>1.008561E-2</c:v>
                </c:pt>
                <c:pt idx="5">
                  <c:v>6.9748000000000006E-3</c:v>
                </c:pt>
                <c:pt idx="6">
                  <c:v>4.8740800000000003E-3</c:v>
                </c:pt>
                <c:pt idx="7">
                  <c:v>3.7769800000000005E-3</c:v>
                </c:pt>
                <c:pt idx="8">
                  <c:v>2.15905E-3</c:v>
                </c:pt>
                <c:pt idx="9">
                  <c:v>0.65472240000000004</c:v>
                </c:pt>
                <c:pt idx="10">
                  <c:v>0.44092680000000001</c:v>
                </c:pt>
                <c:pt idx="11">
                  <c:v>0.12512500000000001</c:v>
                </c:pt>
                <c:pt idx="12">
                  <c:v>0.22168480000000002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51-8E40-A569-695499B49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724295"/>
        <c:axId val="1539726343"/>
      </c:scatterChart>
      <c:valAx>
        <c:axId val="1539724295"/>
        <c:scaling>
          <c:orientation val="minMax"/>
          <c:min val="1.1499999999999999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(Volts)</a:t>
                </a:r>
              </a:p>
            </c:rich>
          </c:tx>
          <c:layout>
            <c:manualLayout>
              <c:xMode val="edge"/>
              <c:yMode val="edge"/>
              <c:x val="0.39441176160446867"/>
              <c:y val="0.908050441752332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726343"/>
        <c:crosses val="autoZero"/>
        <c:crossBetween val="midCat"/>
      </c:valAx>
      <c:valAx>
        <c:axId val="1539726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(Watts)</a:t>
                </a:r>
              </a:p>
            </c:rich>
          </c:tx>
          <c:layout>
            <c:manualLayout>
              <c:xMode val="edge"/>
              <c:yMode val="edge"/>
              <c:x val="1.8471592109430366E-2"/>
              <c:y val="0.339992704349870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724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I-V of Voltage Divider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'1h'!$C$1</c:f>
              <c:strCache>
                <c:ptCount val="1"/>
                <c:pt idx="0">
                  <c:v>Current (A)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282449551282123"/>
                  <c:y val="-0.704848310677162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'1h'!$B$2:$B$13</c:f>
              <c:numCache>
                <c:formatCode>General</c:formatCode>
                <c:ptCount val="12"/>
                <c:pt idx="0">
                  <c:v>4.8099999999999996</c:v>
                </c:pt>
                <c:pt idx="1">
                  <c:v>4.5599999999999996</c:v>
                </c:pt>
                <c:pt idx="2">
                  <c:v>4.4000000000000004</c:v>
                </c:pt>
                <c:pt idx="3">
                  <c:v>3.95</c:v>
                </c:pt>
                <c:pt idx="4">
                  <c:v>3.4</c:v>
                </c:pt>
                <c:pt idx="5">
                  <c:v>3</c:v>
                </c:pt>
                <c:pt idx="6">
                  <c:v>2.528</c:v>
                </c:pt>
                <c:pt idx="7">
                  <c:v>1.9630000000000001</c:v>
                </c:pt>
                <c:pt idx="8">
                  <c:v>1.153</c:v>
                </c:pt>
                <c:pt idx="9">
                  <c:v>0.746</c:v>
                </c:pt>
                <c:pt idx="10">
                  <c:v>2.23</c:v>
                </c:pt>
                <c:pt idx="11">
                  <c:v>1.9E-2</c:v>
                </c:pt>
              </c:numCache>
            </c:numRef>
          </c:xVal>
          <c:yVal>
            <c:numRef>
              <c:f>'1h'!$C$2:$C$13</c:f>
              <c:numCache>
                <c:formatCode>General</c:formatCode>
                <c:ptCount val="12"/>
                <c:pt idx="0">
                  <c:v>4.6000000000000001E-4</c:v>
                </c:pt>
                <c:pt idx="1">
                  <c:v>9.6000000000000002E-4</c:v>
                </c:pt>
                <c:pt idx="2">
                  <c:v>1.2800000000000001E-3</c:v>
                </c:pt>
                <c:pt idx="3">
                  <c:v>2.1900000000000001E-3</c:v>
                </c:pt>
                <c:pt idx="4">
                  <c:v>3.29E-3</c:v>
                </c:pt>
                <c:pt idx="5">
                  <c:v>4.1100000000000008E-3</c:v>
                </c:pt>
                <c:pt idx="6">
                  <c:v>5.0599999999999994E-3</c:v>
                </c:pt>
                <c:pt idx="7">
                  <c:v>6.2100000000000002E-3</c:v>
                </c:pt>
                <c:pt idx="8">
                  <c:v>7.8399999999999997E-3</c:v>
                </c:pt>
                <c:pt idx="9">
                  <c:v>8.6400000000000001E-3</c:v>
                </c:pt>
                <c:pt idx="10">
                  <c:v>9.7200000000000012E-3</c:v>
                </c:pt>
                <c:pt idx="11">
                  <c:v>1.0140000000000001E-2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7A-4242-A733-9B512CD57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724295"/>
        <c:axId val="1539726343"/>
      </c:scatterChart>
      <c:valAx>
        <c:axId val="1539724295"/>
        <c:scaling>
          <c:orientation val="minMax"/>
          <c:min val="1.1499999999999999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(Volts)</a:t>
                </a:r>
              </a:p>
            </c:rich>
          </c:tx>
          <c:layout>
            <c:manualLayout>
              <c:xMode val="edge"/>
              <c:yMode val="edge"/>
              <c:x val="0.39441176160446867"/>
              <c:y val="0.908050441752332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726343"/>
        <c:crosses val="autoZero"/>
        <c:crossBetween val="midCat"/>
      </c:valAx>
      <c:valAx>
        <c:axId val="1539726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(Amps)</a:t>
                </a:r>
              </a:p>
            </c:rich>
          </c:tx>
          <c:layout>
            <c:manualLayout>
              <c:xMode val="edge"/>
              <c:yMode val="edge"/>
              <c:x val="1.8471592109430366E-2"/>
              <c:y val="0.339992704349870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724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P-V of 10 k</a:t>
            </a:r>
            <a:r>
              <a:rPr lang="el-GR"/>
              <a:t>Ω </a:t>
            </a:r>
            <a:r>
              <a:rPr lang="en-US"/>
              <a:t>Resistor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'1a'!$D$1</c:f>
              <c:strCache>
                <c:ptCount val="1"/>
                <c:pt idx="0">
                  <c:v>Power dissipation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2999628171478564"/>
                  <c:y val="-0.344613225430154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'1a'!$B$2:$B$17</c:f>
              <c:numCache>
                <c:formatCode>General</c:formatCode>
                <c:ptCount val="16"/>
                <c:pt idx="0">
                  <c:v>1.149</c:v>
                </c:pt>
                <c:pt idx="1">
                  <c:v>2.29</c:v>
                </c:pt>
                <c:pt idx="2">
                  <c:v>3.84</c:v>
                </c:pt>
                <c:pt idx="3">
                  <c:v>5.47</c:v>
                </c:pt>
                <c:pt idx="4">
                  <c:v>7.7</c:v>
                </c:pt>
                <c:pt idx="5">
                  <c:v>10.34</c:v>
                </c:pt>
                <c:pt idx="6">
                  <c:v>11.09</c:v>
                </c:pt>
                <c:pt idx="7">
                  <c:v>11.11</c:v>
                </c:pt>
                <c:pt idx="8">
                  <c:v>-1.1459999999999999</c:v>
                </c:pt>
                <c:pt idx="9">
                  <c:v>-1.472</c:v>
                </c:pt>
                <c:pt idx="10">
                  <c:v>-2.7919999999999998</c:v>
                </c:pt>
                <c:pt idx="11">
                  <c:v>-4.4400000000000004</c:v>
                </c:pt>
                <c:pt idx="12">
                  <c:v>-5.74</c:v>
                </c:pt>
                <c:pt idx="13">
                  <c:v>-8.06</c:v>
                </c:pt>
                <c:pt idx="14">
                  <c:v>-10.82</c:v>
                </c:pt>
                <c:pt idx="15">
                  <c:v>-11.16</c:v>
                </c:pt>
              </c:numCache>
            </c:numRef>
          </c:xVal>
          <c:yVal>
            <c:numRef>
              <c:f>'1a'!$D$2:$D$17</c:f>
              <c:numCache>
                <c:formatCode>General</c:formatCode>
                <c:ptCount val="16"/>
                <c:pt idx="0">
                  <c:v>1.3788E-4</c:v>
                </c:pt>
                <c:pt idx="1">
                  <c:v>5.4960000000000002E-4</c:v>
                </c:pt>
                <c:pt idx="2">
                  <c:v>1.4976000000000002E-3</c:v>
                </c:pt>
                <c:pt idx="3">
                  <c:v>3.0632000000000003E-3</c:v>
                </c:pt>
                <c:pt idx="4">
                  <c:v>6.0060000000000009E-3</c:v>
                </c:pt>
                <c:pt idx="5">
                  <c:v>1.0857000000000002E-2</c:v>
                </c:pt>
                <c:pt idx="6">
                  <c:v>1.2420800000000001E-2</c:v>
                </c:pt>
                <c:pt idx="7">
                  <c:v>1.2554299999999999E-2</c:v>
                </c:pt>
                <c:pt idx="8">
                  <c:v>1.3752E-4</c:v>
                </c:pt>
                <c:pt idx="9">
                  <c:v>2.2079999999999997E-4</c:v>
                </c:pt>
                <c:pt idx="10">
                  <c:v>7.8176000000000005E-4</c:v>
                </c:pt>
                <c:pt idx="11">
                  <c:v>1.9980000000000002E-3</c:v>
                </c:pt>
                <c:pt idx="12">
                  <c:v>3.3292E-3</c:v>
                </c:pt>
                <c:pt idx="13">
                  <c:v>6.5286000000000007E-3</c:v>
                </c:pt>
                <c:pt idx="14">
                  <c:v>1.17938E-2</c:v>
                </c:pt>
                <c:pt idx="15">
                  <c:v>1.26108E-2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8E-4448-883A-195203219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724295"/>
        <c:axId val="1539726343"/>
      </c:scatterChart>
      <c:valAx>
        <c:axId val="1539724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(Volts)</a:t>
                </a:r>
              </a:p>
            </c:rich>
          </c:tx>
          <c:layout>
            <c:manualLayout>
              <c:xMode val="edge"/>
              <c:yMode val="edge"/>
              <c:x val="0.39441176160446867"/>
              <c:y val="0.908050441752332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726343"/>
        <c:crosses val="autoZero"/>
        <c:crossBetween val="midCat"/>
      </c:valAx>
      <c:valAx>
        <c:axId val="1539726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(Watts)</a:t>
                </a:r>
              </a:p>
            </c:rich>
          </c:tx>
          <c:layout>
            <c:manualLayout>
              <c:xMode val="edge"/>
              <c:yMode val="edge"/>
              <c:x val="1.8471592109430366E-2"/>
              <c:y val="0.339992704349870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724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P-V of Voltage Divider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'1h'!$D$1</c:f>
              <c:strCache>
                <c:ptCount val="1"/>
                <c:pt idx="0">
                  <c:v>Power dissipation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4282449551282123"/>
                  <c:y val="-0.704848310677162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'1h'!$B$2:$B$13</c:f>
              <c:numCache>
                <c:formatCode>General</c:formatCode>
                <c:ptCount val="12"/>
                <c:pt idx="0">
                  <c:v>4.8099999999999996</c:v>
                </c:pt>
                <c:pt idx="1">
                  <c:v>4.5599999999999996</c:v>
                </c:pt>
                <c:pt idx="2">
                  <c:v>4.4000000000000004</c:v>
                </c:pt>
                <c:pt idx="3">
                  <c:v>3.95</c:v>
                </c:pt>
                <c:pt idx="4">
                  <c:v>3.4</c:v>
                </c:pt>
                <c:pt idx="5">
                  <c:v>3</c:v>
                </c:pt>
                <c:pt idx="6">
                  <c:v>2.528</c:v>
                </c:pt>
                <c:pt idx="7">
                  <c:v>1.9630000000000001</c:v>
                </c:pt>
                <c:pt idx="8">
                  <c:v>1.153</c:v>
                </c:pt>
                <c:pt idx="9">
                  <c:v>0.746</c:v>
                </c:pt>
                <c:pt idx="10">
                  <c:v>2.23</c:v>
                </c:pt>
                <c:pt idx="11">
                  <c:v>1.9E-2</c:v>
                </c:pt>
              </c:numCache>
            </c:numRef>
          </c:xVal>
          <c:yVal>
            <c:numRef>
              <c:f>'1h'!$D$2:$D$13</c:f>
              <c:numCache>
                <c:formatCode>General</c:formatCode>
                <c:ptCount val="12"/>
                <c:pt idx="0">
                  <c:v>2.2125999999999999E-3</c:v>
                </c:pt>
                <c:pt idx="1">
                  <c:v>4.3775999999999997E-3</c:v>
                </c:pt>
                <c:pt idx="2">
                  <c:v>5.6320000000000007E-3</c:v>
                </c:pt>
                <c:pt idx="3">
                  <c:v>8.6505000000000002E-3</c:v>
                </c:pt>
                <c:pt idx="4">
                  <c:v>1.1186E-2</c:v>
                </c:pt>
                <c:pt idx="5">
                  <c:v>1.2330000000000002E-2</c:v>
                </c:pt>
                <c:pt idx="6">
                  <c:v>1.2791679999999998E-2</c:v>
                </c:pt>
                <c:pt idx="7">
                  <c:v>1.2190230000000002E-2</c:v>
                </c:pt>
                <c:pt idx="8">
                  <c:v>9.0395200000000005E-3</c:v>
                </c:pt>
                <c:pt idx="9">
                  <c:v>6.4454400000000002E-3</c:v>
                </c:pt>
                <c:pt idx="10">
                  <c:v>2.1675600000000003E-2</c:v>
                </c:pt>
                <c:pt idx="11">
                  <c:v>1.9266000000000002E-4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E0-754C-B3CB-97BFF88CA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724295"/>
        <c:axId val="1539726343"/>
      </c:scatterChart>
      <c:valAx>
        <c:axId val="1539724295"/>
        <c:scaling>
          <c:orientation val="minMax"/>
          <c:min val="1.1499999999999999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(Volts)</a:t>
                </a:r>
              </a:p>
            </c:rich>
          </c:tx>
          <c:layout>
            <c:manualLayout>
              <c:xMode val="edge"/>
              <c:yMode val="edge"/>
              <c:x val="0.39441176160446867"/>
              <c:y val="0.908050441752332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726343"/>
        <c:crosses val="autoZero"/>
        <c:crossBetween val="midCat"/>
      </c:valAx>
      <c:valAx>
        <c:axId val="1539726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(Watts)</a:t>
                </a:r>
              </a:p>
            </c:rich>
          </c:tx>
          <c:layout>
            <c:manualLayout>
              <c:xMode val="edge"/>
              <c:yMode val="edge"/>
              <c:x val="1.8471592109430366E-2"/>
              <c:y val="0.339992704349870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724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I-V of 1 k</a:t>
            </a:r>
            <a:r>
              <a:rPr lang="el-GR"/>
              <a:t>Ω </a:t>
            </a:r>
            <a:r>
              <a:rPr lang="en-US"/>
              <a:t>Resistor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'1b'!$C$1</c:f>
              <c:strCache>
                <c:ptCount val="1"/>
                <c:pt idx="0">
                  <c:v>Current (A)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999628171478564"/>
                  <c:y val="-0.344613225430154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'1b'!$B$2:$B$23</c:f>
              <c:numCache>
                <c:formatCode>General</c:formatCode>
                <c:ptCount val="22"/>
                <c:pt idx="0">
                  <c:v>-0.63100000000000001</c:v>
                </c:pt>
                <c:pt idx="1">
                  <c:v>-0.76300000000000001</c:v>
                </c:pt>
                <c:pt idx="2">
                  <c:v>-1.6879999999999999</c:v>
                </c:pt>
                <c:pt idx="3">
                  <c:v>-2.8069999999999999</c:v>
                </c:pt>
                <c:pt idx="4">
                  <c:v>-4.07</c:v>
                </c:pt>
                <c:pt idx="5">
                  <c:v>-5.72</c:v>
                </c:pt>
                <c:pt idx="6">
                  <c:v>-6.08</c:v>
                </c:pt>
                <c:pt idx="7">
                  <c:v>-6.1</c:v>
                </c:pt>
                <c:pt idx="8">
                  <c:v>-6.11</c:v>
                </c:pt>
                <c:pt idx="9">
                  <c:v>0.63300000000000001</c:v>
                </c:pt>
                <c:pt idx="10">
                  <c:v>0.78900000000000003</c:v>
                </c:pt>
                <c:pt idx="11">
                  <c:v>1.4359999999999999</c:v>
                </c:pt>
                <c:pt idx="12">
                  <c:v>1.702</c:v>
                </c:pt>
                <c:pt idx="13">
                  <c:v>2.1120000000000001</c:v>
                </c:pt>
                <c:pt idx="14">
                  <c:v>2.3359999999999999</c:v>
                </c:pt>
                <c:pt idx="15">
                  <c:v>2.6579999999999999</c:v>
                </c:pt>
                <c:pt idx="16">
                  <c:v>3.1840000000000002</c:v>
                </c:pt>
                <c:pt idx="17">
                  <c:v>3.86</c:v>
                </c:pt>
                <c:pt idx="18">
                  <c:v>4.45</c:v>
                </c:pt>
                <c:pt idx="19">
                  <c:v>5.31</c:v>
                </c:pt>
                <c:pt idx="20">
                  <c:v>6.07</c:v>
                </c:pt>
                <c:pt idx="21">
                  <c:v>6.09</c:v>
                </c:pt>
              </c:numCache>
            </c:numRef>
          </c:xVal>
          <c:yVal>
            <c:numRef>
              <c:f>'1b'!$C$2:$C$23</c:f>
              <c:numCache>
                <c:formatCode>General</c:formatCode>
                <c:ptCount val="22"/>
                <c:pt idx="0">
                  <c:v>-6.4000000000000005E-4</c:v>
                </c:pt>
                <c:pt idx="1">
                  <c:v>-7.8000000000000009E-4</c:v>
                </c:pt>
                <c:pt idx="2">
                  <c:v>-1.7099999999999999E-3</c:v>
                </c:pt>
                <c:pt idx="3">
                  <c:v>-2.8400000000000001E-3</c:v>
                </c:pt>
                <c:pt idx="4">
                  <c:v>-4.13E-3</c:v>
                </c:pt>
                <c:pt idx="5">
                  <c:v>-5.8100000000000001E-3</c:v>
                </c:pt>
                <c:pt idx="6">
                  <c:v>-6.1799999999999997E-3</c:v>
                </c:pt>
                <c:pt idx="7">
                  <c:v>-6.1900000000000002E-3</c:v>
                </c:pt>
                <c:pt idx="8">
                  <c:v>-6.2000000000000006E-3</c:v>
                </c:pt>
                <c:pt idx="9">
                  <c:v>6.4000000000000005E-4</c:v>
                </c:pt>
                <c:pt idx="10">
                  <c:v>8.1999999999999998E-4</c:v>
                </c:pt>
                <c:pt idx="11">
                  <c:v>1.4599999999999999E-3</c:v>
                </c:pt>
                <c:pt idx="12">
                  <c:v>1.73E-3</c:v>
                </c:pt>
                <c:pt idx="13">
                  <c:v>2.15E-3</c:v>
                </c:pt>
                <c:pt idx="14">
                  <c:v>2.3700000000000001E-3</c:v>
                </c:pt>
                <c:pt idx="15">
                  <c:v>2.7000000000000001E-3</c:v>
                </c:pt>
                <c:pt idx="16">
                  <c:v>3.2300000000000002E-3</c:v>
                </c:pt>
                <c:pt idx="17">
                  <c:v>3.9300000000000003E-3</c:v>
                </c:pt>
                <c:pt idx="18">
                  <c:v>4.5199999999999997E-3</c:v>
                </c:pt>
                <c:pt idx="19">
                  <c:v>5.4000000000000003E-3</c:v>
                </c:pt>
                <c:pt idx="20">
                  <c:v>6.1600000000000005E-3</c:v>
                </c:pt>
                <c:pt idx="21">
                  <c:v>6.1799999999999997E-3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F2-7444-9C96-EAB26FF83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724295"/>
        <c:axId val="1539726343"/>
      </c:scatterChart>
      <c:valAx>
        <c:axId val="1539724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(Volts)</a:t>
                </a:r>
              </a:p>
            </c:rich>
          </c:tx>
          <c:layout>
            <c:manualLayout>
              <c:xMode val="edge"/>
              <c:yMode val="edge"/>
              <c:x val="0.39441176160446867"/>
              <c:y val="0.908050441752332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726343"/>
        <c:crosses val="autoZero"/>
        <c:crossBetween val="midCat"/>
      </c:valAx>
      <c:valAx>
        <c:axId val="1539726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(Amps)</a:t>
                </a:r>
              </a:p>
            </c:rich>
          </c:tx>
          <c:layout>
            <c:manualLayout>
              <c:xMode val="edge"/>
              <c:yMode val="edge"/>
              <c:x val="1.8471592109430366E-2"/>
              <c:y val="0.339992704349870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724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P-V of 10 k</a:t>
            </a:r>
            <a:r>
              <a:rPr lang="el-GR"/>
              <a:t>Ω </a:t>
            </a:r>
            <a:r>
              <a:rPr lang="en-US"/>
              <a:t>Resistor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'1b'!$D$1</c:f>
              <c:strCache>
                <c:ptCount val="1"/>
                <c:pt idx="0">
                  <c:v>Power dissipation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1958192387449636"/>
                  <c:y val="-0.170815321151938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'1b'!$B$2:$B$23</c:f>
              <c:numCache>
                <c:formatCode>General</c:formatCode>
                <c:ptCount val="22"/>
                <c:pt idx="0">
                  <c:v>-0.63100000000000001</c:v>
                </c:pt>
                <c:pt idx="1">
                  <c:v>-0.76300000000000001</c:v>
                </c:pt>
                <c:pt idx="2">
                  <c:v>-1.6879999999999999</c:v>
                </c:pt>
                <c:pt idx="3">
                  <c:v>-2.8069999999999999</c:v>
                </c:pt>
                <c:pt idx="4">
                  <c:v>-4.07</c:v>
                </c:pt>
                <c:pt idx="5">
                  <c:v>-5.72</c:v>
                </c:pt>
                <c:pt idx="6">
                  <c:v>-6.08</c:v>
                </c:pt>
                <c:pt idx="7">
                  <c:v>-6.1</c:v>
                </c:pt>
                <c:pt idx="8">
                  <c:v>-6.11</c:v>
                </c:pt>
                <c:pt idx="9">
                  <c:v>0.63300000000000001</c:v>
                </c:pt>
                <c:pt idx="10">
                  <c:v>0.78900000000000003</c:v>
                </c:pt>
                <c:pt idx="11">
                  <c:v>1.4359999999999999</c:v>
                </c:pt>
                <c:pt idx="12">
                  <c:v>1.702</c:v>
                </c:pt>
                <c:pt idx="13">
                  <c:v>2.1120000000000001</c:v>
                </c:pt>
                <c:pt idx="14">
                  <c:v>2.3359999999999999</c:v>
                </c:pt>
                <c:pt idx="15">
                  <c:v>2.6579999999999999</c:v>
                </c:pt>
                <c:pt idx="16">
                  <c:v>3.1840000000000002</c:v>
                </c:pt>
                <c:pt idx="17">
                  <c:v>3.86</c:v>
                </c:pt>
                <c:pt idx="18">
                  <c:v>4.45</c:v>
                </c:pt>
                <c:pt idx="19">
                  <c:v>5.31</c:v>
                </c:pt>
                <c:pt idx="20">
                  <c:v>6.07</c:v>
                </c:pt>
                <c:pt idx="21">
                  <c:v>6.09</c:v>
                </c:pt>
              </c:numCache>
            </c:numRef>
          </c:xVal>
          <c:yVal>
            <c:numRef>
              <c:f>'1b'!$D$2:$D$23</c:f>
              <c:numCache>
                <c:formatCode>General</c:formatCode>
                <c:ptCount val="22"/>
                <c:pt idx="0">
                  <c:v>4.0384000000000004E-4</c:v>
                </c:pt>
                <c:pt idx="1">
                  <c:v>5.9514000000000008E-4</c:v>
                </c:pt>
                <c:pt idx="2">
                  <c:v>2.8864799999999999E-3</c:v>
                </c:pt>
                <c:pt idx="3">
                  <c:v>7.9718800000000006E-3</c:v>
                </c:pt>
                <c:pt idx="4">
                  <c:v>1.68091E-2</c:v>
                </c:pt>
                <c:pt idx="5">
                  <c:v>3.3233199999999997E-2</c:v>
                </c:pt>
                <c:pt idx="6">
                  <c:v>3.7574400000000001E-2</c:v>
                </c:pt>
                <c:pt idx="7">
                  <c:v>3.7759000000000001E-2</c:v>
                </c:pt>
                <c:pt idx="8">
                  <c:v>3.7882000000000006E-2</c:v>
                </c:pt>
                <c:pt idx="9">
                  <c:v>4.0512000000000002E-4</c:v>
                </c:pt>
                <c:pt idx="10">
                  <c:v>6.4698000000000002E-4</c:v>
                </c:pt>
                <c:pt idx="11">
                  <c:v>2.0965599999999999E-3</c:v>
                </c:pt>
                <c:pt idx="12">
                  <c:v>2.9444599999999999E-3</c:v>
                </c:pt>
                <c:pt idx="13">
                  <c:v>4.5408000000000002E-3</c:v>
                </c:pt>
                <c:pt idx="14">
                  <c:v>5.53632E-3</c:v>
                </c:pt>
                <c:pt idx="15">
                  <c:v>7.1766E-3</c:v>
                </c:pt>
                <c:pt idx="16">
                  <c:v>1.0284320000000001E-2</c:v>
                </c:pt>
                <c:pt idx="17">
                  <c:v>1.5169800000000001E-2</c:v>
                </c:pt>
                <c:pt idx="18">
                  <c:v>2.0114E-2</c:v>
                </c:pt>
                <c:pt idx="19">
                  <c:v>2.8673999999999998E-2</c:v>
                </c:pt>
                <c:pt idx="20">
                  <c:v>3.7391200000000006E-2</c:v>
                </c:pt>
                <c:pt idx="21">
                  <c:v>3.7636199999999995E-2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36-FF48-B2BD-B3AC38F89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724295"/>
        <c:axId val="1539726343"/>
      </c:scatterChart>
      <c:valAx>
        <c:axId val="1539724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(Volts)</a:t>
                </a:r>
              </a:p>
            </c:rich>
          </c:tx>
          <c:layout>
            <c:manualLayout>
              <c:xMode val="edge"/>
              <c:yMode val="edge"/>
              <c:x val="0.39441176160446867"/>
              <c:y val="0.908050441752332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726343"/>
        <c:crosses val="autoZero"/>
        <c:crossBetween val="midCat"/>
      </c:valAx>
      <c:valAx>
        <c:axId val="1539726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(Watts)</a:t>
                </a:r>
              </a:p>
            </c:rich>
          </c:tx>
          <c:layout>
            <c:manualLayout>
              <c:xMode val="edge"/>
              <c:yMode val="edge"/>
              <c:x val="1.8471592109430366E-2"/>
              <c:y val="0.339992704349870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724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I-V of 47 </a:t>
            </a:r>
            <a:r>
              <a:rPr lang="el-GR"/>
              <a:t>Ω </a:t>
            </a:r>
            <a:r>
              <a:rPr lang="en-US"/>
              <a:t>Resistor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'1c'!$C$1</c:f>
              <c:strCache>
                <c:ptCount val="1"/>
                <c:pt idx="0">
                  <c:v>Current (A)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999628171478564"/>
                  <c:y val="-0.344613225430154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'1c'!$B$2:$B$25</c:f>
              <c:numCache>
                <c:formatCode>General</c:formatCode>
                <c:ptCount val="24"/>
                <c:pt idx="0">
                  <c:v>0.54500000000000004</c:v>
                </c:pt>
                <c:pt idx="1">
                  <c:v>0.53800000000000003</c:v>
                </c:pt>
                <c:pt idx="2">
                  <c:v>0.48799999999999999</c:v>
                </c:pt>
                <c:pt idx="3">
                  <c:v>0.43</c:v>
                </c:pt>
                <c:pt idx="4">
                  <c:v>0.376</c:v>
                </c:pt>
                <c:pt idx="5">
                  <c:v>0.32600000000000001</c:v>
                </c:pt>
                <c:pt idx="6">
                  <c:v>0.28699999999999998</c:v>
                </c:pt>
                <c:pt idx="7">
                  <c:v>0.23899999999999999</c:v>
                </c:pt>
                <c:pt idx="8">
                  <c:v>0.20200000000000001</c:v>
                </c:pt>
                <c:pt idx="9">
                  <c:v>0.151</c:v>
                </c:pt>
                <c:pt idx="10">
                  <c:v>0.121</c:v>
                </c:pt>
                <c:pt idx="11">
                  <c:v>8.3000000000000004E-2</c:v>
                </c:pt>
                <c:pt idx="12">
                  <c:v>0.06</c:v>
                </c:pt>
                <c:pt idx="13">
                  <c:v>5.7000000000000002E-2</c:v>
                </c:pt>
                <c:pt idx="14">
                  <c:v>-5.6000000000000001E-2</c:v>
                </c:pt>
                <c:pt idx="15">
                  <c:v>-0.127</c:v>
                </c:pt>
                <c:pt idx="16">
                  <c:v>-0.17399999999999999</c:v>
                </c:pt>
                <c:pt idx="17">
                  <c:v>-0.215</c:v>
                </c:pt>
                <c:pt idx="18">
                  <c:v>-0.249</c:v>
                </c:pt>
                <c:pt idx="19">
                  <c:v>-0.30299999999999999</c:v>
                </c:pt>
                <c:pt idx="20">
                  <c:v>-0.38600000000000001</c:v>
                </c:pt>
                <c:pt idx="21">
                  <c:v>-0.45400000000000001</c:v>
                </c:pt>
                <c:pt idx="22">
                  <c:v>-0.502</c:v>
                </c:pt>
                <c:pt idx="23">
                  <c:v>-0.54500000000000004</c:v>
                </c:pt>
              </c:numCache>
            </c:numRef>
          </c:xVal>
          <c:yVal>
            <c:numRef>
              <c:f>'1c'!$C$2:$C$25</c:f>
              <c:numCache>
                <c:formatCode>General</c:formatCode>
                <c:ptCount val="24"/>
                <c:pt idx="0">
                  <c:v>1.1779999999999999E-2</c:v>
                </c:pt>
                <c:pt idx="1">
                  <c:v>1.1640000000000001E-2</c:v>
                </c:pt>
                <c:pt idx="2">
                  <c:v>1.056E-2</c:v>
                </c:pt>
                <c:pt idx="3">
                  <c:v>9.300000000000001E-3</c:v>
                </c:pt>
                <c:pt idx="4">
                  <c:v>8.1799999999999998E-3</c:v>
                </c:pt>
                <c:pt idx="5">
                  <c:v>7.0599999999999994E-3</c:v>
                </c:pt>
                <c:pt idx="6">
                  <c:v>6.2100000000000002E-3</c:v>
                </c:pt>
                <c:pt idx="7">
                  <c:v>5.1799999999999997E-3</c:v>
                </c:pt>
                <c:pt idx="8">
                  <c:v>4.3800000000000002E-3</c:v>
                </c:pt>
                <c:pt idx="9">
                  <c:v>3.2699999999999999E-3</c:v>
                </c:pt>
                <c:pt idx="10">
                  <c:v>2.6099999999999999E-3</c:v>
                </c:pt>
                <c:pt idx="11">
                  <c:v>1.8000000000000002E-3</c:v>
                </c:pt>
                <c:pt idx="12">
                  <c:v>1.32E-3</c:v>
                </c:pt>
                <c:pt idx="13">
                  <c:v>1.25E-3</c:v>
                </c:pt>
                <c:pt idx="14">
                  <c:v>-1.2199999999999999E-3</c:v>
                </c:pt>
                <c:pt idx="15">
                  <c:v>-2.7699999999999999E-3</c:v>
                </c:pt>
                <c:pt idx="16">
                  <c:v>-3.7699999999999999E-3</c:v>
                </c:pt>
                <c:pt idx="17">
                  <c:v>-4.6699999999999997E-3</c:v>
                </c:pt>
                <c:pt idx="18">
                  <c:v>-5.3899999999999998E-3</c:v>
                </c:pt>
                <c:pt idx="19">
                  <c:v>-6.5500000000000003E-3</c:v>
                </c:pt>
                <c:pt idx="20">
                  <c:v>-8.3499999999999998E-3</c:v>
                </c:pt>
                <c:pt idx="21">
                  <c:v>-9.810000000000001E-3</c:v>
                </c:pt>
                <c:pt idx="22">
                  <c:v>-1.086E-2</c:v>
                </c:pt>
                <c:pt idx="23">
                  <c:v>-1.1769999999999999E-2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E7-0948-866B-A03182416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724295"/>
        <c:axId val="1539726343"/>
      </c:scatterChart>
      <c:valAx>
        <c:axId val="1539724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(Volts)</a:t>
                </a:r>
              </a:p>
            </c:rich>
          </c:tx>
          <c:layout>
            <c:manualLayout>
              <c:xMode val="edge"/>
              <c:yMode val="edge"/>
              <c:x val="0.39441176160446867"/>
              <c:y val="0.908050441752332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726343"/>
        <c:crosses val="autoZero"/>
        <c:crossBetween val="midCat"/>
      </c:valAx>
      <c:valAx>
        <c:axId val="1539726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(Amps)</a:t>
                </a:r>
              </a:p>
            </c:rich>
          </c:tx>
          <c:layout>
            <c:manualLayout>
              <c:xMode val="edge"/>
              <c:yMode val="edge"/>
              <c:x val="1.8471592109430366E-2"/>
              <c:y val="0.339992704349870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724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P-V of 47 </a:t>
            </a:r>
            <a:r>
              <a:rPr lang="el-GR"/>
              <a:t>Ω </a:t>
            </a:r>
            <a:r>
              <a:rPr lang="en-US"/>
              <a:t>Resistor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'1c'!$D$1</c:f>
              <c:strCache>
                <c:ptCount val="1"/>
                <c:pt idx="0">
                  <c:v>Power dissipation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2999628171478564"/>
                  <c:y val="-0.344613225430154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'1c'!$B$2:$B$25</c:f>
              <c:numCache>
                <c:formatCode>General</c:formatCode>
                <c:ptCount val="24"/>
                <c:pt idx="0">
                  <c:v>0.54500000000000004</c:v>
                </c:pt>
                <c:pt idx="1">
                  <c:v>0.53800000000000003</c:v>
                </c:pt>
                <c:pt idx="2">
                  <c:v>0.48799999999999999</c:v>
                </c:pt>
                <c:pt idx="3">
                  <c:v>0.43</c:v>
                </c:pt>
                <c:pt idx="4">
                  <c:v>0.376</c:v>
                </c:pt>
                <c:pt idx="5">
                  <c:v>0.32600000000000001</c:v>
                </c:pt>
                <c:pt idx="6">
                  <c:v>0.28699999999999998</c:v>
                </c:pt>
                <c:pt idx="7">
                  <c:v>0.23899999999999999</c:v>
                </c:pt>
                <c:pt idx="8">
                  <c:v>0.20200000000000001</c:v>
                </c:pt>
                <c:pt idx="9">
                  <c:v>0.151</c:v>
                </c:pt>
                <c:pt idx="10">
                  <c:v>0.121</c:v>
                </c:pt>
                <c:pt idx="11">
                  <c:v>8.3000000000000004E-2</c:v>
                </c:pt>
                <c:pt idx="12">
                  <c:v>0.06</c:v>
                </c:pt>
                <c:pt idx="13">
                  <c:v>5.7000000000000002E-2</c:v>
                </c:pt>
                <c:pt idx="14">
                  <c:v>-5.6000000000000001E-2</c:v>
                </c:pt>
                <c:pt idx="15">
                  <c:v>-0.127</c:v>
                </c:pt>
                <c:pt idx="16">
                  <c:v>-0.17399999999999999</c:v>
                </c:pt>
                <c:pt idx="17">
                  <c:v>-0.215</c:v>
                </c:pt>
                <c:pt idx="18">
                  <c:v>-0.249</c:v>
                </c:pt>
                <c:pt idx="19">
                  <c:v>-0.30299999999999999</c:v>
                </c:pt>
                <c:pt idx="20">
                  <c:v>-0.38600000000000001</c:v>
                </c:pt>
                <c:pt idx="21">
                  <c:v>-0.45400000000000001</c:v>
                </c:pt>
                <c:pt idx="22">
                  <c:v>-0.502</c:v>
                </c:pt>
                <c:pt idx="23">
                  <c:v>-0.54500000000000004</c:v>
                </c:pt>
              </c:numCache>
            </c:numRef>
          </c:xVal>
          <c:yVal>
            <c:numRef>
              <c:f>'1c'!$D$2:$D$25</c:f>
              <c:numCache>
                <c:formatCode>General</c:formatCode>
                <c:ptCount val="24"/>
                <c:pt idx="0">
                  <c:v>6.4200999999999998E-3</c:v>
                </c:pt>
                <c:pt idx="1">
                  <c:v>6.2623200000000009E-3</c:v>
                </c:pt>
                <c:pt idx="2">
                  <c:v>5.1532799999999997E-3</c:v>
                </c:pt>
                <c:pt idx="3">
                  <c:v>3.999E-3</c:v>
                </c:pt>
                <c:pt idx="4">
                  <c:v>3.0756799999999999E-3</c:v>
                </c:pt>
                <c:pt idx="5">
                  <c:v>2.3015599999999998E-3</c:v>
                </c:pt>
                <c:pt idx="6">
                  <c:v>1.7822699999999999E-3</c:v>
                </c:pt>
                <c:pt idx="7">
                  <c:v>1.2380199999999998E-3</c:v>
                </c:pt>
                <c:pt idx="8">
                  <c:v>8.8476000000000006E-4</c:v>
                </c:pt>
                <c:pt idx="9">
                  <c:v>4.9376999999999993E-4</c:v>
                </c:pt>
                <c:pt idx="10">
                  <c:v>3.1580999999999997E-4</c:v>
                </c:pt>
                <c:pt idx="11">
                  <c:v>1.4940000000000003E-4</c:v>
                </c:pt>
                <c:pt idx="12">
                  <c:v>7.9200000000000001E-5</c:v>
                </c:pt>
                <c:pt idx="13">
                  <c:v>7.1250000000000011E-5</c:v>
                </c:pt>
                <c:pt idx="14">
                  <c:v>6.8319999999999996E-5</c:v>
                </c:pt>
                <c:pt idx="15">
                  <c:v>3.5178999999999999E-4</c:v>
                </c:pt>
                <c:pt idx="16">
                  <c:v>6.5597999999999991E-4</c:v>
                </c:pt>
                <c:pt idx="17">
                  <c:v>1.0040499999999998E-3</c:v>
                </c:pt>
                <c:pt idx="18">
                  <c:v>1.3421099999999999E-3</c:v>
                </c:pt>
                <c:pt idx="19">
                  <c:v>1.9846500000000001E-3</c:v>
                </c:pt>
                <c:pt idx="20">
                  <c:v>3.2231E-3</c:v>
                </c:pt>
                <c:pt idx="21">
                  <c:v>4.4537400000000003E-3</c:v>
                </c:pt>
                <c:pt idx="22">
                  <c:v>5.4517200000000002E-3</c:v>
                </c:pt>
                <c:pt idx="23">
                  <c:v>6.41465E-3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81-4749-A957-F0F0C0823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724295"/>
        <c:axId val="1539726343"/>
      </c:scatterChart>
      <c:valAx>
        <c:axId val="1539724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(Volts)</a:t>
                </a:r>
              </a:p>
            </c:rich>
          </c:tx>
          <c:layout>
            <c:manualLayout>
              <c:xMode val="edge"/>
              <c:yMode val="edge"/>
              <c:x val="0.39441176160446867"/>
              <c:y val="0.908050441752332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726343"/>
        <c:crosses val="autoZero"/>
        <c:crossBetween val="midCat"/>
      </c:valAx>
      <c:valAx>
        <c:axId val="1539726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(Watts)</a:t>
                </a:r>
              </a:p>
            </c:rich>
          </c:tx>
          <c:layout>
            <c:manualLayout>
              <c:xMode val="edge"/>
              <c:yMode val="edge"/>
              <c:x val="1.8471592109430366E-2"/>
              <c:y val="0.339992704349870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724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I-V of 47 </a:t>
            </a:r>
            <a:r>
              <a:rPr lang="el-GR"/>
              <a:t>Ω </a:t>
            </a:r>
            <a:r>
              <a:rPr lang="en-US"/>
              <a:t>Resistor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'1c'!$C$1</c:f>
              <c:strCache>
                <c:ptCount val="1"/>
                <c:pt idx="0">
                  <c:v>Current (A)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999628171478564"/>
                  <c:y val="-0.344613225430154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'1c'!$B$2:$B$25</c:f>
              <c:numCache>
                <c:formatCode>General</c:formatCode>
                <c:ptCount val="24"/>
                <c:pt idx="0">
                  <c:v>0.54500000000000004</c:v>
                </c:pt>
                <c:pt idx="1">
                  <c:v>0.53800000000000003</c:v>
                </c:pt>
                <c:pt idx="2">
                  <c:v>0.48799999999999999</c:v>
                </c:pt>
                <c:pt idx="3">
                  <c:v>0.43</c:v>
                </c:pt>
                <c:pt idx="4">
                  <c:v>0.376</c:v>
                </c:pt>
                <c:pt idx="5">
                  <c:v>0.32600000000000001</c:v>
                </c:pt>
                <c:pt idx="6">
                  <c:v>0.28699999999999998</c:v>
                </c:pt>
                <c:pt idx="7">
                  <c:v>0.23899999999999999</c:v>
                </c:pt>
                <c:pt idx="8">
                  <c:v>0.20200000000000001</c:v>
                </c:pt>
                <c:pt idx="9">
                  <c:v>0.151</c:v>
                </c:pt>
                <c:pt idx="10">
                  <c:v>0.121</c:v>
                </c:pt>
                <c:pt idx="11">
                  <c:v>8.3000000000000004E-2</c:v>
                </c:pt>
                <c:pt idx="12">
                  <c:v>0.06</c:v>
                </c:pt>
                <c:pt idx="13">
                  <c:v>5.7000000000000002E-2</c:v>
                </c:pt>
                <c:pt idx="14">
                  <c:v>-5.6000000000000001E-2</c:v>
                </c:pt>
                <c:pt idx="15">
                  <c:v>-0.127</c:v>
                </c:pt>
                <c:pt idx="16">
                  <c:v>-0.17399999999999999</c:v>
                </c:pt>
                <c:pt idx="17">
                  <c:v>-0.215</c:v>
                </c:pt>
                <c:pt idx="18">
                  <c:v>-0.249</c:v>
                </c:pt>
                <c:pt idx="19">
                  <c:v>-0.30299999999999999</c:v>
                </c:pt>
                <c:pt idx="20">
                  <c:v>-0.38600000000000001</c:v>
                </c:pt>
                <c:pt idx="21">
                  <c:v>-0.45400000000000001</c:v>
                </c:pt>
                <c:pt idx="22">
                  <c:v>-0.502</c:v>
                </c:pt>
                <c:pt idx="23">
                  <c:v>-0.54500000000000004</c:v>
                </c:pt>
              </c:numCache>
            </c:numRef>
          </c:xVal>
          <c:yVal>
            <c:numRef>
              <c:f>'1c'!$C$2:$C$25</c:f>
              <c:numCache>
                <c:formatCode>General</c:formatCode>
                <c:ptCount val="24"/>
                <c:pt idx="0">
                  <c:v>1.1779999999999999E-2</c:v>
                </c:pt>
                <c:pt idx="1">
                  <c:v>1.1640000000000001E-2</c:v>
                </c:pt>
                <c:pt idx="2">
                  <c:v>1.056E-2</c:v>
                </c:pt>
                <c:pt idx="3">
                  <c:v>9.300000000000001E-3</c:v>
                </c:pt>
                <c:pt idx="4">
                  <c:v>8.1799999999999998E-3</c:v>
                </c:pt>
                <c:pt idx="5">
                  <c:v>7.0599999999999994E-3</c:v>
                </c:pt>
                <c:pt idx="6">
                  <c:v>6.2100000000000002E-3</c:v>
                </c:pt>
                <c:pt idx="7">
                  <c:v>5.1799999999999997E-3</c:v>
                </c:pt>
                <c:pt idx="8">
                  <c:v>4.3800000000000002E-3</c:v>
                </c:pt>
                <c:pt idx="9">
                  <c:v>3.2699999999999999E-3</c:v>
                </c:pt>
                <c:pt idx="10">
                  <c:v>2.6099999999999999E-3</c:v>
                </c:pt>
                <c:pt idx="11">
                  <c:v>1.8000000000000002E-3</c:v>
                </c:pt>
                <c:pt idx="12">
                  <c:v>1.32E-3</c:v>
                </c:pt>
                <c:pt idx="13">
                  <c:v>1.25E-3</c:v>
                </c:pt>
                <c:pt idx="14">
                  <c:v>-1.2199999999999999E-3</c:v>
                </c:pt>
                <c:pt idx="15">
                  <c:v>-2.7699999999999999E-3</c:v>
                </c:pt>
                <c:pt idx="16">
                  <c:v>-3.7699999999999999E-3</c:v>
                </c:pt>
                <c:pt idx="17">
                  <c:v>-4.6699999999999997E-3</c:v>
                </c:pt>
                <c:pt idx="18">
                  <c:v>-5.3899999999999998E-3</c:v>
                </c:pt>
                <c:pt idx="19">
                  <c:v>-6.5500000000000003E-3</c:v>
                </c:pt>
                <c:pt idx="20">
                  <c:v>-8.3499999999999998E-3</c:v>
                </c:pt>
                <c:pt idx="21">
                  <c:v>-9.810000000000001E-3</c:v>
                </c:pt>
                <c:pt idx="22">
                  <c:v>-1.086E-2</c:v>
                </c:pt>
                <c:pt idx="23">
                  <c:v>-1.1769999999999999E-2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E7-0948-866B-A03182416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724295"/>
        <c:axId val="1539726343"/>
      </c:scatterChart>
      <c:valAx>
        <c:axId val="1539724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(Volts)</a:t>
                </a:r>
              </a:p>
            </c:rich>
          </c:tx>
          <c:layout>
            <c:manualLayout>
              <c:xMode val="edge"/>
              <c:yMode val="edge"/>
              <c:x val="0.39441176160446867"/>
              <c:y val="0.908050441752332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726343"/>
        <c:crosses val="autoZero"/>
        <c:crossBetween val="midCat"/>
      </c:valAx>
      <c:valAx>
        <c:axId val="1539726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(Amps)</a:t>
                </a:r>
              </a:p>
            </c:rich>
          </c:tx>
          <c:layout>
            <c:manualLayout>
              <c:xMode val="edge"/>
              <c:yMode val="edge"/>
              <c:x val="1.8471592109430366E-2"/>
              <c:y val="0.339992704349870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724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I-V of 5 Volt Zener Diode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'1d'!$C$1</c:f>
              <c:strCache>
                <c:ptCount val="1"/>
                <c:pt idx="0">
                  <c:v>Current (A)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'1d'!$B$2:$B$27</c:f>
              <c:numCache>
                <c:formatCode>General</c:formatCode>
                <c:ptCount val="26"/>
                <c:pt idx="0">
                  <c:v>0.69699999999999995</c:v>
                </c:pt>
                <c:pt idx="1">
                  <c:v>0.69399999999999995</c:v>
                </c:pt>
                <c:pt idx="2">
                  <c:v>0.69</c:v>
                </c:pt>
                <c:pt idx="3">
                  <c:v>0.68600000000000005</c:v>
                </c:pt>
                <c:pt idx="4">
                  <c:v>0.68</c:v>
                </c:pt>
                <c:pt idx="5">
                  <c:v>0.67400000000000004</c:v>
                </c:pt>
                <c:pt idx="6">
                  <c:v>0.66600000000000004</c:v>
                </c:pt>
                <c:pt idx="7">
                  <c:v>0.65800000000000003</c:v>
                </c:pt>
                <c:pt idx="8">
                  <c:v>0.64400000000000002</c:v>
                </c:pt>
                <c:pt idx="9">
                  <c:v>0.625</c:v>
                </c:pt>
                <c:pt idx="10">
                  <c:v>0.59899999999999998</c:v>
                </c:pt>
                <c:pt idx="11">
                  <c:v>0.59799999999999998</c:v>
                </c:pt>
                <c:pt idx="12">
                  <c:v>0.59599999999999997</c:v>
                </c:pt>
                <c:pt idx="13">
                  <c:v>0.59199999999999997</c:v>
                </c:pt>
                <c:pt idx="14">
                  <c:v>0.58599999999999997</c:v>
                </c:pt>
                <c:pt idx="15">
                  <c:v>0.58499999999999996</c:v>
                </c:pt>
                <c:pt idx="16">
                  <c:v>0.57899999999999996</c:v>
                </c:pt>
                <c:pt idx="17">
                  <c:v>-1.26</c:v>
                </c:pt>
                <c:pt idx="18">
                  <c:v>-2.0590000000000002</c:v>
                </c:pt>
                <c:pt idx="19">
                  <c:v>-3.36</c:v>
                </c:pt>
                <c:pt idx="20">
                  <c:v>-5.35</c:v>
                </c:pt>
                <c:pt idx="21">
                  <c:v>-6.33</c:v>
                </c:pt>
                <c:pt idx="22">
                  <c:v>-8.5399999999999991</c:v>
                </c:pt>
                <c:pt idx="23">
                  <c:v>-10.56</c:v>
                </c:pt>
                <c:pt idx="24">
                  <c:v>-11.96</c:v>
                </c:pt>
                <c:pt idx="25">
                  <c:v>-12.28</c:v>
                </c:pt>
              </c:numCache>
            </c:numRef>
          </c:xVal>
          <c:yVal>
            <c:numRef>
              <c:f>'1d'!$C$2:$C$27</c:f>
              <c:numCache>
                <c:formatCode>General</c:formatCode>
                <c:ptCount val="26"/>
                <c:pt idx="0">
                  <c:v>1.1550000000000001E-2</c:v>
                </c:pt>
                <c:pt idx="1">
                  <c:v>1.078E-2</c:v>
                </c:pt>
                <c:pt idx="2">
                  <c:v>9.8699999999999986E-3</c:v>
                </c:pt>
                <c:pt idx="3">
                  <c:v>8.8100000000000001E-3</c:v>
                </c:pt>
                <c:pt idx="4">
                  <c:v>7.6E-3</c:v>
                </c:pt>
                <c:pt idx="5">
                  <c:v>6.5799999999999999E-3</c:v>
                </c:pt>
                <c:pt idx="6">
                  <c:v>5.4299999999999999E-3</c:v>
                </c:pt>
                <c:pt idx="7">
                  <c:v>4.45E-3</c:v>
                </c:pt>
                <c:pt idx="8">
                  <c:v>3.2200000000000002E-3</c:v>
                </c:pt>
                <c:pt idx="9">
                  <c:v>2.0600000000000002E-3</c:v>
                </c:pt>
                <c:pt idx="10">
                  <c:v>1.1200000000000001E-3</c:v>
                </c:pt>
                <c:pt idx="11">
                  <c:v>1.01E-3</c:v>
                </c:pt>
                <c:pt idx="12">
                  <c:v>9.6000000000000002E-4</c:v>
                </c:pt>
                <c:pt idx="13">
                  <c:v>8.7000000000000001E-4</c:v>
                </c:pt>
                <c:pt idx="14">
                  <c:v>7.6000000000000004E-4</c:v>
                </c:pt>
                <c:pt idx="15">
                  <c:v>7.2999999999999996E-4</c:v>
                </c:pt>
                <c:pt idx="16">
                  <c:v>6.9999999999999999E-4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EA-054A-9F7B-C5D034B7A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724295"/>
        <c:axId val="1539726343"/>
      </c:scatterChart>
      <c:valAx>
        <c:axId val="1539724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(Volts)</a:t>
                </a:r>
              </a:p>
            </c:rich>
          </c:tx>
          <c:layout>
            <c:manualLayout>
              <c:xMode val="edge"/>
              <c:yMode val="edge"/>
              <c:x val="0.39441176160446867"/>
              <c:y val="0.908050441752332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726343"/>
        <c:crosses val="autoZero"/>
        <c:crossBetween val="midCat"/>
      </c:valAx>
      <c:valAx>
        <c:axId val="1539726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(Amps)</a:t>
                </a:r>
              </a:p>
            </c:rich>
          </c:tx>
          <c:layout>
            <c:manualLayout>
              <c:xMode val="edge"/>
              <c:yMode val="edge"/>
              <c:x val="1.8471592109430366E-2"/>
              <c:y val="0.339992704349870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724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Breakdown of 5 Volt Zener Diode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'1d'!$C$1</c:f>
              <c:strCache>
                <c:ptCount val="1"/>
                <c:pt idx="0">
                  <c:v>Current (A)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9.11147642199443E-2"/>
                  <c:y val="-0.210555831073449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'1d'!$B$2:$B$18</c:f>
              <c:numCache>
                <c:formatCode>General</c:formatCode>
                <c:ptCount val="17"/>
                <c:pt idx="0">
                  <c:v>0.69699999999999995</c:v>
                </c:pt>
                <c:pt idx="1">
                  <c:v>0.69399999999999995</c:v>
                </c:pt>
                <c:pt idx="2">
                  <c:v>0.69</c:v>
                </c:pt>
                <c:pt idx="3">
                  <c:v>0.68600000000000005</c:v>
                </c:pt>
                <c:pt idx="4">
                  <c:v>0.68</c:v>
                </c:pt>
                <c:pt idx="5">
                  <c:v>0.67400000000000004</c:v>
                </c:pt>
                <c:pt idx="6">
                  <c:v>0.66600000000000004</c:v>
                </c:pt>
                <c:pt idx="7">
                  <c:v>0.65800000000000003</c:v>
                </c:pt>
                <c:pt idx="8">
                  <c:v>0.64400000000000002</c:v>
                </c:pt>
                <c:pt idx="9">
                  <c:v>0.625</c:v>
                </c:pt>
                <c:pt idx="10">
                  <c:v>0.59899999999999998</c:v>
                </c:pt>
                <c:pt idx="11">
                  <c:v>0.59799999999999998</c:v>
                </c:pt>
                <c:pt idx="12">
                  <c:v>0.59599999999999997</c:v>
                </c:pt>
                <c:pt idx="13">
                  <c:v>0.59199999999999997</c:v>
                </c:pt>
                <c:pt idx="14">
                  <c:v>0.58599999999999997</c:v>
                </c:pt>
                <c:pt idx="15">
                  <c:v>0.58499999999999996</c:v>
                </c:pt>
                <c:pt idx="16">
                  <c:v>0.57899999999999996</c:v>
                </c:pt>
              </c:numCache>
            </c:numRef>
          </c:xVal>
          <c:yVal>
            <c:numRef>
              <c:f>'1d'!$C$2:$C$18</c:f>
              <c:numCache>
                <c:formatCode>General</c:formatCode>
                <c:ptCount val="17"/>
                <c:pt idx="0">
                  <c:v>1.1550000000000001E-2</c:v>
                </c:pt>
                <c:pt idx="1">
                  <c:v>1.078E-2</c:v>
                </c:pt>
                <c:pt idx="2">
                  <c:v>9.8699999999999986E-3</c:v>
                </c:pt>
                <c:pt idx="3">
                  <c:v>8.8100000000000001E-3</c:v>
                </c:pt>
                <c:pt idx="4">
                  <c:v>7.6E-3</c:v>
                </c:pt>
                <c:pt idx="5">
                  <c:v>6.5799999999999999E-3</c:v>
                </c:pt>
                <c:pt idx="6">
                  <c:v>5.4299999999999999E-3</c:v>
                </c:pt>
                <c:pt idx="7">
                  <c:v>4.45E-3</c:v>
                </c:pt>
                <c:pt idx="8">
                  <c:v>3.2200000000000002E-3</c:v>
                </c:pt>
                <c:pt idx="9">
                  <c:v>2.0600000000000002E-3</c:v>
                </c:pt>
                <c:pt idx="10">
                  <c:v>1.1200000000000001E-3</c:v>
                </c:pt>
                <c:pt idx="11">
                  <c:v>1.01E-3</c:v>
                </c:pt>
                <c:pt idx="12">
                  <c:v>9.6000000000000002E-4</c:v>
                </c:pt>
                <c:pt idx="13">
                  <c:v>8.7000000000000001E-4</c:v>
                </c:pt>
                <c:pt idx="14">
                  <c:v>7.6000000000000004E-4</c:v>
                </c:pt>
                <c:pt idx="15">
                  <c:v>7.2999999999999996E-4</c:v>
                </c:pt>
                <c:pt idx="16">
                  <c:v>6.9999999999999999E-4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91-9C41-B88D-1293D9BBE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724295"/>
        <c:axId val="1539726343"/>
      </c:scatterChart>
      <c:valAx>
        <c:axId val="1539724295"/>
        <c:scaling>
          <c:orientation val="minMax"/>
          <c:min val="0.56999999999999995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(Volts)</a:t>
                </a:r>
              </a:p>
            </c:rich>
          </c:tx>
          <c:layout>
            <c:manualLayout>
              <c:xMode val="edge"/>
              <c:yMode val="edge"/>
              <c:x val="0.39441176160446867"/>
              <c:y val="0.908050441752332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726343"/>
        <c:crosses val="autoZero"/>
        <c:crossBetween val="midCat"/>
      </c:valAx>
      <c:valAx>
        <c:axId val="1539726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(Amps)</a:t>
                </a:r>
              </a:p>
            </c:rich>
          </c:tx>
          <c:layout>
            <c:manualLayout>
              <c:xMode val="edge"/>
              <c:yMode val="edge"/>
              <c:x val="1.8471592109430366E-2"/>
              <c:y val="0.339992704349870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724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126031</xdr:colOff>
      <xdr:row>1</xdr:row>
      <xdr:rowOff>163282</xdr:rowOff>
    </xdr:from>
    <xdr:to>
      <xdr:col>13</xdr:col>
      <xdr:colOff>643315</xdr:colOff>
      <xdr:row>16</xdr:row>
      <xdr:rowOff>45589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396569-1587-A65A-BE27-02FADDD78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135726</xdr:colOff>
      <xdr:row>16</xdr:row>
      <xdr:rowOff>164809</xdr:rowOff>
    </xdr:from>
    <xdr:to>
      <xdr:col>13</xdr:col>
      <xdr:colOff>653010</xdr:colOff>
      <xdr:row>31</xdr:row>
      <xdr:rowOff>47116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2ADFFC-7437-C147-B1B4-27FF0AE1A0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245534</xdr:colOff>
      <xdr:row>1</xdr:row>
      <xdr:rowOff>93134</xdr:rowOff>
    </xdr:from>
    <xdr:to>
      <xdr:col>14</xdr:col>
      <xdr:colOff>39338</xdr:colOff>
      <xdr:row>15</xdr:row>
      <xdr:rowOff>157571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6E7F19-C1F5-D74F-B39F-D61E059359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245534</xdr:colOff>
      <xdr:row>16</xdr:row>
      <xdr:rowOff>67734</xdr:rowOff>
    </xdr:from>
    <xdr:to>
      <xdr:col>14</xdr:col>
      <xdr:colOff>39338</xdr:colOff>
      <xdr:row>30</xdr:row>
      <xdr:rowOff>132171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14D4D8-0342-EA40-8E4A-CEA4844EB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136886</xdr:colOff>
      <xdr:row>1</xdr:row>
      <xdr:rowOff>136886</xdr:rowOff>
    </xdr:from>
    <xdr:to>
      <xdr:col>13</xdr:col>
      <xdr:colOff>359500</xdr:colOff>
      <xdr:row>16</xdr:row>
      <xdr:rowOff>75794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684F11-B5B9-9142-8FC8-7E717AECB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136886</xdr:colOff>
      <xdr:row>17</xdr:row>
      <xdr:rowOff>7604</xdr:rowOff>
    </xdr:from>
    <xdr:to>
      <xdr:col>13</xdr:col>
      <xdr:colOff>359500</xdr:colOff>
      <xdr:row>31</xdr:row>
      <xdr:rowOff>136631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8C0DF8-69F8-DB45-9B1E-BFF069382D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197725</xdr:colOff>
      <xdr:row>1</xdr:row>
      <xdr:rowOff>136886</xdr:rowOff>
    </xdr:from>
    <xdr:to>
      <xdr:col>13</xdr:col>
      <xdr:colOff>420339</xdr:colOff>
      <xdr:row>16</xdr:row>
      <xdr:rowOff>75794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6DE543-3C69-F7AF-CD5F-11B26A1330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244930</xdr:colOff>
      <xdr:row>0</xdr:row>
      <xdr:rowOff>126999</xdr:rowOff>
    </xdr:from>
    <xdr:to>
      <xdr:col>13</xdr:col>
      <xdr:colOff>574554</xdr:colOff>
      <xdr:row>15</xdr:row>
      <xdr:rowOff>60203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1135FF-560E-C04B-88B6-59D7BD29E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226785</xdr:colOff>
      <xdr:row>15</xdr:row>
      <xdr:rowOff>117929</xdr:rowOff>
    </xdr:from>
    <xdr:to>
      <xdr:col>13</xdr:col>
      <xdr:colOff>556409</xdr:colOff>
      <xdr:row>30</xdr:row>
      <xdr:rowOff>51133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AC761F-4C74-C04D-8BD0-62388995C1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254000</xdr:colOff>
      <xdr:row>30</xdr:row>
      <xdr:rowOff>163285</xdr:rowOff>
    </xdr:from>
    <xdr:to>
      <xdr:col>13</xdr:col>
      <xdr:colOff>583624</xdr:colOff>
      <xdr:row>45</xdr:row>
      <xdr:rowOff>96489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E80D451-6E9A-A441-B8BF-DF7A6DFBEB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44405</xdr:colOff>
      <xdr:row>1</xdr:row>
      <xdr:rowOff>97692</xdr:rowOff>
    </xdr:from>
    <xdr:to>
      <xdr:col>13</xdr:col>
      <xdr:colOff>233834</xdr:colOff>
      <xdr:row>16</xdr:row>
      <xdr:rowOff>90843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ECB3DB-B260-7A42-B7E1-F99ADFD39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62167</xdr:colOff>
      <xdr:row>17</xdr:row>
      <xdr:rowOff>8881</xdr:rowOff>
    </xdr:from>
    <xdr:to>
      <xdr:col>13</xdr:col>
      <xdr:colOff>251596</xdr:colOff>
      <xdr:row>32</xdr:row>
      <xdr:rowOff>2032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57346A-0A22-1D44-B87F-791C8B3A75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160866</xdr:colOff>
      <xdr:row>0</xdr:row>
      <xdr:rowOff>59266</xdr:rowOff>
    </xdr:from>
    <xdr:to>
      <xdr:col>13</xdr:col>
      <xdr:colOff>420337</xdr:colOff>
      <xdr:row>14</xdr:row>
      <xdr:rowOff>123703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57DAB1-691E-254C-BFA3-3A26C23F7B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135468</xdr:colOff>
      <xdr:row>14</xdr:row>
      <xdr:rowOff>177799</xdr:rowOff>
    </xdr:from>
    <xdr:to>
      <xdr:col>13</xdr:col>
      <xdr:colOff>394939</xdr:colOff>
      <xdr:row>29</xdr:row>
      <xdr:rowOff>47503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F97E2F-968D-F141-B945-D3273A5B5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287866</xdr:colOff>
      <xdr:row>21</xdr:row>
      <xdr:rowOff>67733</xdr:rowOff>
    </xdr:from>
    <xdr:to>
      <xdr:col>5</xdr:col>
      <xdr:colOff>911404</xdr:colOff>
      <xdr:row>35</xdr:row>
      <xdr:rowOff>132170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5C1563-D88F-FE44-9FFA-4AA825D9BE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32</xdr:row>
      <xdr:rowOff>0</xdr:rowOff>
    </xdr:from>
    <xdr:to>
      <xdr:col>14</xdr:col>
      <xdr:colOff>547338</xdr:colOff>
      <xdr:row>46</xdr:row>
      <xdr:rowOff>64438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96E4C92-0BB9-BC41-88BA-92262AB55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214648</xdr:colOff>
      <xdr:row>1</xdr:row>
      <xdr:rowOff>0</xdr:rowOff>
    </xdr:from>
    <xdr:to>
      <xdr:col>14</xdr:col>
      <xdr:colOff>53648</xdr:colOff>
      <xdr:row>15</xdr:row>
      <xdr:rowOff>161267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38BEE8-5793-7B47-A2A8-774D9EB79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223592</xdr:colOff>
      <xdr:row>16</xdr:row>
      <xdr:rowOff>71550</xdr:rowOff>
    </xdr:from>
    <xdr:to>
      <xdr:col>14</xdr:col>
      <xdr:colOff>62592</xdr:colOff>
      <xdr:row>31</xdr:row>
      <xdr:rowOff>45000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121777-8B30-E840-A667-CB92947BF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296333</xdr:colOff>
      <xdr:row>2</xdr:row>
      <xdr:rowOff>67733</xdr:rowOff>
    </xdr:from>
    <xdr:to>
      <xdr:col>14</xdr:col>
      <xdr:colOff>90137</xdr:colOff>
      <xdr:row>16</xdr:row>
      <xdr:rowOff>132171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651FDA-A8A9-1343-BC3B-192559F94F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59267</xdr:colOff>
      <xdr:row>22</xdr:row>
      <xdr:rowOff>152400</xdr:rowOff>
    </xdr:from>
    <xdr:to>
      <xdr:col>13</xdr:col>
      <xdr:colOff>530405</xdr:colOff>
      <xdr:row>37</xdr:row>
      <xdr:rowOff>22104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CC6F88-5335-CF4E-A55F-7702CD470D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ED837C-7E71-4457-8406-7C3491CF236B}" name="Table1a" displayName="Table1a" ref="A1:F17" totalsRowShown="0" headerRowDxfId="87" dataDxfId="85" headerRowBorderDxfId="86" tableBorderDxfId="84" totalsRowBorderDxfId="83">
  <autoFilter ref="A1:F17" xr:uid="{97ED837C-7E71-4457-8406-7C3491CF236B}"/>
  <tableColumns count="6">
    <tableColumn id="2" xr3:uid="{21FB436E-3E62-48F6-B8BA-F78263A1DD56}" name="Current (mA)" dataDxfId="82"/>
    <tableColumn id="4" xr3:uid="{32F05397-6107-4BEC-8F56-7AF7ECF7527E}" name="Voltage (V)" dataDxfId="81"/>
    <tableColumn id="3" xr3:uid="{367B75E0-2E4D-4C9E-AB57-BC5CA8F02A12}" name="Current (A)" dataDxfId="80">
      <calculatedColumnFormula>Table1a[[#This Row],[Current (mA)]]*POWER(10,-3)</calculatedColumnFormula>
    </tableColumn>
    <tableColumn id="5" xr3:uid="{64D1A910-0836-4266-BB13-E13A8698C04A}" name="Power dissipation" dataDxfId="79">
      <calculatedColumnFormula>Table1a[[#This Row],[Voltage (V)]]*Table1a[[#This Row],[Current (A)]]</calculatedColumnFormula>
    </tableColumn>
    <tableColumn id="6" xr3:uid="{2178825B-E032-474C-B3AB-00FB544448E5}" name="Resistive?" dataDxfId="78"/>
    <tableColumn id="7" xr3:uid="{0CD2D7BC-6281-4D1F-9FD4-CFF9C0EF6FFD}" name="Resistance (Ω)" dataDxfId="77">
      <calculatedColumnFormula>IF(Table1a[[#This Row],[Resistive?]]="YES",Table1a[[#This Row],[Voltage (V)]]/Table1a[[#This Row],[Current (A)]],"N/A")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2F3CD5-DB38-4B93-8CCC-6796E26DEF09}" name="Table1b" displayName="Table1b" ref="A1:F23" totalsRowShown="0" headerRowDxfId="76" dataDxfId="74" headerRowBorderDxfId="75" tableBorderDxfId="73" totalsRowBorderDxfId="72">
  <autoFilter ref="A1:F23" xr:uid="{97ED837C-7E71-4457-8406-7C3491CF236B}"/>
  <tableColumns count="6">
    <tableColumn id="3" xr3:uid="{6A1A21CD-A77C-436F-8B3C-8E9A2F447617}" name="Current (mA)" dataDxfId="71"/>
    <tableColumn id="4" xr3:uid="{B65809C6-C8AB-4CE3-AC7F-EF4BE0BD527C}" name="Voltage (V)" dataDxfId="70"/>
    <tableColumn id="2" xr3:uid="{2EBC05B9-C691-443B-BA7E-FBDCEBCB2556}" name="Current (A)" dataDxfId="69">
      <calculatedColumnFormula>Table1b[[#This Row],[Current (mA)]]*POWER(10,-3)</calculatedColumnFormula>
    </tableColumn>
    <tableColumn id="5" xr3:uid="{D2B47FE0-AC00-4CBD-B051-33DE2E83556E}" name="Power dissipation" dataDxfId="68">
      <calculatedColumnFormula>Table1b[[#This Row],[Current (A)]]*Table1b[[#This Row],[Voltage (V)]]</calculatedColumnFormula>
    </tableColumn>
    <tableColumn id="6" xr3:uid="{579478E6-BA66-4812-AC59-9CAC487687B2}" name="Resistive?" dataDxfId="67"/>
    <tableColumn id="7" xr3:uid="{59AD181C-94DF-41EC-AB85-C13C7986B52E}" name="Resistance (Ω)" dataDxfId="66">
      <calculatedColumnFormula>IF(Table1b[[#This Row],[Resistive?]]="YES",Table1b[[#This Row],[Voltage (V)]]/Table1b[[#This Row],[Current (A)]],"N/A")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6559C45-4B56-4FA5-956C-9DCD0FD4B415}" name="Table1c" displayName="Table1c" ref="A1:F25" totalsRowShown="0" headerRowDxfId="65" dataDxfId="63" headerRowBorderDxfId="64" tableBorderDxfId="62" totalsRowBorderDxfId="61">
  <autoFilter ref="A1:F25" xr:uid="{97ED837C-7E71-4457-8406-7C3491CF236B}"/>
  <tableColumns count="6">
    <tableColumn id="3" xr3:uid="{CA78CE0B-CFF2-4AA0-AE5E-8E6ABBD7488B}" name="Current (mA)" dataDxfId="60"/>
    <tableColumn id="4" xr3:uid="{0D7A9E44-7CD5-4C26-B033-CEEDEDEFC601}" name="Voltage (V)" dataDxfId="59"/>
    <tableColumn id="2" xr3:uid="{6CB7F33C-B9BF-4EE1-9BF1-1ED71C77CEB0}" name="Current (A)" dataDxfId="58">
      <calculatedColumnFormula>Table1c[[#This Row],[Current (mA)]]*POWER(10,-3)</calculatedColumnFormula>
    </tableColumn>
    <tableColumn id="5" xr3:uid="{FBEDD88E-6905-4AAC-A6EB-529D20D4B636}" name="Power dissipation" dataDxfId="57">
      <calculatedColumnFormula>Table1c[[#This Row],[Voltage (V)]]*Table1c[[#This Row],[Current (A)]]</calculatedColumnFormula>
    </tableColumn>
    <tableColumn id="6" xr3:uid="{BCBEEEB1-F1F9-4ECF-8290-EC13EE3A9AF1}" name="Resistive?" dataDxfId="56"/>
    <tableColumn id="7" xr3:uid="{1D7D40D9-52F2-4D45-B1BC-64DF3EDD8EF6}" name="Resistance (Ω)" dataDxfId="55">
      <calculatedColumnFormula>IF(Table1c[[#This Row],[Resistive?]]="YES",Table1c[[#This Row],[Voltage (V)]]/Table1c[[#This Row],[Current (A)]],"N/A")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8F0D709-E489-4D13-A563-36443FA1A090}" name="Table1d" displayName="Table1d" ref="A1:F27" totalsRowShown="0" headerRowDxfId="54" dataDxfId="52" headerRowBorderDxfId="53" tableBorderDxfId="51" totalsRowBorderDxfId="50">
  <autoFilter ref="A1:F27" xr:uid="{97ED837C-7E71-4457-8406-7C3491CF236B}"/>
  <sortState xmlns:xlrd2="http://schemas.microsoft.com/office/spreadsheetml/2017/richdata2" ref="A2:F27">
    <sortCondition descending="1" ref="A1:A27"/>
  </sortState>
  <tableColumns count="6">
    <tableColumn id="3" xr3:uid="{1AD29260-C814-41B7-9DF3-0B4599D8F1B5}" name="Current (mA)" dataDxfId="49"/>
    <tableColumn id="4" xr3:uid="{0836BD21-DC24-4FE2-AFD9-2E39F961EA2F}" name="Voltage (V)" dataDxfId="48"/>
    <tableColumn id="2" xr3:uid="{395C0570-7503-49B0-AC5B-B1F5B354E0B7}" name="Current (A)" dataDxfId="47">
      <calculatedColumnFormula>Table1d[[#This Row],[Current (mA)]]*POWER(10,-3)</calculatedColumnFormula>
    </tableColumn>
    <tableColumn id="5" xr3:uid="{9357E8C8-47A3-4F63-B9AD-6DC7C68CB346}" name="Power dissipation" dataDxfId="46">
      <calculatedColumnFormula>Table1d[[#This Row],[Voltage (V)]]*Table1d[[#This Row],[Current (A)]]</calculatedColumnFormula>
    </tableColumn>
    <tableColumn id="6" xr3:uid="{3A18638E-58E6-448C-91D0-BDC9D708B8EE}" name="Resistive?" dataDxfId="45"/>
    <tableColumn id="7" xr3:uid="{E95980EA-B716-4FE7-ACB9-BE22357641A4}" name="Resistance (Ω)" dataDxfId="44">
      <calculatedColumnFormula>IF(Table1d[[#This Row],[Resistive?]]="YES",Table1d[[#This Row],[Voltage (V)]]/Table1d[[#This Row],[Current (A)]],"N/A")</calculatedColumnFormula>
    </tableColumn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615142-089A-4DA9-904C-8CB928A8812A}" name="Table1e" displayName="Table1e" ref="A1:F18" totalsRowShown="0" headerRowDxfId="43" dataDxfId="41" headerRowBorderDxfId="42" tableBorderDxfId="40" totalsRowBorderDxfId="39">
  <autoFilter ref="A1:F18" xr:uid="{97ED837C-7E71-4457-8406-7C3491CF236B}"/>
  <tableColumns count="6">
    <tableColumn id="3" xr3:uid="{BFF0DEF2-3CE5-4AA5-AEDB-ACFC567E1A7A}" name="Current (mA)" dataDxfId="38"/>
    <tableColumn id="4" xr3:uid="{28435861-0B08-43FF-BE0B-132CAA23C826}" name="Voltage (V)" dataDxfId="37"/>
    <tableColumn id="2" xr3:uid="{5AF9CA5C-8D7D-4873-B172-536641790D4D}" name="Current (A)" dataDxfId="36">
      <calculatedColumnFormula>Table1e[[#This Row],[Current (mA)]]*POWER(10,-3)</calculatedColumnFormula>
    </tableColumn>
    <tableColumn id="5" xr3:uid="{1313A528-CBC5-4FC7-9CEF-03A044BF917E}" name="Power dissipation" dataDxfId="35">
      <calculatedColumnFormula>Table1e[[#This Row],[Voltage (V)]]*Table1e[[#This Row],[Current (A)]]</calculatedColumnFormula>
    </tableColumn>
    <tableColumn id="6" xr3:uid="{9AE95B47-878E-4A69-82E0-FE5A733650E7}" name="Resistive?" dataDxfId="34"/>
    <tableColumn id="7" xr3:uid="{3BE63C59-688E-4FD0-A263-A6EB5C561CF3}" name="Resistance (Ω)" dataDxfId="33">
      <calculatedColumnFormula>IF(Table1e[[#This Row],[Resistive?]]="YES",Table1e[[#This Row],[Voltage (V)]]/Table1e[[#This Row],[Current (A)]],"N/A")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05C1E59-1719-4DB4-8695-1231004B163C}" name="Table1f" displayName="Table1f" ref="A1:F21" totalsRowShown="0" headerRowDxfId="32" dataDxfId="30" headerRowBorderDxfId="31" tableBorderDxfId="29" totalsRowBorderDxfId="28">
  <autoFilter ref="A1:F21" xr:uid="{97ED837C-7E71-4457-8406-7C3491CF236B}"/>
  <tableColumns count="6">
    <tableColumn id="3" xr3:uid="{EFBC2110-2369-4798-A487-F3D41CB5E9B4}" name="Current (mA)" dataDxfId="27"/>
    <tableColumn id="4" xr3:uid="{A77D4FAE-2A82-4CFB-9A45-6300E943A546}" name="Voltage (V)" dataDxfId="26"/>
    <tableColumn id="2" xr3:uid="{4AE26D50-81E3-4232-8667-BF0D7DCC36CC}" name="Current (A)" dataDxfId="25">
      <calculatedColumnFormula>Table1f[[#This Row],[Current (mA)]]*POWER(10,-3)</calculatedColumnFormula>
    </tableColumn>
    <tableColumn id="5" xr3:uid="{78A10C23-FCF0-461C-BEF3-FA7684511F22}" name="Power dissipation" dataDxfId="24">
      <calculatedColumnFormula>Table1f[[#This Row],[Voltage (V)]]*Table1f[[#This Row],[Current (A)]]</calculatedColumnFormula>
    </tableColumn>
    <tableColumn id="6" xr3:uid="{F0DCB291-E2CD-4B12-8262-D8A4367A5D05}" name="Resistive?" dataDxfId="23"/>
    <tableColumn id="7" xr3:uid="{A5992F80-6026-44D5-BAD0-D589862D8BFA}" name="Resistance (Ω)" dataDxfId="22">
      <calculatedColumnFormula>IF(Table1f[[#This Row],[Resistive?]]="YES",Table1f[[#This Row],[Voltage (V)]]/Table1f[[#This Row],[Current (A)]],"N/A")</calculatedColumnFormula>
    </tableColumn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195752A-2960-40CA-A82C-D7103AE4C0C6}" name="Table1g" displayName="Table1g" ref="A1:F14" totalsRowShown="0" headerRowDxfId="21" dataDxfId="19" headerRowBorderDxfId="20" tableBorderDxfId="18" totalsRowBorderDxfId="17">
  <autoFilter ref="A1:F14" xr:uid="{97ED837C-7E71-4457-8406-7C3491CF236B}"/>
  <tableColumns count="6">
    <tableColumn id="3" xr3:uid="{FC86D7A4-E071-47F3-B6BD-DE4D70DE3712}" name="Current (mA)" dataDxfId="16"/>
    <tableColumn id="4" xr3:uid="{36E75AB0-E850-4849-A5C9-0EF9C268FFA0}" name="Voltage (V)" dataDxfId="15"/>
    <tableColumn id="2" xr3:uid="{A32FAA20-9067-4B84-A0EC-1F0B6948B9F7}" name="Current (A)" dataDxfId="14">
      <calculatedColumnFormula>Table1g[[#This Row],[Current (mA)]]*POWER(10,-3)</calculatedColumnFormula>
    </tableColumn>
    <tableColumn id="5" xr3:uid="{3CC5F60E-0F72-420F-AE21-C45825D351E4}" name="Power dissipation" dataDxfId="13">
      <calculatedColumnFormula>Table1g[[#This Row],[Voltage (V)]]*Table1g[[#This Row],[Current (A)]]</calculatedColumnFormula>
    </tableColumn>
    <tableColumn id="6" xr3:uid="{527F92E8-7FFD-4E5D-B78B-BB2316A81A40}" name="Resistive?" dataDxfId="12"/>
    <tableColumn id="7" xr3:uid="{AF03DF85-00AE-418B-B1B1-7C989A3768B9}" name="Resistance (Ω)" dataDxfId="11">
      <calculatedColumnFormula>IF(Table1g[[#This Row],[Resistive?]]="YES",Table1g[[#This Row],[Voltage (V)]]/Table1g[[#This Row],[Current (A)]],"N/A")</calculatedColumnFormula>
    </tableColumn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8F33AB3-FFBD-4DC7-A9ED-0D364599994D}" name="Table1h" displayName="Table1h" ref="A1:F13" totalsRowShown="0" headerRowDxfId="10" dataDxfId="8" headerRowBorderDxfId="9" tableBorderDxfId="7" totalsRowBorderDxfId="6">
  <autoFilter ref="A1:F13" xr:uid="{97ED837C-7E71-4457-8406-7C3491CF236B}"/>
  <tableColumns count="6">
    <tableColumn id="3" xr3:uid="{F98E35F5-24D5-4E05-A346-9D977BBF432B}" name="Current (mA)" dataDxfId="5"/>
    <tableColumn id="4" xr3:uid="{2D12E67D-F8E5-4137-839B-4A68B32A75D4}" name="Voltage (V)" dataDxfId="4"/>
    <tableColumn id="2" xr3:uid="{9C619E2C-0663-4E09-ACAA-45DF8BDC33E8}" name="Current (A)" dataDxfId="3">
      <calculatedColumnFormula>Table1h[[#This Row],[Current (mA)]]*POWER(10,-3)</calculatedColumnFormula>
    </tableColumn>
    <tableColumn id="5" xr3:uid="{17C654CF-7B7B-40C7-B992-B03D50E905F3}" name="Power dissipation" dataDxfId="2">
      <calculatedColumnFormula>Table1h[[#This Row],[Voltage (V)]]*Table1h[[#This Row],[Current (A)]]</calculatedColumnFormula>
    </tableColumn>
    <tableColumn id="6" xr3:uid="{6058835C-A7AA-4955-A0C2-3C0D61BE6FDE}" name="Resistive?" dataDxfId="1"/>
    <tableColumn id="7" xr3:uid="{369D1EAA-CCC9-401F-9BA4-625AFDB0CEF8}" name="Resistance (Ω)" dataDxfId="0">
      <calculatedColumnFormula>IF(Table1h[[#This Row],[Resistive?]]="YES",Table1h[[#This Row],[Voltage (V)]]/Table1h[[#This Row],[Current (A)]],"N/A")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zoomScale="131" workbookViewId="0">
      <selection activeCell="E29" sqref="E29"/>
    </sheetView>
  </sheetViews>
  <sheetFormatPr baseColWidth="10" defaultColWidth="8.83203125" defaultRowHeight="15" x14ac:dyDescent="0.2"/>
  <cols>
    <col min="1" max="2" width="12.83203125" bestFit="1" customWidth="1"/>
    <col min="3" max="3" width="11.6640625" bestFit="1" customWidth="1"/>
    <col min="4" max="4" width="17.1640625" customWidth="1"/>
    <col min="5" max="5" width="10.83203125" bestFit="1" customWidth="1"/>
    <col min="6" max="6" width="14.1640625" bestFit="1" customWidth="1"/>
    <col min="7" max="7" width="12.6640625" bestFit="1" customWidth="1"/>
    <col min="16" max="16" width="12.6640625" bestFit="1" customWidth="1"/>
  </cols>
  <sheetData>
    <row r="1" spans="1:11" x14ac:dyDescent="0.2">
      <c r="A1" s="1" t="s">
        <v>9</v>
      </c>
      <c r="B1" s="1" t="s">
        <v>12</v>
      </c>
      <c r="C1" s="1" t="s">
        <v>10</v>
      </c>
      <c r="D1" s="1" t="s">
        <v>0</v>
      </c>
      <c r="E1" s="1" t="s">
        <v>1</v>
      </c>
      <c r="F1" s="2" t="s">
        <v>11</v>
      </c>
    </row>
    <row r="2" spans="1:11" x14ac:dyDescent="0.2">
      <c r="A2" s="3">
        <v>0.12</v>
      </c>
      <c r="B2" s="4">
        <v>1.149</v>
      </c>
      <c r="C2" s="6">
        <f>Table1a[[#This Row],[Current (mA)]]*POWER(10,-3)</f>
        <v>1.2E-4</v>
      </c>
      <c r="D2" s="4">
        <f>Table1a[[#This Row],[Voltage (V)]]*Table1a[[#This Row],[Current (A)]]</f>
        <v>1.3788E-4</v>
      </c>
      <c r="E2" s="4" t="s">
        <v>2</v>
      </c>
      <c r="F2" s="5">
        <f>IF(Table1a[[#This Row],[Resistive?]]="YES",Table1a[[#This Row],[Voltage (V)]]/Table1a[[#This Row],[Current (A)]],"N/A")</f>
        <v>9575</v>
      </c>
    </row>
    <row r="3" spans="1:11" x14ac:dyDescent="0.2">
      <c r="A3" s="3">
        <v>0.24</v>
      </c>
      <c r="B3" s="4">
        <v>2.29</v>
      </c>
      <c r="C3" s="6">
        <f>Table1a[[#This Row],[Current (mA)]]*POWER(10,-3)</f>
        <v>2.4000000000000001E-4</v>
      </c>
      <c r="D3" s="4">
        <f>Table1a[[#This Row],[Voltage (V)]]*Table1a[[#This Row],[Current (A)]]</f>
        <v>5.4960000000000002E-4</v>
      </c>
      <c r="E3" s="4" t="s">
        <v>2</v>
      </c>
      <c r="F3" s="5">
        <f>IF(Table1a[[#This Row],[Resistive?]]="YES",Table1a[[#This Row],[Voltage (V)]]/Table1a[[#This Row],[Current (A)]],"N/A")</f>
        <v>9541.6666666666661</v>
      </c>
    </row>
    <row r="4" spans="1:11" x14ac:dyDescent="0.2">
      <c r="A4" s="3">
        <v>0.39</v>
      </c>
      <c r="B4" s="4">
        <v>3.84</v>
      </c>
      <c r="C4" s="6">
        <f>Table1a[[#This Row],[Current (mA)]]*POWER(10,-3)</f>
        <v>3.9000000000000005E-4</v>
      </c>
      <c r="D4" s="4">
        <f>Table1a[[#This Row],[Voltage (V)]]*Table1a[[#This Row],[Current (A)]]</f>
        <v>1.4976000000000002E-3</v>
      </c>
      <c r="E4" s="4" t="s">
        <v>2</v>
      </c>
      <c r="F4" s="5">
        <f>IF(Table1a[[#This Row],[Resistive?]]="YES",Table1a[[#This Row],[Voltage (V)]]/Table1a[[#This Row],[Current (A)]],"N/A")</f>
        <v>9846.1538461538439</v>
      </c>
    </row>
    <row r="5" spans="1:11" x14ac:dyDescent="0.2">
      <c r="A5" s="3">
        <v>0.56000000000000005</v>
      </c>
      <c r="B5" s="4">
        <v>5.47</v>
      </c>
      <c r="C5" s="6">
        <f>Table1a[[#This Row],[Current (mA)]]*POWER(10,-3)</f>
        <v>5.6000000000000006E-4</v>
      </c>
      <c r="D5" s="4">
        <f>Table1a[[#This Row],[Voltage (V)]]*Table1a[[#This Row],[Current (A)]]</f>
        <v>3.0632000000000003E-3</v>
      </c>
      <c r="E5" s="4" t="s">
        <v>2</v>
      </c>
      <c r="F5" s="5">
        <f>IF(Table1a[[#This Row],[Resistive?]]="YES",Table1a[[#This Row],[Voltage (V)]]/Table1a[[#This Row],[Current (A)]],"N/A")</f>
        <v>9767.8571428571413</v>
      </c>
    </row>
    <row r="6" spans="1:11" x14ac:dyDescent="0.2">
      <c r="A6" s="3">
        <v>0.78</v>
      </c>
      <c r="B6" s="4">
        <v>7.7</v>
      </c>
      <c r="C6" s="6">
        <f>Table1a[[#This Row],[Current (mA)]]*POWER(10,-3)</f>
        <v>7.8000000000000009E-4</v>
      </c>
      <c r="D6" s="4">
        <f>Table1a[[#This Row],[Voltage (V)]]*Table1a[[#This Row],[Current (A)]]</f>
        <v>6.0060000000000009E-3</v>
      </c>
      <c r="E6" s="4" t="s">
        <v>2</v>
      </c>
      <c r="F6" s="5">
        <f>IF(Table1a[[#This Row],[Resistive?]]="YES",Table1a[[#This Row],[Voltage (V)]]/Table1a[[#This Row],[Current (A)]],"N/A")</f>
        <v>9871.7948717948711</v>
      </c>
      <c r="K6">
        <f>1/(-0.00000000005)</f>
        <v>-20000000000</v>
      </c>
    </row>
    <row r="7" spans="1:11" x14ac:dyDescent="0.2">
      <c r="A7" s="3">
        <v>1.05</v>
      </c>
      <c r="B7" s="4">
        <v>10.34</v>
      </c>
      <c r="C7" s="6">
        <f>Table1a[[#This Row],[Current (mA)]]*POWER(10,-3)</f>
        <v>1.0500000000000002E-3</v>
      </c>
      <c r="D7" s="4">
        <f>Table1a[[#This Row],[Voltage (V)]]*Table1a[[#This Row],[Current (A)]]</f>
        <v>1.0857000000000002E-2</v>
      </c>
      <c r="E7" s="4" t="s">
        <v>2</v>
      </c>
      <c r="F7" s="5">
        <f>IF(Table1a[[#This Row],[Resistive?]]="YES",Table1a[[#This Row],[Voltage (V)]]/Table1a[[#This Row],[Current (A)]],"N/A")</f>
        <v>9847.6190476190459</v>
      </c>
    </row>
    <row r="8" spans="1:11" x14ac:dyDescent="0.2">
      <c r="A8" s="3">
        <v>1.1200000000000001</v>
      </c>
      <c r="B8" s="4">
        <v>11.09</v>
      </c>
      <c r="C8" s="6">
        <f>Table1a[[#This Row],[Current (mA)]]*POWER(10,-3)</f>
        <v>1.1200000000000001E-3</v>
      </c>
      <c r="D8" s="4">
        <f>Table1a[[#This Row],[Voltage (V)]]*Table1a[[#This Row],[Current (A)]]</f>
        <v>1.2420800000000001E-2</v>
      </c>
      <c r="E8" s="4" t="s">
        <v>2</v>
      </c>
      <c r="F8" s="5">
        <f>IF(Table1a[[#This Row],[Resistive?]]="YES",Table1a[[#This Row],[Voltage (V)]]/Table1a[[#This Row],[Current (A)]],"N/A")</f>
        <v>9901.7857142857138</v>
      </c>
    </row>
    <row r="9" spans="1:11" x14ac:dyDescent="0.2">
      <c r="A9" s="3">
        <v>1.1299999999999999</v>
      </c>
      <c r="B9" s="4">
        <v>11.11</v>
      </c>
      <c r="C9" s="6">
        <f>Table1a[[#This Row],[Current (mA)]]*POWER(10,-3)</f>
        <v>1.1299999999999999E-3</v>
      </c>
      <c r="D9" s="4">
        <f>Table1a[[#This Row],[Voltage (V)]]*Table1a[[#This Row],[Current (A)]]</f>
        <v>1.2554299999999999E-2</v>
      </c>
      <c r="E9" s="4" t="s">
        <v>2</v>
      </c>
      <c r="F9" s="5">
        <f>IF(Table1a[[#This Row],[Resistive?]]="YES",Table1a[[#This Row],[Voltage (V)]]/Table1a[[#This Row],[Current (A)]],"N/A")</f>
        <v>9831.858407079646</v>
      </c>
    </row>
    <row r="10" spans="1:11" x14ac:dyDescent="0.2">
      <c r="A10" s="3">
        <v>-0.12</v>
      </c>
      <c r="B10" s="4">
        <v>-1.1459999999999999</v>
      </c>
      <c r="C10" s="6">
        <f>Table1a[[#This Row],[Current (mA)]]*POWER(10,-3)</f>
        <v>-1.2E-4</v>
      </c>
      <c r="D10" s="4">
        <f>Table1a[[#This Row],[Voltage (V)]]*Table1a[[#This Row],[Current (A)]]</f>
        <v>1.3752E-4</v>
      </c>
      <c r="E10" s="4" t="s">
        <v>2</v>
      </c>
      <c r="F10" s="5">
        <f>IF(Table1a[[#This Row],[Resistive?]]="YES",Table1a[[#This Row],[Voltage (V)]]/Table1a[[#This Row],[Current (A)]],"N/A")</f>
        <v>9549.9999999999982</v>
      </c>
    </row>
    <row r="11" spans="1:11" x14ac:dyDescent="0.2">
      <c r="A11" s="3">
        <v>-0.15</v>
      </c>
      <c r="B11" s="4">
        <v>-1.472</v>
      </c>
      <c r="C11" s="6">
        <f>Table1a[[#This Row],[Current (mA)]]*POWER(10,-3)</f>
        <v>-1.4999999999999999E-4</v>
      </c>
      <c r="D11" s="4">
        <f>Table1a[[#This Row],[Voltage (V)]]*Table1a[[#This Row],[Current (A)]]</f>
        <v>2.2079999999999997E-4</v>
      </c>
      <c r="E11" s="4" t="s">
        <v>2</v>
      </c>
      <c r="F11" s="5">
        <f>IF(Table1a[[#This Row],[Resistive?]]="YES",Table1a[[#This Row],[Voltage (V)]]/Table1a[[#This Row],[Current (A)]],"N/A")</f>
        <v>9813.3333333333339</v>
      </c>
    </row>
    <row r="12" spans="1:11" x14ac:dyDescent="0.2">
      <c r="A12" s="3">
        <v>-0.28000000000000003</v>
      </c>
      <c r="B12" s="4">
        <v>-2.7919999999999998</v>
      </c>
      <c r="C12" s="6">
        <f>Table1a[[#This Row],[Current (mA)]]*POWER(10,-3)</f>
        <v>-2.8000000000000003E-4</v>
      </c>
      <c r="D12" s="4">
        <f>Table1a[[#This Row],[Voltage (V)]]*Table1a[[#This Row],[Current (A)]]</f>
        <v>7.8176000000000005E-4</v>
      </c>
      <c r="E12" s="4" t="s">
        <v>2</v>
      </c>
      <c r="F12" s="5">
        <f>IF(Table1a[[#This Row],[Resistive?]]="YES",Table1a[[#This Row],[Voltage (V)]]/Table1a[[#This Row],[Current (A)]],"N/A")</f>
        <v>9971.4285714285688</v>
      </c>
    </row>
    <row r="13" spans="1:11" x14ac:dyDescent="0.2">
      <c r="A13" s="3">
        <v>-0.45</v>
      </c>
      <c r="B13" s="4">
        <v>-4.4400000000000004</v>
      </c>
      <c r="C13" s="6">
        <f>Table1a[[#This Row],[Current (mA)]]*POWER(10,-3)</f>
        <v>-4.5000000000000004E-4</v>
      </c>
      <c r="D13" s="4">
        <f>Table1a[[#This Row],[Voltage (V)]]*Table1a[[#This Row],[Current (A)]]</f>
        <v>1.9980000000000002E-3</v>
      </c>
      <c r="E13" s="4" t="s">
        <v>2</v>
      </c>
      <c r="F13" s="5">
        <f>IF(Table1a[[#This Row],[Resistive?]]="YES",Table1a[[#This Row],[Voltage (V)]]/Table1a[[#This Row],[Current (A)]],"N/A")</f>
        <v>9866.6666666666661</v>
      </c>
    </row>
    <row r="14" spans="1:11" x14ac:dyDescent="0.2">
      <c r="A14" s="3">
        <v>-0.57999999999999996</v>
      </c>
      <c r="B14" s="4">
        <v>-5.74</v>
      </c>
      <c r="C14" s="6">
        <f>Table1a[[#This Row],[Current (mA)]]*POWER(10,-3)</f>
        <v>-5.8E-4</v>
      </c>
      <c r="D14" s="4">
        <f>Table1a[[#This Row],[Voltage (V)]]*Table1a[[#This Row],[Current (A)]]</f>
        <v>3.3292E-3</v>
      </c>
      <c r="E14" s="4" t="s">
        <v>2</v>
      </c>
      <c r="F14" s="5">
        <f>IF(Table1a[[#This Row],[Resistive?]]="YES",Table1a[[#This Row],[Voltage (V)]]/Table1a[[#This Row],[Current (A)]],"N/A")</f>
        <v>9896.5517241379312</v>
      </c>
    </row>
    <row r="15" spans="1:11" x14ac:dyDescent="0.2">
      <c r="A15" s="3">
        <v>-0.81</v>
      </c>
      <c r="B15" s="4">
        <v>-8.06</v>
      </c>
      <c r="C15" s="6">
        <f>Table1a[[#This Row],[Current (mA)]]*POWER(10,-3)</f>
        <v>-8.1000000000000006E-4</v>
      </c>
      <c r="D15" s="4">
        <f>Table1a[[#This Row],[Voltage (V)]]*Table1a[[#This Row],[Current (A)]]</f>
        <v>6.5286000000000007E-3</v>
      </c>
      <c r="E15" s="4" t="s">
        <v>2</v>
      </c>
      <c r="F15" s="5">
        <f>IF(Table1a[[#This Row],[Resistive?]]="YES",Table1a[[#This Row],[Voltage (V)]]/Table1a[[#This Row],[Current (A)]],"N/A")</f>
        <v>9950.617283950618</v>
      </c>
    </row>
    <row r="16" spans="1:11" x14ac:dyDescent="0.2">
      <c r="A16" s="3">
        <v>-1.0900000000000001</v>
      </c>
      <c r="B16" s="4">
        <v>-10.82</v>
      </c>
      <c r="C16" s="6">
        <f>Table1a[[#This Row],[Current (mA)]]*POWER(10,-3)</f>
        <v>-1.09E-3</v>
      </c>
      <c r="D16" s="4">
        <f>Table1a[[#This Row],[Voltage (V)]]*Table1a[[#This Row],[Current (A)]]</f>
        <v>1.17938E-2</v>
      </c>
      <c r="E16" s="4" t="s">
        <v>2</v>
      </c>
      <c r="F16" s="5">
        <f>IF(Table1a[[#This Row],[Resistive?]]="YES",Table1a[[#This Row],[Voltage (V)]]/Table1a[[#This Row],[Current (A)]],"N/A")</f>
        <v>9926.6055045871562</v>
      </c>
    </row>
    <row r="17" spans="1:10" x14ac:dyDescent="0.2">
      <c r="A17" s="3">
        <v>-1.1299999999999999</v>
      </c>
      <c r="B17" s="4">
        <v>-11.16</v>
      </c>
      <c r="C17" s="6">
        <f>Table1a[[#This Row],[Current (mA)]]*POWER(10,-3)</f>
        <v>-1.1299999999999999E-3</v>
      </c>
      <c r="D17" s="4">
        <f>Table1a[[#This Row],[Voltage (V)]]*Table1a[[#This Row],[Current (A)]]</f>
        <v>1.26108E-2</v>
      </c>
      <c r="E17" s="4" t="s">
        <v>2</v>
      </c>
      <c r="F17" s="5">
        <f>IF(Table1a[[#This Row],[Resistive?]]="YES",Table1a[[#This Row],[Voltage (V)]]/Table1a[[#This Row],[Current (A)]],"N/A")</f>
        <v>9876.1061946902664</v>
      </c>
    </row>
    <row r="24" spans="1:10" x14ac:dyDescent="0.2">
      <c r="J24" t="s">
        <v>3</v>
      </c>
    </row>
    <row r="25" spans="1:10" x14ac:dyDescent="0.2">
      <c r="J25" t="s">
        <v>4</v>
      </c>
    </row>
  </sheetData>
  <phoneticPr fontId="3" type="noConversion"/>
  <pageMargins left="0.7" right="0.7" top="0.75" bottom="0.75" header="0.3" footer="0.3"/>
  <pageSetup orientation="portrait" horizontalDpi="0" verticalDpi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496DA-F581-43BD-8C07-4CD97FADD10D}">
  <dimension ref="A1:F23"/>
  <sheetViews>
    <sheetView zoomScale="150" workbookViewId="0">
      <selection activeCell="O8" sqref="O8"/>
    </sheetView>
  </sheetViews>
  <sheetFormatPr baseColWidth="10" defaultColWidth="8.83203125" defaultRowHeight="15" x14ac:dyDescent="0.2"/>
  <cols>
    <col min="1" max="1" width="12.83203125" bestFit="1" customWidth="1"/>
    <col min="2" max="2" width="11.33203125" bestFit="1" customWidth="1"/>
    <col min="3" max="3" width="9" bestFit="1" customWidth="1"/>
    <col min="4" max="4" width="17.1640625" bestFit="1" customWidth="1"/>
    <col min="5" max="5" width="10.83203125" bestFit="1" customWidth="1"/>
    <col min="6" max="6" width="14.1640625" bestFit="1" customWidth="1"/>
    <col min="7" max="7" width="12.6640625" bestFit="1" customWidth="1"/>
  </cols>
  <sheetData>
    <row r="1" spans="1:6" x14ac:dyDescent="0.2">
      <c r="A1" s="1" t="s">
        <v>9</v>
      </c>
      <c r="B1" s="1" t="s">
        <v>12</v>
      </c>
      <c r="C1" s="1" t="s">
        <v>10</v>
      </c>
      <c r="D1" s="1" t="s">
        <v>0</v>
      </c>
      <c r="E1" s="1" t="s">
        <v>1</v>
      </c>
      <c r="F1" s="2" t="s">
        <v>11</v>
      </c>
    </row>
    <row r="2" spans="1:6" x14ac:dyDescent="0.2">
      <c r="A2" s="6">
        <v>-0.64</v>
      </c>
      <c r="B2" s="4">
        <v>-0.63100000000000001</v>
      </c>
      <c r="C2" s="7">
        <f>Table1b[[#This Row],[Current (mA)]]*POWER(10,-3)</f>
        <v>-6.4000000000000005E-4</v>
      </c>
      <c r="D2" s="4">
        <f>Table1b[[#This Row],[Current (A)]]*Table1b[[#This Row],[Voltage (V)]]</f>
        <v>4.0384000000000004E-4</v>
      </c>
      <c r="E2" s="4" t="s">
        <v>2</v>
      </c>
      <c r="F2" s="5">
        <f>IF(Table1b[[#This Row],[Resistive?]]="YES",Table1b[[#This Row],[Voltage (V)]]/Table1b[[#This Row],[Current (A)]],"N/A")</f>
        <v>985.93749999999989</v>
      </c>
    </row>
    <row r="3" spans="1:6" x14ac:dyDescent="0.2">
      <c r="A3" s="6">
        <v>-0.78</v>
      </c>
      <c r="B3" s="4">
        <v>-0.76300000000000001</v>
      </c>
      <c r="C3" s="7">
        <f>Table1b[[#This Row],[Current (mA)]]*POWER(10,-3)</f>
        <v>-7.8000000000000009E-4</v>
      </c>
      <c r="D3" s="4">
        <f>Table1b[[#This Row],[Current (A)]]*Table1b[[#This Row],[Voltage (V)]]</f>
        <v>5.9514000000000008E-4</v>
      </c>
      <c r="E3" s="4" t="s">
        <v>2</v>
      </c>
      <c r="F3" s="5">
        <f>IF(Table1b[[#This Row],[Resistive?]]="YES",Table1b[[#This Row],[Voltage (V)]]/Table1b[[#This Row],[Current (A)]],"N/A")</f>
        <v>978.20512820512806</v>
      </c>
    </row>
    <row r="4" spans="1:6" x14ac:dyDescent="0.2">
      <c r="A4" s="6">
        <v>-1.71</v>
      </c>
      <c r="B4" s="4">
        <v>-1.6879999999999999</v>
      </c>
      <c r="C4" s="7">
        <f>Table1b[[#This Row],[Current (mA)]]*POWER(10,-3)</f>
        <v>-1.7099999999999999E-3</v>
      </c>
      <c r="D4" s="4">
        <f>Table1b[[#This Row],[Current (A)]]*Table1b[[#This Row],[Voltage (V)]]</f>
        <v>2.8864799999999999E-3</v>
      </c>
      <c r="E4" s="4" t="s">
        <v>2</v>
      </c>
      <c r="F4" s="5">
        <f>IF(Table1b[[#This Row],[Resistive?]]="YES",Table1b[[#This Row],[Voltage (V)]]/Table1b[[#This Row],[Current (A)]],"N/A")</f>
        <v>987.13450292397658</v>
      </c>
    </row>
    <row r="5" spans="1:6" x14ac:dyDescent="0.2">
      <c r="A5" s="6">
        <v>-2.84</v>
      </c>
      <c r="B5" s="4">
        <v>-2.8069999999999999</v>
      </c>
      <c r="C5" s="7">
        <f>Table1b[[#This Row],[Current (mA)]]*POWER(10,-3)</f>
        <v>-2.8400000000000001E-3</v>
      </c>
      <c r="D5" s="4">
        <f>Table1b[[#This Row],[Current (A)]]*Table1b[[#This Row],[Voltage (V)]]</f>
        <v>7.9718800000000006E-3</v>
      </c>
      <c r="E5" s="4" t="s">
        <v>2</v>
      </c>
      <c r="F5" s="5">
        <f>IF(Table1b[[#This Row],[Resistive?]]="YES",Table1b[[#This Row],[Voltage (V)]]/Table1b[[#This Row],[Current (A)]],"N/A")</f>
        <v>988.38028169014081</v>
      </c>
    </row>
    <row r="6" spans="1:6" x14ac:dyDescent="0.2">
      <c r="A6" s="6">
        <v>-4.13</v>
      </c>
      <c r="B6" s="4">
        <v>-4.07</v>
      </c>
      <c r="C6" s="7">
        <f>Table1b[[#This Row],[Current (mA)]]*POWER(10,-3)</f>
        <v>-4.13E-3</v>
      </c>
      <c r="D6" s="4">
        <f>Table1b[[#This Row],[Current (A)]]*Table1b[[#This Row],[Voltage (V)]]</f>
        <v>1.68091E-2</v>
      </c>
      <c r="E6" s="4" t="s">
        <v>2</v>
      </c>
      <c r="F6" s="5">
        <f>IF(Table1b[[#This Row],[Resistive?]]="YES",Table1b[[#This Row],[Voltage (V)]]/Table1b[[#This Row],[Current (A)]],"N/A")</f>
        <v>985.47215496368051</v>
      </c>
    </row>
    <row r="7" spans="1:6" x14ac:dyDescent="0.2">
      <c r="A7" s="6">
        <v>-5.81</v>
      </c>
      <c r="B7" s="4">
        <v>-5.72</v>
      </c>
      <c r="C7" s="7">
        <f>Table1b[[#This Row],[Current (mA)]]*POWER(10,-3)</f>
        <v>-5.8100000000000001E-3</v>
      </c>
      <c r="D7" s="4">
        <f>Table1b[[#This Row],[Current (A)]]*Table1b[[#This Row],[Voltage (V)]]</f>
        <v>3.3233199999999997E-2</v>
      </c>
      <c r="E7" s="4" t="s">
        <v>2</v>
      </c>
      <c r="F7" s="5">
        <f>IF(Table1b[[#This Row],[Resistive?]]="YES",Table1b[[#This Row],[Voltage (V)]]/Table1b[[#This Row],[Current (A)]],"N/A")</f>
        <v>984.50946643717725</v>
      </c>
    </row>
    <row r="8" spans="1:6" x14ac:dyDescent="0.2">
      <c r="A8" s="6">
        <v>-6.18</v>
      </c>
      <c r="B8" s="4">
        <v>-6.08</v>
      </c>
      <c r="C8" s="7">
        <f>Table1b[[#This Row],[Current (mA)]]*POWER(10,-3)</f>
        <v>-6.1799999999999997E-3</v>
      </c>
      <c r="D8" s="4">
        <f>Table1b[[#This Row],[Current (A)]]*Table1b[[#This Row],[Voltage (V)]]</f>
        <v>3.7574400000000001E-2</v>
      </c>
      <c r="E8" s="4" t="s">
        <v>2</v>
      </c>
      <c r="F8" s="5">
        <f>IF(Table1b[[#This Row],[Resistive?]]="YES",Table1b[[#This Row],[Voltage (V)]]/Table1b[[#This Row],[Current (A)]],"N/A")</f>
        <v>983.81877022653725</v>
      </c>
    </row>
    <row r="9" spans="1:6" x14ac:dyDescent="0.2">
      <c r="A9" s="6">
        <v>-6.19</v>
      </c>
      <c r="B9" s="4">
        <v>-6.1</v>
      </c>
      <c r="C9" s="7">
        <f>Table1b[[#This Row],[Current (mA)]]*POWER(10,-3)</f>
        <v>-6.1900000000000002E-3</v>
      </c>
      <c r="D9" s="4">
        <f>Table1b[[#This Row],[Current (A)]]*Table1b[[#This Row],[Voltage (V)]]</f>
        <v>3.7759000000000001E-2</v>
      </c>
      <c r="E9" s="4" t="s">
        <v>2</v>
      </c>
      <c r="F9" s="5">
        <f>IF(Table1b[[#This Row],[Resistive?]]="YES",Table1b[[#This Row],[Voltage (V)]]/Table1b[[#This Row],[Current (A)]],"N/A")</f>
        <v>985.46042003231014</v>
      </c>
    </row>
    <row r="10" spans="1:6" x14ac:dyDescent="0.2">
      <c r="A10" s="6">
        <v>-6.2</v>
      </c>
      <c r="B10" s="4">
        <v>-6.11</v>
      </c>
      <c r="C10" s="7">
        <f>Table1b[[#This Row],[Current (mA)]]*POWER(10,-3)</f>
        <v>-6.2000000000000006E-3</v>
      </c>
      <c r="D10" s="4">
        <f>Table1b[[#This Row],[Current (A)]]*Table1b[[#This Row],[Voltage (V)]]</f>
        <v>3.7882000000000006E-2</v>
      </c>
      <c r="E10" s="4" t="s">
        <v>2</v>
      </c>
      <c r="F10" s="5">
        <f>IF(Table1b[[#This Row],[Resistive?]]="YES",Table1b[[#This Row],[Voltage (V)]]/Table1b[[#This Row],[Current (A)]],"N/A")</f>
        <v>985.48387096774184</v>
      </c>
    </row>
    <row r="11" spans="1:6" x14ac:dyDescent="0.2">
      <c r="A11" s="6">
        <v>0.64</v>
      </c>
      <c r="B11" s="4">
        <v>0.63300000000000001</v>
      </c>
      <c r="C11" s="7">
        <f>Table1b[[#This Row],[Current (mA)]]*POWER(10,-3)</f>
        <v>6.4000000000000005E-4</v>
      </c>
      <c r="D11" s="4">
        <f>Table1b[[#This Row],[Current (A)]]*Table1b[[#This Row],[Voltage (V)]]</f>
        <v>4.0512000000000002E-4</v>
      </c>
      <c r="E11" s="4" t="s">
        <v>2</v>
      </c>
      <c r="F11" s="5">
        <f>IF(Table1b[[#This Row],[Resistive?]]="YES",Table1b[[#This Row],[Voltage (V)]]/Table1b[[#This Row],[Current (A)]],"N/A")</f>
        <v>989.06249999999989</v>
      </c>
    </row>
    <row r="12" spans="1:6" x14ac:dyDescent="0.2">
      <c r="A12" s="6">
        <v>0.82</v>
      </c>
      <c r="B12" s="4">
        <v>0.78900000000000003</v>
      </c>
      <c r="C12" s="7">
        <f>Table1b[[#This Row],[Current (mA)]]*POWER(10,-3)</f>
        <v>8.1999999999999998E-4</v>
      </c>
      <c r="D12" s="4">
        <f>Table1b[[#This Row],[Current (A)]]*Table1b[[#This Row],[Voltage (V)]]</f>
        <v>6.4698000000000002E-4</v>
      </c>
      <c r="E12" s="4" t="s">
        <v>2</v>
      </c>
      <c r="F12" s="5">
        <f>IF(Table1b[[#This Row],[Resistive?]]="YES",Table1b[[#This Row],[Voltage (V)]]/Table1b[[#This Row],[Current (A)]],"N/A")</f>
        <v>962.19512195121956</v>
      </c>
    </row>
    <row r="13" spans="1:6" x14ac:dyDescent="0.2">
      <c r="A13" s="6">
        <v>1.46</v>
      </c>
      <c r="B13" s="4">
        <v>1.4359999999999999</v>
      </c>
      <c r="C13" s="7">
        <f>Table1b[[#This Row],[Current (mA)]]*POWER(10,-3)</f>
        <v>1.4599999999999999E-3</v>
      </c>
      <c r="D13" s="4">
        <f>Table1b[[#This Row],[Current (A)]]*Table1b[[#This Row],[Voltage (V)]]</f>
        <v>2.0965599999999999E-3</v>
      </c>
      <c r="E13" s="4" t="s">
        <v>2</v>
      </c>
      <c r="F13" s="5">
        <f>IF(Table1b[[#This Row],[Resistive?]]="YES",Table1b[[#This Row],[Voltage (V)]]/Table1b[[#This Row],[Current (A)]],"N/A")</f>
        <v>983.56164383561645</v>
      </c>
    </row>
    <row r="14" spans="1:6" x14ac:dyDescent="0.2">
      <c r="A14" s="6">
        <v>1.73</v>
      </c>
      <c r="B14" s="4">
        <v>1.702</v>
      </c>
      <c r="C14" s="7">
        <f>Table1b[[#This Row],[Current (mA)]]*POWER(10,-3)</f>
        <v>1.73E-3</v>
      </c>
      <c r="D14" s="4">
        <f>Table1b[[#This Row],[Current (A)]]*Table1b[[#This Row],[Voltage (V)]]</f>
        <v>2.9444599999999999E-3</v>
      </c>
      <c r="E14" s="4" t="s">
        <v>2</v>
      </c>
      <c r="F14" s="5">
        <f>IF(Table1b[[#This Row],[Resistive?]]="YES",Table1b[[#This Row],[Voltage (V)]]/Table1b[[#This Row],[Current (A)]],"N/A")</f>
        <v>983.81502890173408</v>
      </c>
    </row>
    <row r="15" spans="1:6" x14ac:dyDescent="0.2">
      <c r="A15" s="6">
        <v>2.15</v>
      </c>
      <c r="B15" s="4">
        <v>2.1120000000000001</v>
      </c>
      <c r="C15" s="7">
        <f>Table1b[[#This Row],[Current (mA)]]*POWER(10,-3)</f>
        <v>2.15E-3</v>
      </c>
      <c r="D15" s="4">
        <f>Table1b[[#This Row],[Current (A)]]*Table1b[[#This Row],[Voltage (V)]]</f>
        <v>4.5408000000000002E-3</v>
      </c>
      <c r="E15" s="4" t="s">
        <v>2</v>
      </c>
      <c r="F15" s="5">
        <f>IF(Table1b[[#This Row],[Resistive?]]="YES",Table1b[[#This Row],[Voltage (V)]]/Table1b[[#This Row],[Current (A)]],"N/A")</f>
        <v>982.32558139534888</v>
      </c>
    </row>
    <row r="16" spans="1:6" x14ac:dyDescent="0.2">
      <c r="A16" s="6">
        <v>2.37</v>
      </c>
      <c r="B16" s="4">
        <v>2.3359999999999999</v>
      </c>
      <c r="C16" s="7">
        <f>Table1b[[#This Row],[Current (mA)]]*POWER(10,-3)</f>
        <v>2.3700000000000001E-3</v>
      </c>
      <c r="D16" s="4">
        <f>Table1b[[#This Row],[Current (A)]]*Table1b[[#This Row],[Voltage (V)]]</f>
        <v>5.53632E-3</v>
      </c>
      <c r="E16" s="4" t="s">
        <v>2</v>
      </c>
      <c r="F16" s="5">
        <f>IF(Table1b[[#This Row],[Resistive?]]="YES",Table1b[[#This Row],[Voltage (V)]]/Table1b[[#This Row],[Current (A)]],"N/A")</f>
        <v>985.65400843881844</v>
      </c>
    </row>
    <row r="17" spans="1:6" x14ac:dyDescent="0.2">
      <c r="A17" s="6">
        <v>2.7</v>
      </c>
      <c r="B17" s="4">
        <v>2.6579999999999999</v>
      </c>
      <c r="C17" s="7">
        <f>Table1b[[#This Row],[Current (mA)]]*POWER(10,-3)</f>
        <v>2.7000000000000001E-3</v>
      </c>
      <c r="D17" s="4">
        <f>Table1b[[#This Row],[Current (A)]]*Table1b[[#This Row],[Voltage (V)]]</f>
        <v>7.1766E-3</v>
      </c>
      <c r="E17" s="4" t="s">
        <v>2</v>
      </c>
      <c r="F17" s="5">
        <f>IF(Table1b[[#This Row],[Resistive?]]="YES",Table1b[[#This Row],[Voltage (V)]]/Table1b[[#This Row],[Current (A)]],"N/A")</f>
        <v>984.44444444444434</v>
      </c>
    </row>
    <row r="18" spans="1:6" x14ac:dyDescent="0.2">
      <c r="A18" s="6">
        <v>3.23</v>
      </c>
      <c r="B18" s="4">
        <v>3.1840000000000002</v>
      </c>
      <c r="C18" s="7">
        <f>Table1b[[#This Row],[Current (mA)]]*POWER(10,-3)</f>
        <v>3.2300000000000002E-3</v>
      </c>
      <c r="D18" s="4">
        <f>Table1b[[#This Row],[Current (A)]]*Table1b[[#This Row],[Voltage (V)]]</f>
        <v>1.0284320000000001E-2</v>
      </c>
      <c r="E18" s="4" t="s">
        <v>2</v>
      </c>
      <c r="F18" s="5">
        <f>IF(Table1b[[#This Row],[Resistive?]]="YES",Table1b[[#This Row],[Voltage (V)]]/Table1b[[#This Row],[Current (A)]],"N/A")</f>
        <v>985.7585139318885</v>
      </c>
    </row>
    <row r="19" spans="1:6" x14ac:dyDescent="0.2">
      <c r="A19" s="6">
        <v>3.93</v>
      </c>
      <c r="B19" s="4">
        <v>3.86</v>
      </c>
      <c r="C19" s="7">
        <f>Table1b[[#This Row],[Current (mA)]]*POWER(10,-3)</f>
        <v>3.9300000000000003E-3</v>
      </c>
      <c r="D19" s="4">
        <f>Table1b[[#This Row],[Current (A)]]*Table1b[[#This Row],[Voltage (V)]]</f>
        <v>1.5169800000000001E-2</v>
      </c>
      <c r="E19" s="4" t="s">
        <v>2</v>
      </c>
      <c r="F19" s="5">
        <f>IF(Table1b[[#This Row],[Resistive?]]="YES",Table1b[[#This Row],[Voltage (V)]]/Table1b[[#This Row],[Current (A)]],"N/A")</f>
        <v>982.18829516539427</v>
      </c>
    </row>
    <row r="20" spans="1:6" x14ac:dyDescent="0.2">
      <c r="A20" s="9">
        <v>4.5199999999999996</v>
      </c>
      <c r="B20" s="10">
        <v>4.45</v>
      </c>
      <c r="C20" s="7">
        <f>Table1b[[#This Row],[Current (mA)]]*POWER(10,-3)</f>
        <v>4.5199999999999997E-3</v>
      </c>
      <c r="D20" s="10">
        <f>Table1b[[#This Row],[Current (A)]]*Table1b[[#This Row],[Voltage (V)]]</f>
        <v>2.0114E-2</v>
      </c>
      <c r="E20" s="4" t="s">
        <v>2</v>
      </c>
      <c r="F20" s="11">
        <f>IF(Table1b[[#This Row],[Resistive?]]="YES",Table1b[[#This Row],[Voltage (V)]]/Table1b[[#This Row],[Current (A)]],"N/A")</f>
        <v>984.5132743362833</v>
      </c>
    </row>
    <row r="21" spans="1:6" x14ac:dyDescent="0.2">
      <c r="A21" s="9">
        <v>5.4</v>
      </c>
      <c r="B21" s="10">
        <v>5.31</v>
      </c>
      <c r="C21" s="7">
        <f>Table1b[[#This Row],[Current (mA)]]*POWER(10,-3)</f>
        <v>5.4000000000000003E-3</v>
      </c>
      <c r="D21" s="10">
        <f>Table1b[[#This Row],[Current (A)]]*Table1b[[#This Row],[Voltage (V)]]</f>
        <v>2.8673999999999998E-2</v>
      </c>
      <c r="E21" s="4" t="s">
        <v>2</v>
      </c>
      <c r="F21" s="11">
        <f>IF(Table1b[[#This Row],[Resistive?]]="YES",Table1b[[#This Row],[Voltage (V)]]/Table1b[[#This Row],[Current (A)]],"N/A")</f>
        <v>983.33333333333326</v>
      </c>
    </row>
    <row r="22" spans="1:6" x14ac:dyDescent="0.2">
      <c r="A22" s="9">
        <v>6.16</v>
      </c>
      <c r="B22" s="10">
        <v>6.07</v>
      </c>
      <c r="C22" s="7">
        <f>Table1b[[#This Row],[Current (mA)]]*POWER(10,-3)</f>
        <v>6.1600000000000005E-3</v>
      </c>
      <c r="D22" s="10">
        <f>Table1b[[#This Row],[Current (A)]]*Table1b[[#This Row],[Voltage (V)]]</f>
        <v>3.7391200000000006E-2</v>
      </c>
      <c r="E22" s="4" t="s">
        <v>2</v>
      </c>
      <c r="F22" s="11">
        <f>IF(Table1b[[#This Row],[Resistive?]]="YES",Table1b[[#This Row],[Voltage (V)]]/Table1b[[#This Row],[Current (A)]],"N/A")</f>
        <v>985.38961038961031</v>
      </c>
    </row>
    <row r="23" spans="1:6" x14ac:dyDescent="0.2">
      <c r="A23" s="9">
        <v>6.18</v>
      </c>
      <c r="B23" s="10">
        <v>6.09</v>
      </c>
      <c r="C23" s="7">
        <f>Table1b[[#This Row],[Current (mA)]]*POWER(10,-3)</f>
        <v>6.1799999999999997E-3</v>
      </c>
      <c r="D23" s="10">
        <f>Table1b[[#This Row],[Current (A)]]*Table1b[[#This Row],[Voltage (V)]]</f>
        <v>3.7636199999999995E-2</v>
      </c>
      <c r="E23" s="4" t="s">
        <v>2</v>
      </c>
      <c r="F23" s="11">
        <f>IF(Table1b[[#This Row],[Resistive?]]="YES",Table1b[[#This Row],[Voltage (V)]]/Table1b[[#This Row],[Current (A)]],"N/A")</f>
        <v>985.43689320388353</v>
      </c>
    </row>
  </sheetData>
  <pageMargins left="0.7" right="0.7" top="0.75" bottom="0.75" header="0.3" footer="0.3"/>
  <pageSetup orientation="portrait" horizontalDpi="0" verticalDpi="0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FB11E-DB61-439E-8FA8-CE9B9F97D360}">
  <dimension ref="A1:F25"/>
  <sheetViews>
    <sheetView zoomScale="167" workbookViewId="0">
      <selection activeCell="N8" sqref="N8"/>
    </sheetView>
  </sheetViews>
  <sheetFormatPr baseColWidth="10" defaultColWidth="8.83203125" defaultRowHeight="15" x14ac:dyDescent="0.2"/>
  <cols>
    <col min="1" max="1" width="12.83203125" bestFit="1" customWidth="1"/>
    <col min="2" max="2" width="11.33203125" customWidth="1"/>
    <col min="3" max="3" width="11.6640625" bestFit="1" customWidth="1"/>
    <col min="4" max="4" width="17.1640625" bestFit="1" customWidth="1"/>
    <col min="5" max="5" width="10.83203125" bestFit="1" customWidth="1"/>
    <col min="6" max="6" width="14.1640625" bestFit="1" customWidth="1"/>
    <col min="7" max="7" width="12.6640625" bestFit="1" customWidth="1"/>
    <col min="9" max="9" width="12.1640625" bestFit="1" customWidth="1"/>
  </cols>
  <sheetData>
    <row r="1" spans="1:6" x14ac:dyDescent="0.2">
      <c r="A1" s="1" t="s">
        <v>9</v>
      </c>
      <c r="B1" s="1" t="s">
        <v>12</v>
      </c>
      <c r="C1" s="1" t="s">
        <v>10</v>
      </c>
      <c r="D1" s="1" t="s">
        <v>0</v>
      </c>
      <c r="E1" s="1" t="s">
        <v>1</v>
      </c>
      <c r="F1" s="2" t="s">
        <v>11</v>
      </c>
    </row>
    <row r="2" spans="1:6" x14ac:dyDescent="0.2">
      <c r="A2" s="6">
        <v>11.78</v>
      </c>
      <c r="B2" s="4">
        <v>0.54500000000000004</v>
      </c>
      <c r="C2" s="7">
        <f>Table1c[[#This Row],[Current (mA)]]*POWER(10,-3)</f>
        <v>1.1779999999999999E-2</v>
      </c>
      <c r="D2" s="4">
        <f>Table1c[[#This Row],[Voltage (V)]]*Table1c[[#This Row],[Current (A)]]</f>
        <v>6.4200999999999998E-3</v>
      </c>
      <c r="E2" s="4" t="s">
        <v>2</v>
      </c>
      <c r="F2" s="5">
        <f>IF(Table1c[[#This Row],[Resistive?]]="YES",Table1c[[#This Row],[Voltage (V)]]/Table1c[[#This Row],[Current (A)]],"N/A")</f>
        <v>46.264855687606122</v>
      </c>
    </row>
    <row r="3" spans="1:6" x14ac:dyDescent="0.2">
      <c r="A3" s="6">
        <v>11.64</v>
      </c>
      <c r="B3" s="4">
        <v>0.53800000000000003</v>
      </c>
      <c r="C3" s="7">
        <f>Table1c[[#This Row],[Current (mA)]]*POWER(10,-3)</f>
        <v>1.1640000000000001E-2</v>
      </c>
      <c r="D3" s="4">
        <f>Table1c[[#This Row],[Voltage (V)]]*Table1c[[#This Row],[Current (A)]]</f>
        <v>6.2623200000000009E-3</v>
      </c>
      <c r="E3" s="4" t="s">
        <v>2</v>
      </c>
      <c r="F3" s="5">
        <f>IF(Table1c[[#This Row],[Resistive?]]="YES",Table1c[[#This Row],[Voltage (V)]]/Table1c[[#This Row],[Current (A)]],"N/A")</f>
        <v>46.219931271477662</v>
      </c>
    </row>
    <row r="4" spans="1:6" x14ac:dyDescent="0.2">
      <c r="A4" s="6">
        <v>10.56</v>
      </c>
      <c r="B4" s="4">
        <v>0.48799999999999999</v>
      </c>
      <c r="C4" s="7">
        <f>Table1c[[#This Row],[Current (mA)]]*POWER(10,-3)</f>
        <v>1.056E-2</v>
      </c>
      <c r="D4" s="4">
        <f>Table1c[[#This Row],[Voltage (V)]]*Table1c[[#This Row],[Current (A)]]</f>
        <v>5.1532799999999997E-3</v>
      </c>
      <c r="E4" s="4" t="s">
        <v>2</v>
      </c>
      <c r="F4" s="5">
        <f>IF(Table1c[[#This Row],[Resistive?]]="YES",Table1c[[#This Row],[Voltage (V)]]/Table1c[[#This Row],[Current (A)]],"N/A")</f>
        <v>46.212121212121211</v>
      </c>
    </row>
    <row r="5" spans="1:6" x14ac:dyDescent="0.2">
      <c r="A5" s="6">
        <v>9.3000000000000007</v>
      </c>
      <c r="B5" s="4">
        <v>0.43</v>
      </c>
      <c r="C5" s="7">
        <f>Table1c[[#This Row],[Current (mA)]]*POWER(10,-3)</f>
        <v>9.300000000000001E-3</v>
      </c>
      <c r="D5" s="4">
        <f>Table1c[[#This Row],[Voltage (V)]]*Table1c[[#This Row],[Current (A)]]</f>
        <v>3.999E-3</v>
      </c>
      <c r="E5" s="4" t="s">
        <v>2</v>
      </c>
      <c r="F5" s="5">
        <f>IF(Table1c[[#This Row],[Resistive?]]="YES",Table1c[[#This Row],[Voltage (V)]]/Table1c[[#This Row],[Current (A)]],"N/A")</f>
        <v>46.236559139784937</v>
      </c>
    </row>
    <row r="6" spans="1:6" x14ac:dyDescent="0.2">
      <c r="A6" s="6">
        <v>8.18</v>
      </c>
      <c r="B6" s="4">
        <v>0.376</v>
      </c>
      <c r="C6" s="7">
        <f>Table1c[[#This Row],[Current (mA)]]*POWER(10,-3)</f>
        <v>8.1799999999999998E-3</v>
      </c>
      <c r="D6" s="4">
        <f>Table1c[[#This Row],[Voltage (V)]]*Table1c[[#This Row],[Current (A)]]</f>
        <v>3.0756799999999999E-3</v>
      </c>
      <c r="E6" s="4" t="s">
        <v>2</v>
      </c>
      <c r="F6" s="5">
        <f>IF(Table1c[[#This Row],[Resistive?]]="YES",Table1c[[#This Row],[Voltage (V)]]/Table1c[[#This Row],[Current (A)]],"N/A")</f>
        <v>45.965770171149146</v>
      </c>
    </row>
    <row r="7" spans="1:6" x14ac:dyDescent="0.2">
      <c r="A7" s="6">
        <v>7.06</v>
      </c>
      <c r="B7" s="4">
        <v>0.32600000000000001</v>
      </c>
      <c r="C7" s="7">
        <f>Table1c[[#This Row],[Current (mA)]]*POWER(10,-3)</f>
        <v>7.0599999999999994E-3</v>
      </c>
      <c r="D7" s="4">
        <f>Table1c[[#This Row],[Voltage (V)]]*Table1c[[#This Row],[Current (A)]]</f>
        <v>2.3015599999999998E-3</v>
      </c>
      <c r="E7" s="4" t="s">
        <v>2</v>
      </c>
      <c r="F7" s="5">
        <f>IF(Table1c[[#This Row],[Resistive?]]="YES",Table1c[[#This Row],[Voltage (V)]]/Table1c[[#This Row],[Current (A)]],"N/A")</f>
        <v>46.175637393767708</v>
      </c>
    </row>
    <row r="8" spans="1:6" x14ac:dyDescent="0.2">
      <c r="A8" s="6">
        <v>6.21</v>
      </c>
      <c r="B8" s="4">
        <v>0.28699999999999998</v>
      </c>
      <c r="C8" s="7">
        <f>Table1c[[#This Row],[Current (mA)]]*POWER(10,-3)</f>
        <v>6.2100000000000002E-3</v>
      </c>
      <c r="D8" s="4">
        <f>Table1c[[#This Row],[Voltage (V)]]*Table1c[[#This Row],[Current (A)]]</f>
        <v>1.7822699999999999E-3</v>
      </c>
      <c r="E8" s="4" t="s">
        <v>2</v>
      </c>
      <c r="F8" s="5">
        <f>IF(Table1c[[#This Row],[Resistive?]]="YES",Table1c[[#This Row],[Voltage (V)]]/Table1c[[#This Row],[Current (A)]],"N/A")</f>
        <v>46.21578099838969</v>
      </c>
    </row>
    <row r="9" spans="1:6" x14ac:dyDescent="0.2">
      <c r="A9" s="6">
        <v>5.18</v>
      </c>
      <c r="B9" s="4">
        <v>0.23899999999999999</v>
      </c>
      <c r="C9" s="7">
        <f>Table1c[[#This Row],[Current (mA)]]*POWER(10,-3)</f>
        <v>5.1799999999999997E-3</v>
      </c>
      <c r="D9" s="4">
        <f>Table1c[[#This Row],[Voltage (V)]]*Table1c[[#This Row],[Current (A)]]</f>
        <v>1.2380199999999998E-3</v>
      </c>
      <c r="E9" s="4" t="s">
        <v>2</v>
      </c>
      <c r="F9" s="5">
        <f>IF(Table1c[[#This Row],[Resistive?]]="YES",Table1c[[#This Row],[Voltage (V)]]/Table1c[[#This Row],[Current (A)]],"N/A")</f>
        <v>46.138996138996141</v>
      </c>
    </row>
    <row r="10" spans="1:6" x14ac:dyDescent="0.2">
      <c r="A10" s="6">
        <v>4.38</v>
      </c>
      <c r="B10" s="4">
        <v>0.20200000000000001</v>
      </c>
      <c r="C10" s="7">
        <f>Table1c[[#This Row],[Current (mA)]]*POWER(10,-3)</f>
        <v>4.3800000000000002E-3</v>
      </c>
      <c r="D10" s="4">
        <f>Table1c[[#This Row],[Voltage (V)]]*Table1c[[#This Row],[Current (A)]]</f>
        <v>8.8476000000000006E-4</v>
      </c>
      <c r="E10" s="4" t="s">
        <v>2</v>
      </c>
      <c r="F10" s="5">
        <f>IF(Table1c[[#This Row],[Resistive?]]="YES",Table1c[[#This Row],[Voltage (V)]]/Table1c[[#This Row],[Current (A)]],"N/A")</f>
        <v>46.118721461187214</v>
      </c>
    </row>
    <row r="11" spans="1:6" x14ac:dyDescent="0.2">
      <c r="A11" s="6">
        <v>3.27</v>
      </c>
      <c r="B11" s="4">
        <v>0.151</v>
      </c>
      <c r="C11" s="7">
        <f>Table1c[[#This Row],[Current (mA)]]*POWER(10,-3)</f>
        <v>3.2699999999999999E-3</v>
      </c>
      <c r="D11" s="4">
        <f>Table1c[[#This Row],[Voltage (V)]]*Table1c[[#This Row],[Current (A)]]</f>
        <v>4.9376999999999993E-4</v>
      </c>
      <c r="E11" s="4" t="s">
        <v>2</v>
      </c>
      <c r="F11" s="5">
        <f>IF(Table1c[[#This Row],[Resistive?]]="YES",Table1c[[#This Row],[Voltage (V)]]/Table1c[[#This Row],[Current (A)]],"N/A")</f>
        <v>46.177370030581038</v>
      </c>
    </row>
    <row r="12" spans="1:6" x14ac:dyDescent="0.2">
      <c r="A12" s="6">
        <v>2.61</v>
      </c>
      <c r="B12" s="4">
        <v>0.121</v>
      </c>
      <c r="C12" s="7">
        <f>Table1c[[#This Row],[Current (mA)]]*POWER(10,-3)</f>
        <v>2.6099999999999999E-3</v>
      </c>
      <c r="D12" s="4">
        <f>Table1c[[#This Row],[Voltage (V)]]*Table1c[[#This Row],[Current (A)]]</f>
        <v>3.1580999999999997E-4</v>
      </c>
      <c r="E12" s="4" t="s">
        <v>2</v>
      </c>
      <c r="F12" s="5">
        <f>IF(Table1c[[#This Row],[Resistive?]]="YES",Table1c[[#This Row],[Voltage (V)]]/Table1c[[#This Row],[Current (A)]],"N/A")</f>
        <v>46.360153256704983</v>
      </c>
    </row>
    <row r="13" spans="1:6" x14ac:dyDescent="0.2">
      <c r="A13" s="6">
        <v>1.8</v>
      </c>
      <c r="B13" s="4">
        <v>8.3000000000000004E-2</v>
      </c>
      <c r="C13" s="7">
        <f>Table1c[[#This Row],[Current (mA)]]*POWER(10,-3)</f>
        <v>1.8000000000000002E-3</v>
      </c>
      <c r="D13" s="4">
        <f>Table1c[[#This Row],[Voltage (V)]]*Table1c[[#This Row],[Current (A)]]</f>
        <v>1.4940000000000003E-4</v>
      </c>
      <c r="E13" s="4" t="s">
        <v>2</v>
      </c>
      <c r="F13" s="5">
        <f>IF(Table1c[[#This Row],[Resistive?]]="YES",Table1c[[#This Row],[Voltage (V)]]/Table1c[[#This Row],[Current (A)]],"N/A")</f>
        <v>46.111111111111107</v>
      </c>
    </row>
    <row r="14" spans="1:6" x14ac:dyDescent="0.2">
      <c r="A14" s="9">
        <v>1.32</v>
      </c>
      <c r="B14" s="10">
        <v>0.06</v>
      </c>
      <c r="C14" s="7">
        <f>Table1c[[#This Row],[Current (mA)]]*POWER(10,-3)</f>
        <v>1.32E-3</v>
      </c>
      <c r="D14" s="10">
        <f>Table1c[[#This Row],[Voltage (V)]]*Table1c[[#This Row],[Current (A)]]</f>
        <v>7.9200000000000001E-5</v>
      </c>
      <c r="E14" s="10" t="s">
        <v>2</v>
      </c>
      <c r="F14" s="11">
        <f>IF(Table1c[[#This Row],[Resistive?]]="YES",Table1c[[#This Row],[Voltage (V)]]/Table1c[[#This Row],[Current (A)]],"N/A")</f>
        <v>45.454545454545453</v>
      </c>
    </row>
    <row r="15" spans="1:6" x14ac:dyDescent="0.2">
      <c r="A15" s="9">
        <v>1.25</v>
      </c>
      <c r="B15" s="10">
        <v>5.7000000000000002E-2</v>
      </c>
      <c r="C15" s="7">
        <f>Table1c[[#This Row],[Current (mA)]]*POWER(10,-3)</f>
        <v>1.25E-3</v>
      </c>
      <c r="D15" s="10">
        <f>Table1c[[#This Row],[Voltage (V)]]*Table1c[[#This Row],[Current (A)]]</f>
        <v>7.1250000000000011E-5</v>
      </c>
      <c r="E15" s="10" t="s">
        <v>2</v>
      </c>
      <c r="F15" s="11">
        <f>IF(Table1c[[#This Row],[Resistive?]]="YES",Table1c[[#This Row],[Voltage (V)]]/Table1c[[#This Row],[Current (A)]],"N/A")</f>
        <v>45.6</v>
      </c>
    </row>
    <row r="16" spans="1:6" x14ac:dyDescent="0.2">
      <c r="A16" s="9">
        <v>-1.22</v>
      </c>
      <c r="B16" s="10">
        <v>-5.6000000000000001E-2</v>
      </c>
      <c r="C16" s="7">
        <f>Table1c[[#This Row],[Current (mA)]]*POWER(10,-3)</f>
        <v>-1.2199999999999999E-3</v>
      </c>
      <c r="D16" s="10">
        <f>Table1c[[#This Row],[Voltage (V)]]*Table1c[[#This Row],[Current (A)]]</f>
        <v>6.8319999999999996E-5</v>
      </c>
      <c r="E16" s="10" t="s">
        <v>2</v>
      </c>
      <c r="F16" s="11">
        <f>IF(Table1c[[#This Row],[Resistive?]]="YES",Table1c[[#This Row],[Voltage (V)]]/Table1c[[#This Row],[Current (A)]],"N/A")</f>
        <v>45.9016393442623</v>
      </c>
    </row>
    <row r="17" spans="1:6" x14ac:dyDescent="0.2">
      <c r="A17" s="9">
        <v>-2.77</v>
      </c>
      <c r="B17" s="10">
        <v>-0.127</v>
      </c>
      <c r="C17" s="7">
        <f>Table1c[[#This Row],[Current (mA)]]*POWER(10,-3)</f>
        <v>-2.7699999999999999E-3</v>
      </c>
      <c r="D17" s="10">
        <f>Table1c[[#This Row],[Voltage (V)]]*Table1c[[#This Row],[Current (A)]]</f>
        <v>3.5178999999999999E-4</v>
      </c>
      <c r="E17" s="10" t="s">
        <v>2</v>
      </c>
      <c r="F17" s="11">
        <f>IF(Table1c[[#This Row],[Resistive?]]="YES",Table1c[[#This Row],[Voltage (V)]]/Table1c[[#This Row],[Current (A)]],"N/A")</f>
        <v>45.848375451263543</v>
      </c>
    </row>
    <row r="18" spans="1:6" x14ac:dyDescent="0.2">
      <c r="A18" s="9">
        <v>-3.77</v>
      </c>
      <c r="B18" s="10">
        <v>-0.17399999999999999</v>
      </c>
      <c r="C18" s="7">
        <f>Table1c[[#This Row],[Current (mA)]]*POWER(10,-3)</f>
        <v>-3.7699999999999999E-3</v>
      </c>
      <c r="D18" s="10">
        <f>Table1c[[#This Row],[Voltage (V)]]*Table1c[[#This Row],[Current (A)]]</f>
        <v>6.5597999999999991E-4</v>
      </c>
      <c r="E18" s="10" t="s">
        <v>2</v>
      </c>
      <c r="F18" s="11">
        <f>IF(Table1c[[#This Row],[Resistive?]]="YES",Table1c[[#This Row],[Voltage (V)]]/Table1c[[#This Row],[Current (A)]],"N/A")</f>
        <v>46.153846153846153</v>
      </c>
    </row>
    <row r="19" spans="1:6" x14ac:dyDescent="0.2">
      <c r="A19" s="9">
        <v>-4.67</v>
      </c>
      <c r="B19" s="10">
        <v>-0.215</v>
      </c>
      <c r="C19" s="7">
        <f>Table1c[[#This Row],[Current (mA)]]*POWER(10,-3)</f>
        <v>-4.6699999999999997E-3</v>
      </c>
      <c r="D19" s="10">
        <f>Table1c[[#This Row],[Voltage (V)]]*Table1c[[#This Row],[Current (A)]]</f>
        <v>1.0040499999999998E-3</v>
      </c>
      <c r="E19" s="10" t="s">
        <v>2</v>
      </c>
      <c r="F19" s="11">
        <f>IF(Table1c[[#This Row],[Resistive?]]="YES",Table1c[[#This Row],[Voltage (V)]]/Table1c[[#This Row],[Current (A)]],"N/A")</f>
        <v>46.038543897216279</v>
      </c>
    </row>
    <row r="20" spans="1:6" x14ac:dyDescent="0.2">
      <c r="A20" s="9">
        <v>-5.39</v>
      </c>
      <c r="B20" s="10">
        <v>-0.249</v>
      </c>
      <c r="C20" s="7">
        <f>Table1c[[#This Row],[Current (mA)]]*POWER(10,-3)</f>
        <v>-5.3899999999999998E-3</v>
      </c>
      <c r="D20" s="10">
        <f>Table1c[[#This Row],[Voltage (V)]]*Table1c[[#This Row],[Current (A)]]</f>
        <v>1.3421099999999999E-3</v>
      </c>
      <c r="E20" s="10" t="s">
        <v>2</v>
      </c>
      <c r="F20" s="11">
        <f>IF(Table1c[[#This Row],[Resistive?]]="YES",Table1c[[#This Row],[Voltage (V)]]/Table1c[[#This Row],[Current (A)]],"N/A")</f>
        <v>46.196660482374767</v>
      </c>
    </row>
    <row r="21" spans="1:6" x14ac:dyDescent="0.2">
      <c r="A21" s="9">
        <v>-6.55</v>
      </c>
      <c r="B21" s="10">
        <v>-0.30299999999999999</v>
      </c>
      <c r="C21" s="7">
        <f>Table1c[[#This Row],[Current (mA)]]*POWER(10,-3)</f>
        <v>-6.5500000000000003E-3</v>
      </c>
      <c r="D21" s="10">
        <f>Table1c[[#This Row],[Voltage (V)]]*Table1c[[#This Row],[Current (A)]]</f>
        <v>1.9846500000000001E-3</v>
      </c>
      <c r="E21" s="10" t="s">
        <v>2</v>
      </c>
      <c r="F21" s="11">
        <f>IF(Table1c[[#This Row],[Resistive?]]="YES",Table1c[[#This Row],[Voltage (V)]]/Table1c[[#This Row],[Current (A)]],"N/A")</f>
        <v>46.25954198473282</v>
      </c>
    </row>
    <row r="22" spans="1:6" x14ac:dyDescent="0.2">
      <c r="A22" s="9">
        <v>-8.35</v>
      </c>
      <c r="B22" s="10">
        <v>-0.38600000000000001</v>
      </c>
      <c r="C22" s="7">
        <f>Table1c[[#This Row],[Current (mA)]]*POWER(10,-3)</f>
        <v>-8.3499999999999998E-3</v>
      </c>
      <c r="D22" s="10">
        <f>Table1c[[#This Row],[Voltage (V)]]*Table1c[[#This Row],[Current (A)]]</f>
        <v>3.2231E-3</v>
      </c>
      <c r="E22" s="10" t="s">
        <v>2</v>
      </c>
      <c r="F22" s="11">
        <f>IF(Table1c[[#This Row],[Resistive?]]="YES",Table1c[[#This Row],[Voltage (V)]]/Table1c[[#This Row],[Current (A)]],"N/A")</f>
        <v>46.227544910179645</v>
      </c>
    </row>
    <row r="23" spans="1:6" x14ac:dyDescent="0.2">
      <c r="A23" s="9">
        <v>-9.81</v>
      </c>
      <c r="B23" s="10">
        <v>-0.45400000000000001</v>
      </c>
      <c r="C23" s="7">
        <f>Table1c[[#This Row],[Current (mA)]]*POWER(10,-3)</f>
        <v>-9.810000000000001E-3</v>
      </c>
      <c r="D23" s="10">
        <f>Table1c[[#This Row],[Voltage (V)]]*Table1c[[#This Row],[Current (A)]]</f>
        <v>4.4537400000000003E-3</v>
      </c>
      <c r="E23" s="10" t="s">
        <v>2</v>
      </c>
      <c r="F23" s="11">
        <f>IF(Table1c[[#This Row],[Resistive?]]="YES",Table1c[[#This Row],[Voltage (V)]]/Table1c[[#This Row],[Current (A)]],"N/A")</f>
        <v>46.279306829765545</v>
      </c>
    </row>
    <row r="24" spans="1:6" x14ac:dyDescent="0.2">
      <c r="A24" s="9">
        <v>-10.86</v>
      </c>
      <c r="B24" s="10">
        <v>-0.502</v>
      </c>
      <c r="C24" s="7">
        <f>Table1c[[#This Row],[Current (mA)]]*POWER(10,-3)</f>
        <v>-1.086E-2</v>
      </c>
      <c r="D24" s="10">
        <f>Table1c[[#This Row],[Voltage (V)]]*Table1c[[#This Row],[Current (A)]]</f>
        <v>5.4517200000000002E-3</v>
      </c>
      <c r="E24" s="10" t="s">
        <v>2</v>
      </c>
      <c r="F24" s="11">
        <f>IF(Table1c[[#This Row],[Resistive?]]="YES",Table1c[[#This Row],[Voltage (V)]]/Table1c[[#This Row],[Current (A)]],"N/A")</f>
        <v>46.224677716390424</v>
      </c>
    </row>
    <row r="25" spans="1:6" x14ac:dyDescent="0.2">
      <c r="A25" s="9">
        <v>-11.77</v>
      </c>
      <c r="B25" s="10">
        <v>-0.54500000000000004</v>
      </c>
      <c r="C25" s="7">
        <f>Table1c[[#This Row],[Current (mA)]]*POWER(10,-3)</f>
        <v>-1.1769999999999999E-2</v>
      </c>
      <c r="D25" s="10">
        <f>Table1c[[#This Row],[Voltage (V)]]*Table1c[[#This Row],[Current (A)]]</f>
        <v>6.41465E-3</v>
      </c>
      <c r="E25" s="10" t="s">
        <v>2</v>
      </c>
      <c r="F25" s="11">
        <f>IF(Table1c[[#This Row],[Resistive?]]="YES",Table1c[[#This Row],[Voltage (V)]]/Table1c[[#This Row],[Current (A)]],"N/A")</f>
        <v>46.304163126593039</v>
      </c>
    </row>
  </sheetData>
  <pageMargins left="0.7" right="0.7" top="0.75" bottom="0.75" header="0.3" footer="0.3"/>
  <pageSetup orientation="portrait" horizontalDpi="0" verticalDpi="0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A3F0D-1BD3-4E1A-980F-5F51B60EDBA5}">
  <dimension ref="A1:F27"/>
  <sheetViews>
    <sheetView zoomScale="140" workbookViewId="0">
      <selection activeCell="D18" sqref="D18"/>
    </sheetView>
  </sheetViews>
  <sheetFormatPr baseColWidth="10" defaultColWidth="8.83203125" defaultRowHeight="15" x14ac:dyDescent="0.2"/>
  <cols>
    <col min="1" max="1" width="12.83203125" bestFit="1" customWidth="1"/>
    <col min="2" max="2" width="11.33203125" bestFit="1" customWidth="1"/>
    <col min="3" max="3" width="11.6640625" bestFit="1" customWidth="1"/>
    <col min="4" max="4" width="17.1640625" bestFit="1" customWidth="1"/>
    <col min="5" max="5" width="10.83203125" bestFit="1" customWidth="1"/>
    <col min="6" max="6" width="14.1640625" bestFit="1" customWidth="1"/>
    <col min="7" max="7" width="12.6640625" bestFit="1" customWidth="1"/>
    <col min="9" max="9" width="11.1640625" bestFit="1" customWidth="1"/>
  </cols>
  <sheetData>
    <row r="1" spans="1:6" x14ac:dyDescent="0.2">
      <c r="A1" s="1" t="s">
        <v>9</v>
      </c>
      <c r="B1" s="1" t="s">
        <v>12</v>
      </c>
      <c r="C1" s="1" t="s">
        <v>10</v>
      </c>
      <c r="D1" s="1" t="s">
        <v>0</v>
      </c>
      <c r="E1" s="1" t="s">
        <v>1</v>
      </c>
      <c r="F1" s="2" t="s">
        <v>11</v>
      </c>
    </row>
    <row r="2" spans="1:6" x14ac:dyDescent="0.2">
      <c r="A2" s="6">
        <v>11.55</v>
      </c>
      <c r="B2" s="4">
        <v>0.69699999999999995</v>
      </c>
      <c r="C2" s="7">
        <f>Table1d[[#This Row],[Current (mA)]]*POWER(10,-3)</f>
        <v>1.1550000000000001E-2</v>
      </c>
      <c r="D2" s="4">
        <f>Table1d[[#This Row],[Voltage (V)]]*Table1d[[#This Row],[Current (A)]]</f>
        <v>8.0503499999999995E-3</v>
      </c>
      <c r="E2" s="4" t="s">
        <v>2</v>
      </c>
      <c r="F2" s="5">
        <f>IF(Table1d[[#This Row],[Resistive?]]="YES",Table1d[[#This Row],[Voltage (V)]]/Table1d[[#This Row],[Current (A)]],"N/A")</f>
        <v>60.346320346320333</v>
      </c>
    </row>
    <row r="3" spans="1:6" x14ac:dyDescent="0.2">
      <c r="A3" s="6">
        <v>10.78</v>
      </c>
      <c r="B3" s="4">
        <v>0.69399999999999995</v>
      </c>
      <c r="C3" s="7">
        <f>Table1d[[#This Row],[Current (mA)]]*POWER(10,-3)</f>
        <v>1.078E-2</v>
      </c>
      <c r="D3" s="4">
        <f>Table1d[[#This Row],[Voltage (V)]]*Table1d[[#This Row],[Current (A)]]</f>
        <v>7.4813199999999996E-3</v>
      </c>
      <c r="E3" s="4" t="s">
        <v>2</v>
      </c>
      <c r="F3" s="5">
        <f>IF(Table1d[[#This Row],[Resistive?]]="YES",Table1d[[#This Row],[Voltage (V)]]/Table1d[[#This Row],[Current (A)]],"N/A")</f>
        <v>64.378478664192954</v>
      </c>
    </row>
    <row r="4" spans="1:6" x14ac:dyDescent="0.2">
      <c r="A4" s="6">
        <v>9.8699999999999992</v>
      </c>
      <c r="B4" s="4">
        <v>0.69</v>
      </c>
      <c r="C4" s="7">
        <f>Table1d[[#This Row],[Current (mA)]]*POWER(10,-3)</f>
        <v>9.8699999999999986E-3</v>
      </c>
      <c r="D4" s="4">
        <f>Table1d[[#This Row],[Voltage (V)]]*Table1d[[#This Row],[Current (A)]]</f>
        <v>6.8102999999999983E-3</v>
      </c>
      <c r="E4" s="4" t="s">
        <v>2</v>
      </c>
      <c r="F4" s="5">
        <f>IF(Table1d[[#This Row],[Resistive?]]="YES",Table1d[[#This Row],[Voltage (V)]]/Table1d[[#This Row],[Current (A)]],"N/A")</f>
        <v>69.908814589665653</v>
      </c>
    </row>
    <row r="5" spans="1:6" x14ac:dyDescent="0.2">
      <c r="A5" s="6">
        <v>8.81</v>
      </c>
      <c r="B5" s="4">
        <v>0.68600000000000005</v>
      </c>
      <c r="C5" s="7">
        <f>Table1d[[#This Row],[Current (mA)]]*POWER(10,-3)</f>
        <v>8.8100000000000001E-3</v>
      </c>
      <c r="D5" s="4">
        <f>Table1d[[#This Row],[Voltage (V)]]*Table1d[[#This Row],[Current (A)]]</f>
        <v>6.0436600000000002E-3</v>
      </c>
      <c r="E5" s="4" t="s">
        <v>2</v>
      </c>
      <c r="F5" s="5">
        <f>IF(Table1d[[#This Row],[Resistive?]]="YES",Table1d[[#This Row],[Voltage (V)]]/Table1d[[#This Row],[Current (A)]],"N/A")</f>
        <v>77.866061293984117</v>
      </c>
    </row>
    <row r="6" spans="1:6" x14ac:dyDescent="0.2">
      <c r="A6" s="6">
        <v>7.6</v>
      </c>
      <c r="B6" s="4">
        <v>0.68</v>
      </c>
      <c r="C6" s="7">
        <f>Table1d[[#This Row],[Current (mA)]]*POWER(10,-3)</f>
        <v>7.6E-3</v>
      </c>
      <c r="D6" s="4">
        <f>Table1d[[#This Row],[Voltage (V)]]*Table1d[[#This Row],[Current (A)]]</f>
        <v>5.1680000000000007E-3</v>
      </c>
      <c r="E6" s="4" t="s">
        <v>2</v>
      </c>
      <c r="F6" s="5">
        <f>IF(Table1d[[#This Row],[Resistive?]]="YES",Table1d[[#This Row],[Voltage (V)]]/Table1d[[#This Row],[Current (A)]],"N/A")</f>
        <v>89.473684210526329</v>
      </c>
    </row>
    <row r="7" spans="1:6" x14ac:dyDescent="0.2">
      <c r="A7" s="6">
        <v>6.58</v>
      </c>
      <c r="B7" s="4">
        <v>0.67400000000000004</v>
      </c>
      <c r="C7" s="7">
        <f>Table1d[[#This Row],[Current (mA)]]*POWER(10,-3)</f>
        <v>6.5799999999999999E-3</v>
      </c>
      <c r="D7" s="4">
        <f>Table1d[[#This Row],[Voltage (V)]]*Table1d[[#This Row],[Current (A)]]</f>
        <v>4.4349200000000002E-3</v>
      </c>
      <c r="E7" s="4" t="s">
        <v>2</v>
      </c>
      <c r="F7" s="5">
        <f>IF(Table1d[[#This Row],[Resistive?]]="YES",Table1d[[#This Row],[Voltage (V)]]/Table1d[[#This Row],[Current (A)]],"N/A")</f>
        <v>102.43161094224925</v>
      </c>
    </row>
    <row r="8" spans="1:6" x14ac:dyDescent="0.2">
      <c r="A8" s="6">
        <v>5.43</v>
      </c>
      <c r="B8" s="4">
        <v>0.66600000000000004</v>
      </c>
      <c r="C8" s="7">
        <f>Table1d[[#This Row],[Current (mA)]]*POWER(10,-3)</f>
        <v>5.4299999999999999E-3</v>
      </c>
      <c r="D8" s="4">
        <f>Table1d[[#This Row],[Voltage (V)]]*Table1d[[#This Row],[Current (A)]]</f>
        <v>3.6163800000000002E-3</v>
      </c>
      <c r="E8" s="4" t="s">
        <v>2</v>
      </c>
      <c r="F8" s="5">
        <f>IF(Table1d[[#This Row],[Resistive?]]="YES",Table1d[[#This Row],[Voltage (V)]]/Table1d[[#This Row],[Current (A)]],"N/A")</f>
        <v>122.65193370165747</v>
      </c>
    </row>
    <row r="9" spans="1:6" x14ac:dyDescent="0.2">
      <c r="A9" s="6">
        <v>4.45</v>
      </c>
      <c r="B9" s="4">
        <v>0.65800000000000003</v>
      </c>
      <c r="C9" s="7">
        <f>Table1d[[#This Row],[Current (mA)]]*POWER(10,-3)</f>
        <v>4.45E-3</v>
      </c>
      <c r="D9" s="4">
        <f>Table1d[[#This Row],[Voltage (V)]]*Table1d[[#This Row],[Current (A)]]</f>
        <v>2.9281000000000003E-3</v>
      </c>
      <c r="E9" s="4" t="s">
        <v>2</v>
      </c>
      <c r="F9" s="5">
        <f>IF(Table1d[[#This Row],[Resistive?]]="YES",Table1d[[#This Row],[Voltage (V)]]/Table1d[[#This Row],[Current (A)]],"N/A")</f>
        <v>147.86516853932585</v>
      </c>
    </row>
    <row r="10" spans="1:6" x14ac:dyDescent="0.2">
      <c r="A10" s="6">
        <v>3.22</v>
      </c>
      <c r="B10" s="4">
        <v>0.64400000000000002</v>
      </c>
      <c r="C10" s="7">
        <f>Table1d[[#This Row],[Current (mA)]]*POWER(10,-3)</f>
        <v>3.2200000000000002E-3</v>
      </c>
      <c r="D10" s="4">
        <f>Table1d[[#This Row],[Voltage (V)]]*Table1d[[#This Row],[Current (A)]]</f>
        <v>2.0736800000000001E-3</v>
      </c>
      <c r="E10" s="4" t="s">
        <v>2</v>
      </c>
      <c r="F10" s="5">
        <f>IF(Table1d[[#This Row],[Resistive?]]="YES",Table1d[[#This Row],[Voltage (V)]]/Table1d[[#This Row],[Current (A)]],"N/A")</f>
        <v>200</v>
      </c>
    </row>
    <row r="11" spans="1:6" x14ac:dyDescent="0.2">
      <c r="A11" s="6">
        <v>2.06</v>
      </c>
      <c r="B11" s="4">
        <v>0.625</v>
      </c>
      <c r="C11" s="7">
        <f>Table1d[[#This Row],[Current (mA)]]*POWER(10,-3)</f>
        <v>2.0600000000000002E-3</v>
      </c>
      <c r="D11" s="4">
        <f>Table1d[[#This Row],[Voltage (V)]]*Table1d[[#This Row],[Current (A)]]</f>
        <v>1.2875E-3</v>
      </c>
      <c r="E11" s="4" t="s">
        <v>2</v>
      </c>
      <c r="F11" s="5">
        <f>IF(Table1d[[#This Row],[Resistive?]]="YES",Table1d[[#This Row],[Voltage (V)]]/Table1d[[#This Row],[Current (A)]],"N/A")</f>
        <v>303.39805825242718</v>
      </c>
    </row>
    <row r="12" spans="1:6" x14ac:dyDescent="0.2">
      <c r="A12" s="6">
        <v>1.1200000000000001</v>
      </c>
      <c r="B12" s="4">
        <v>0.59899999999999998</v>
      </c>
      <c r="C12" s="7">
        <f>Table1d[[#This Row],[Current (mA)]]*POWER(10,-3)</f>
        <v>1.1200000000000001E-3</v>
      </c>
      <c r="D12" s="4">
        <f>Table1d[[#This Row],[Voltage (V)]]*Table1d[[#This Row],[Current (A)]]</f>
        <v>6.7088E-4</v>
      </c>
      <c r="E12" s="4" t="s">
        <v>2</v>
      </c>
      <c r="F12" s="5">
        <f>IF(Table1d[[#This Row],[Resistive?]]="YES",Table1d[[#This Row],[Voltage (V)]]/Table1d[[#This Row],[Current (A)]],"N/A")</f>
        <v>534.82142857142844</v>
      </c>
    </row>
    <row r="13" spans="1:6" x14ac:dyDescent="0.2">
      <c r="A13" s="9">
        <v>1.01</v>
      </c>
      <c r="B13" s="10">
        <v>0.59799999999999998</v>
      </c>
      <c r="C13" s="7">
        <f>Table1d[[#This Row],[Current (mA)]]*POWER(10,-3)</f>
        <v>1.01E-3</v>
      </c>
      <c r="D13" s="10">
        <f>Table1d[[#This Row],[Voltage (V)]]*Table1d[[#This Row],[Current (A)]]</f>
        <v>6.0398000000000006E-4</v>
      </c>
      <c r="E13" s="4" t="s">
        <v>2</v>
      </c>
      <c r="F13" s="11">
        <f>IF(Table1d[[#This Row],[Resistive?]]="YES",Table1d[[#This Row],[Voltage (V)]]/Table1d[[#This Row],[Current (A)]],"N/A")</f>
        <v>592.07920792079199</v>
      </c>
    </row>
    <row r="14" spans="1:6" x14ac:dyDescent="0.2">
      <c r="A14" s="9">
        <v>0.96</v>
      </c>
      <c r="B14" s="10">
        <v>0.59599999999999997</v>
      </c>
      <c r="C14" s="7">
        <f>Table1d[[#This Row],[Current (mA)]]*POWER(10,-3)</f>
        <v>9.6000000000000002E-4</v>
      </c>
      <c r="D14" s="10">
        <f>Table1d[[#This Row],[Voltage (V)]]*Table1d[[#This Row],[Current (A)]]</f>
        <v>5.7215999999999994E-4</v>
      </c>
      <c r="E14" s="4" t="s">
        <v>2</v>
      </c>
      <c r="F14" s="11">
        <f>IF(Table1d[[#This Row],[Resistive?]]="YES",Table1d[[#This Row],[Voltage (V)]]/Table1d[[#This Row],[Current (A)]],"N/A")</f>
        <v>620.83333333333326</v>
      </c>
    </row>
    <row r="15" spans="1:6" x14ac:dyDescent="0.2">
      <c r="A15" s="9">
        <v>0.87</v>
      </c>
      <c r="B15" s="10">
        <v>0.59199999999999997</v>
      </c>
      <c r="C15" s="7">
        <f>Table1d[[#This Row],[Current (mA)]]*POWER(10,-3)</f>
        <v>8.7000000000000001E-4</v>
      </c>
      <c r="D15" s="10">
        <f>Table1d[[#This Row],[Voltage (V)]]*Table1d[[#This Row],[Current (A)]]</f>
        <v>5.1504000000000003E-4</v>
      </c>
      <c r="E15" s="4" t="s">
        <v>2</v>
      </c>
      <c r="F15" s="11">
        <f>IF(Table1d[[#This Row],[Resistive?]]="YES",Table1d[[#This Row],[Voltage (V)]]/Table1d[[#This Row],[Current (A)]],"N/A")</f>
        <v>680.45977011494244</v>
      </c>
    </row>
    <row r="16" spans="1:6" x14ac:dyDescent="0.2">
      <c r="A16" s="9">
        <v>0.76</v>
      </c>
      <c r="B16" s="10">
        <v>0.58599999999999997</v>
      </c>
      <c r="C16" s="7">
        <f>Table1d[[#This Row],[Current (mA)]]*POWER(10,-3)</f>
        <v>7.6000000000000004E-4</v>
      </c>
      <c r="D16" s="10">
        <f>Table1d[[#This Row],[Voltage (V)]]*Table1d[[#This Row],[Current (A)]]</f>
        <v>4.4536000000000001E-4</v>
      </c>
      <c r="E16" s="4" t="s">
        <v>2</v>
      </c>
      <c r="F16" s="11">
        <f>IF(Table1d[[#This Row],[Resistive?]]="YES",Table1d[[#This Row],[Voltage (V)]]/Table1d[[#This Row],[Current (A)]],"N/A")</f>
        <v>771.05263157894728</v>
      </c>
    </row>
    <row r="17" spans="1:6" x14ac:dyDescent="0.2">
      <c r="A17" s="9">
        <v>0.73</v>
      </c>
      <c r="B17" s="10">
        <v>0.58499999999999996</v>
      </c>
      <c r="C17" s="7">
        <f>Table1d[[#This Row],[Current (mA)]]*POWER(10,-3)</f>
        <v>7.2999999999999996E-4</v>
      </c>
      <c r="D17" s="10">
        <f>Table1d[[#This Row],[Voltage (V)]]*Table1d[[#This Row],[Current (A)]]</f>
        <v>4.2704999999999994E-4</v>
      </c>
      <c r="E17" s="4" t="s">
        <v>2</v>
      </c>
      <c r="F17" s="11">
        <f>IF(Table1d[[#This Row],[Resistive?]]="YES",Table1d[[#This Row],[Voltage (V)]]/Table1d[[#This Row],[Current (A)]],"N/A")</f>
        <v>801.36986301369859</v>
      </c>
    </row>
    <row r="18" spans="1:6" x14ac:dyDescent="0.2">
      <c r="A18" s="6">
        <v>0.7</v>
      </c>
      <c r="B18" s="4">
        <v>0.57899999999999996</v>
      </c>
      <c r="C18" s="7">
        <f>Table1d[[#This Row],[Current (mA)]]*POWER(10,-3)</f>
        <v>6.9999999999999999E-4</v>
      </c>
      <c r="D18" s="4">
        <f>Table1d[[#This Row],[Voltage (V)]]*Table1d[[#This Row],[Current (A)]]</f>
        <v>4.0529999999999999E-4</v>
      </c>
      <c r="E18" s="4" t="s">
        <v>2</v>
      </c>
      <c r="F18" s="5">
        <f>IF(Table1d[[#This Row],[Resistive?]]="YES",Table1d[[#This Row],[Voltage (V)]]/Table1d[[#This Row],[Current (A)]],"N/A")</f>
        <v>827.14285714285711</v>
      </c>
    </row>
    <row r="19" spans="1:6" x14ac:dyDescent="0.2">
      <c r="A19" s="9">
        <v>0</v>
      </c>
      <c r="B19" s="10">
        <v>-1.26</v>
      </c>
      <c r="C19" s="7">
        <f>Table1d[[#This Row],[Current (mA)]]*POWER(10,-3)</f>
        <v>0</v>
      </c>
      <c r="D19" s="10">
        <f>Table1d[[#This Row],[Voltage (V)]]*Table1d[[#This Row],[Current (A)]]</f>
        <v>0</v>
      </c>
      <c r="E19" s="10"/>
      <c r="F19" s="11" t="str">
        <f>IF(Table1d[[#This Row],[Resistive?]]="YES",Table1d[[#This Row],[Voltage (V)]]/Table1d[[#This Row],[Current (A)]],"N/A")</f>
        <v>N/A</v>
      </c>
    </row>
    <row r="20" spans="1:6" x14ac:dyDescent="0.2">
      <c r="A20" s="9">
        <v>0</v>
      </c>
      <c r="B20" s="10">
        <v>-2.0590000000000002</v>
      </c>
      <c r="C20" s="7">
        <f>Table1d[[#This Row],[Current (mA)]]*POWER(10,-3)</f>
        <v>0</v>
      </c>
      <c r="D20" s="10">
        <f>Table1d[[#This Row],[Voltage (V)]]*Table1d[[#This Row],[Current (A)]]</f>
        <v>0</v>
      </c>
      <c r="E20" s="10"/>
      <c r="F20" s="11" t="str">
        <f>IF(Table1d[[#This Row],[Resistive?]]="YES",Table1d[[#This Row],[Voltage (V)]]/Table1d[[#This Row],[Current (A)]],"N/A")</f>
        <v>N/A</v>
      </c>
    </row>
    <row r="21" spans="1:6" x14ac:dyDescent="0.2">
      <c r="A21" s="9">
        <v>0</v>
      </c>
      <c r="B21" s="10">
        <v>-3.36</v>
      </c>
      <c r="C21" s="7">
        <f>Table1d[[#This Row],[Current (mA)]]*POWER(10,-3)</f>
        <v>0</v>
      </c>
      <c r="D21" s="10">
        <f>Table1d[[#This Row],[Voltage (V)]]*Table1d[[#This Row],[Current (A)]]</f>
        <v>0</v>
      </c>
      <c r="E21" s="10"/>
      <c r="F21" s="11" t="str">
        <f>IF(Table1d[[#This Row],[Resistive?]]="YES",Table1d[[#This Row],[Voltage (V)]]/Table1d[[#This Row],[Current (A)]],"N/A")</f>
        <v>N/A</v>
      </c>
    </row>
    <row r="22" spans="1:6" x14ac:dyDescent="0.2">
      <c r="A22" s="9">
        <v>0</v>
      </c>
      <c r="B22" s="10">
        <v>-5.35</v>
      </c>
      <c r="C22" s="7">
        <f>Table1d[[#This Row],[Current (mA)]]*POWER(10,-3)</f>
        <v>0</v>
      </c>
      <c r="D22" s="10">
        <f>Table1d[[#This Row],[Voltage (V)]]*Table1d[[#This Row],[Current (A)]]</f>
        <v>0</v>
      </c>
      <c r="E22" s="10"/>
      <c r="F22" s="11" t="str">
        <f>IF(Table1d[[#This Row],[Resistive?]]="YES",Table1d[[#This Row],[Voltage (V)]]/Table1d[[#This Row],[Current (A)]],"N/A")</f>
        <v>N/A</v>
      </c>
    </row>
    <row r="23" spans="1:6" x14ac:dyDescent="0.2">
      <c r="A23" s="9">
        <v>0</v>
      </c>
      <c r="B23" s="10">
        <v>-6.33</v>
      </c>
      <c r="C23" s="7">
        <f>Table1d[[#This Row],[Current (mA)]]*POWER(10,-3)</f>
        <v>0</v>
      </c>
      <c r="D23" s="10">
        <f>Table1d[[#This Row],[Voltage (V)]]*Table1d[[#This Row],[Current (A)]]</f>
        <v>0</v>
      </c>
      <c r="E23" s="10"/>
      <c r="F23" s="11" t="str">
        <f>IF(Table1d[[#This Row],[Resistive?]]="YES",Table1d[[#This Row],[Voltage (V)]]/Table1d[[#This Row],[Current (A)]],"N/A")</f>
        <v>N/A</v>
      </c>
    </row>
    <row r="24" spans="1:6" x14ac:dyDescent="0.2">
      <c r="A24" s="9">
        <v>0</v>
      </c>
      <c r="B24" s="10">
        <v>-8.5399999999999991</v>
      </c>
      <c r="C24" s="7">
        <f>Table1d[[#This Row],[Current (mA)]]*POWER(10,-3)</f>
        <v>0</v>
      </c>
      <c r="D24" s="10">
        <f>Table1d[[#This Row],[Voltage (V)]]*Table1d[[#This Row],[Current (A)]]</f>
        <v>0</v>
      </c>
      <c r="E24" s="10"/>
      <c r="F24" s="11" t="str">
        <f>IF(Table1d[[#This Row],[Resistive?]]="YES",Table1d[[#This Row],[Voltage (V)]]/Table1d[[#This Row],[Current (A)]],"N/A")</f>
        <v>N/A</v>
      </c>
    </row>
    <row r="25" spans="1:6" x14ac:dyDescent="0.2">
      <c r="A25" s="9">
        <v>0</v>
      </c>
      <c r="B25" s="10">
        <v>-10.56</v>
      </c>
      <c r="C25" s="7">
        <f>Table1d[[#This Row],[Current (mA)]]*POWER(10,-3)</f>
        <v>0</v>
      </c>
      <c r="D25" s="10">
        <f>Table1d[[#This Row],[Voltage (V)]]*Table1d[[#This Row],[Current (A)]]</f>
        <v>0</v>
      </c>
      <c r="E25" s="10"/>
      <c r="F25" s="11" t="str">
        <f>IF(Table1d[[#This Row],[Resistive?]]="YES",Table1d[[#This Row],[Voltage (V)]]/Table1d[[#This Row],[Current (A)]],"N/A")</f>
        <v>N/A</v>
      </c>
    </row>
    <row r="26" spans="1:6" x14ac:dyDescent="0.2">
      <c r="A26" s="9">
        <v>0</v>
      </c>
      <c r="B26" s="10">
        <v>-11.96</v>
      </c>
      <c r="C26" s="7">
        <f>Table1d[[#This Row],[Current (mA)]]*POWER(10,-3)</f>
        <v>0</v>
      </c>
      <c r="D26" s="10">
        <f>Table1d[[#This Row],[Voltage (V)]]*Table1d[[#This Row],[Current (A)]]</f>
        <v>0</v>
      </c>
      <c r="E26" s="10"/>
      <c r="F26" s="11" t="str">
        <f>IF(Table1d[[#This Row],[Resistive?]]="YES",Table1d[[#This Row],[Voltage (V)]]/Table1d[[#This Row],[Current (A)]],"N/A")</f>
        <v>N/A</v>
      </c>
    </row>
    <row r="27" spans="1:6" x14ac:dyDescent="0.2">
      <c r="A27" s="9">
        <v>0</v>
      </c>
      <c r="B27" s="10">
        <v>-12.28</v>
      </c>
      <c r="C27" s="7">
        <f>Table1d[[#This Row],[Current (mA)]]*POWER(10,-3)</f>
        <v>0</v>
      </c>
      <c r="D27" s="10">
        <f>Table1d[[#This Row],[Voltage (V)]]*Table1d[[#This Row],[Current (A)]]</f>
        <v>0</v>
      </c>
      <c r="E27" s="10"/>
      <c r="F27" s="11" t="str">
        <f>IF(Table1d[[#This Row],[Resistive?]]="YES",Table1d[[#This Row],[Voltage (V)]]/Table1d[[#This Row],[Current (A)]],"N/A")</f>
        <v>N/A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59ACD-A2EB-4E82-BC98-57F355D95B20}">
  <dimension ref="A1:F18"/>
  <sheetViews>
    <sheetView zoomScale="143" workbookViewId="0">
      <selection activeCell="D24" sqref="D24"/>
    </sheetView>
  </sheetViews>
  <sheetFormatPr baseColWidth="10" defaultColWidth="8.83203125" defaultRowHeight="15" x14ac:dyDescent="0.2"/>
  <cols>
    <col min="1" max="1" width="12.83203125" bestFit="1" customWidth="1"/>
    <col min="2" max="2" width="11.33203125" bestFit="1" customWidth="1"/>
    <col min="3" max="3" width="11.6640625" bestFit="1" customWidth="1"/>
    <col min="4" max="4" width="17.1640625" bestFit="1" customWidth="1"/>
    <col min="5" max="5" width="10.83203125" bestFit="1" customWidth="1"/>
    <col min="6" max="6" width="14.1640625" bestFit="1" customWidth="1"/>
    <col min="7" max="7" width="12.6640625" bestFit="1" customWidth="1"/>
    <col min="9" max="9" width="12.6640625" bestFit="1" customWidth="1"/>
  </cols>
  <sheetData>
    <row r="1" spans="1:6" x14ac:dyDescent="0.2">
      <c r="A1" s="1" t="s">
        <v>9</v>
      </c>
      <c r="B1" s="1" t="s">
        <v>12</v>
      </c>
      <c r="C1" s="1" t="s">
        <v>10</v>
      </c>
      <c r="D1" s="1" t="s">
        <v>0</v>
      </c>
      <c r="E1" s="1" t="s">
        <v>1</v>
      </c>
      <c r="F1" s="2" t="s">
        <v>11</v>
      </c>
    </row>
    <row r="2" spans="1:6" x14ac:dyDescent="0.2">
      <c r="A2" s="6">
        <v>0</v>
      </c>
      <c r="B2" s="4">
        <v>1.298</v>
      </c>
      <c r="C2" s="8">
        <f>Table1e[[#This Row],[Current (mA)]]*POWER(10,-3)</f>
        <v>0</v>
      </c>
      <c r="D2" s="4">
        <f>Table1e[[#This Row],[Voltage (V)]]*Table1e[[#This Row],[Current (A)]]</f>
        <v>0</v>
      </c>
      <c r="E2" s="4" t="s">
        <v>2</v>
      </c>
      <c r="F2" s="5" t="e">
        <f>IF(Table1e[[#This Row],[Resistive?]]="YES",Table1e[[#This Row],[Voltage (V)]]/Table1e[[#This Row],[Current (A)]],"N/A")</f>
        <v>#DIV/0!</v>
      </c>
    </row>
    <row r="3" spans="1:6" x14ac:dyDescent="0.2">
      <c r="A3" s="6">
        <v>0.72</v>
      </c>
      <c r="B3" s="4">
        <v>1.63</v>
      </c>
      <c r="C3" s="8">
        <f>Table1e[[#This Row],[Current (mA)]]*POWER(10,-3)</f>
        <v>7.1999999999999994E-4</v>
      </c>
      <c r="D3" s="4">
        <f>Table1e[[#This Row],[Voltage (V)]]*Table1e[[#This Row],[Current (A)]]</f>
        <v>1.1735999999999999E-3</v>
      </c>
      <c r="E3" s="4" t="s">
        <v>2</v>
      </c>
      <c r="F3" s="5">
        <f>IF(Table1e[[#This Row],[Resistive?]]="YES",Table1e[[#This Row],[Voltage (V)]]/Table1e[[#This Row],[Current (A)]],"N/A")</f>
        <v>2263.8888888888891</v>
      </c>
    </row>
    <row r="4" spans="1:6" x14ac:dyDescent="0.2">
      <c r="A4" s="6">
        <v>1.93</v>
      </c>
      <c r="B4" s="4">
        <v>1.6679999999999999</v>
      </c>
      <c r="C4" s="8">
        <f>Table1e[[#This Row],[Current (mA)]]*POWER(10,-3)</f>
        <v>1.9300000000000001E-3</v>
      </c>
      <c r="D4" s="4">
        <f>Table1e[[#This Row],[Voltage (V)]]*Table1e[[#This Row],[Current (A)]]</f>
        <v>3.2192399999999999E-3</v>
      </c>
      <c r="E4" s="4" t="s">
        <v>2</v>
      </c>
      <c r="F4" s="5">
        <f>IF(Table1e[[#This Row],[Resistive?]]="YES",Table1e[[#This Row],[Voltage (V)]]/Table1e[[#This Row],[Current (A)]],"N/A")</f>
        <v>864.24870466321238</v>
      </c>
    </row>
    <row r="5" spans="1:6" x14ac:dyDescent="0.2">
      <c r="A5" s="6">
        <v>2.77</v>
      </c>
      <c r="B5" s="4">
        <v>1.6839999999999999</v>
      </c>
      <c r="C5" s="8">
        <f>Table1e[[#This Row],[Current (mA)]]*POWER(10,-3)</f>
        <v>2.7699999999999999E-3</v>
      </c>
      <c r="D5" s="4">
        <f>Table1e[[#This Row],[Voltage (V)]]*Table1e[[#This Row],[Current (A)]]</f>
        <v>4.66468E-3</v>
      </c>
      <c r="E5" s="4" t="s">
        <v>2</v>
      </c>
      <c r="F5" s="5">
        <f>IF(Table1e[[#This Row],[Resistive?]]="YES",Table1e[[#This Row],[Voltage (V)]]/Table1e[[#This Row],[Current (A)]],"N/A")</f>
        <v>607.94223826714801</v>
      </c>
    </row>
    <row r="6" spans="1:6" x14ac:dyDescent="0.2">
      <c r="A6" s="6">
        <v>3.95</v>
      </c>
      <c r="B6" s="4">
        <v>1.702</v>
      </c>
      <c r="C6" s="8">
        <f>Table1e[[#This Row],[Current (mA)]]*POWER(10,-3)</f>
        <v>3.9500000000000004E-3</v>
      </c>
      <c r="D6" s="4">
        <f>Table1e[[#This Row],[Voltage (V)]]*Table1e[[#This Row],[Current (A)]]</f>
        <v>6.7229000000000004E-3</v>
      </c>
      <c r="E6" s="4" t="s">
        <v>2</v>
      </c>
      <c r="F6" s="5">
        <f>IF(Table1e[[#This Row],[Resistive?]]="YES",Table1e[[#This Row],[Voltage (V)]]/Table1e[[#This Row],[Current (A)]],"N/A")</f>
        <v>430.88607594936701</v>
      </c>
    </row>
    <row r="7" spans="1:6" x14ac:dyDescent="0.2">
      <c r="A7" s="6">
        <v>4.78</v>
      </c>
      <c r="B7" s="4">
        <v>1.712</v>
      </c>
      <c r="C7" s="8">
        <f>Table1e[[#This Row],[Current (mA)]]*POWER(10,-3)</f>
        <v>4.7800000000000004E-3</v>
      </c>
      <c r="D7" s="4">
        <f>Table1e[[#This Row],[Voltage (V)]]*Table1e[[#This Row],[Current (A)]]</f>
        <v>8.1833600000000006E-3</v>
      </c>
      <c r="E7" s="4" t="s">
        <v>2</v>
      </c>
      <c r="F7" s="5">
        <f>IF(Table1e[[#This Row],[Resistive?]]="YES",Table1e[[#This Row],[Voltage (V)]]/Table1e[[#This Row],[Current (A)]],"N/A")</f>
        <v>358.15899581589957</v>
      </c>
    </row>
    <row r="8" spans="1:6" x14ac:dyDescent="0.2">
      <c r="A8" s="6">
        <v>5.32</v>
      </c>
      <c r="B8" s="4">
        <v>1.718</v>
      </c>
      <c r="C8" s="8">
        <f>Table1e[[#This Row],[Current (mA)]]*POWER(10,-3)</f>
        <v>5.3200000000000001E-3</v>
      </c>
      <c r="D8" s="4">
        <f>Table1e[[#This Row],[Voltage (V)]]*Table1e[[#This Row],[Current (A)]]</f>
        <v>9.1397600000000002E-3</v>
      </c>
      <c r="E8" s="4" t="s">
        <v>2</v>
      </c>
      <c r="F8" s="5">
        <f>IF(Table1e[[#This Row],[Resistive?]]="YES",Table1e[[#This Row],[Voltage (V)]]/Table1e[[#This Row],[Current (A)]],"N/A")</f>
        <v>322.93233082706769</v>
      </c>
    </row>
    <row r="9" spans="1:6" x14ac:dyDescent="0.2">
      <c r="A9" s="6">
        <v>6.04</v>
      </c>
      <c r="B9" s="4">
        <v>1.726</v>
      </c>
      <c r="C9" s="8">
        <f>Table1e[[#This Row],[Current (mA)]]*POWER(10,-3)</f>
        <v>6.0400000000000002E-3</v>
      </c>
      <c r="D9" s="4">
        <f>Table1e[[#This Row],[Voltage (V)]]*Table1e[[#This Row],[Current (A)]]</f>
        <v>1.042504E-2</v>
      </c>
      <c r="E9" s="4" t="s">
        <v>2</v>
      </c>
      <c r="F9" s="5">
        <f>IF(Table1e[[#This Row],[Resistive?]]="YES",Table1e[[#This Row],[Voltage (V)]]/Table1e[[#This Row],[Current (A)]],"N/A")</f>
        <v>285.76158940397352</v>
      </c>
    </row>
    <row r="10" spans="1:6" x14ac:dyDescent="0.2">
      <c r="A10" s="6">
        <v>7.26</v>
      </c>
      <c r="B10" s="4">
        <v>1.7390000000000001</v>
      </c>
      <c r="C10" s="8">
        <f>Table1e[[#This Row],[Current (mA)]]*POWER(10,-3)</f>
        <v>7.26E-3</v>
      </c>
      <c r="D10" s="4">
        <f>Table1e[[#This Row],[Voltage (V)]]*Table1e[[#This Row],[Current (A)]]</f>
        <v>1.262514E-2</v>
      </c>
      <c r="E10" s="4" t="s">
        <v>2</v>
      </c>
      <c r="F10" s="5">
        <f>IF(Table1e[[#This Row],[Resistive?]]="YES",Table1e[[#This Row],[Voltage (V)]]/Table1e[[#This Row],[Current (A)]],"N/A")</f>
        <v>239.53168044077137</v>
      </c>
    </row>
    <row r="11" spans="1:6" x14ac:dyDescent="0.2">
      <c r="A11" s="6">
        <v>8.48</v>
      </c>
      <c r="B11" s="4">
        <v>1.75</v>
      </c>
      <c r="C11" s="8">
        <f>Table1e[[#This Row],[Current (mA)]]*POWER(10,-3)</f>
        <v>8.4800000000000014E-3</v>
      </c>
      <c r="D11" s="4">
        <f>Table1e[[#This Row],[Voltage (V)]]*Table1e[[#This Row],[Current (A)]]</f>
        <v>1.4840000000000002E-2</v>
      </c>
      <c r="E11" s="4" t="s">
        <v>2</v>
      </c>
      <c r="F11" s="5">
        <f>IF(Table1e[[#This Row],[Resistive?]]="YES",Table1e[[#This Row],[Voltage (V)]]/Table1e[[#This Row],[Current (A)]],"N/A")</f>
        <v>206.36792452830184</v>
      </c>
    </row>
    <row r="12" spans="1:6" x14ac:dyDescent="0.2">
      <c r="A12" s="6">
        <v>9.57</v>
      </c>
      <c r="B12" s="4">
        <v>1.7589999999999999</v>
      </c>
      <c r="C12" s="8">
        <f>Table1e[[#This Row],[Current (mA)]]*POWER(10,-3)</f>
        <v>9.5700000000000004E-3</v>
      </c>
      <c r="D12" s="4">
        <f>Table1e[[#This Row],[Voltage (V)]]*Table1e[[#This Row],[Current (A)]]</f>
        <v>1.6833629999999999E-2</v>
      </c>
      <c r="E12" s="4" t="s">
        <v>2</v>
      </c>
      <c r="F12" s="5">
        <f>IF(Table1e[[#This Row],[Resistive?]]="YES",Table1e[[#This Row],[Voltage (V)]]/Table1e[[#This Row],[Current (A)]],"N/A")</f>
        <v>183.80355276907</v>
      </c>
    </row>
    <row r="13" spans="1:6" x14ac:dyDescent="0.2">
      <c r="A13" s="6">
        <v>10.33</v>
      </c>
      <c r="B13" s="4">
        <v>1.7649999999999999</v>
      </c>
      <c r="C13" s="8">
        <f>Table1e[[#This Row],[Current (mA)]]*POWER(10,-3)</f>
        <v>1.0330000000000001E-2</v>
      </c>
      <c r="D13" s="4">
        <f>Table1e[[#This Row],[Voltage (V)]]*Table1e[[#This Row],[Current (A)]]</f>
        <v>1.8232450000000001E-2</v>
      </c>
      <c r="E13" s="4" t="s">
        <v>2</v>
      </c>
      <c r="F13" s="5">
        <f>IF(Table1e[[#This Row],[Resistive?]]="YES",Table1e[[#This Row],[Voltage (V)]]/Table1e[[#This Row],[Current (A)]],"N/A")</f>
        <v>170.86156824782185</v>
      </c>
    </row>
    <row r="14" spans="1:6" x14ac:dyDescent="0.2">
      <c r="A14" s="6">
        <v>10.56</v>
      </c>
      <c r="B14" s="4">
        <v>1.7669999999999999</v>
      </c>
      <c r="C14" s="8">
        <f>Table1e[[#This Row],[Current (mA)]]*POWER(10,-3)</f>
        <v>1.056E-2</v>
      </c>
      <c r="D14" s="4">
        <f>Table1e[[#This Row],[Voltage (V)]]*Table1e[[#This Row],[Current (A)]]</f>
        <v>1.8659519999999999E-2</v>
      </c>
      <c r="E14" s="4" t="s">
        <v>2</v>
      </c>
      <c r="F14" s="5">
        <f>IF(Table1e[[#This Row],[Resistive?]]="YES",Table1e[[#This Row],[Voltage (V)]]/Table1e[[#This Row],[Current (A)]],"N/A")</f>
        <v>167.32954545454544</v>
      </c>
    </row>
    <row r="15" spans="1:6" x14ac:dyDescent="0.2">
      <c r="A15" s="6">
        <v>0</v>
      </c>
      <c r="B15" s="4">
        <v>-1.26</v>
      </c>
      <c r="C15" s="8">
        <f>Table1e[[#This Row],[Current (mA)]]*POWER(10,-3)</f>
        <v>0</v>
      </c>
      <c r="D15" s="4">
        <f>Table1e[[#This Row],[Voltage (V)]]*Table1e[[#This Row],[Current (A)]]</f>
        <v>0</v>
      </c>
      <c r="E15" s="4" t="s">
        <v>2</v>
      </c>
      <c r="F15" s="5" t="e">
        <f>IF(Table1e[[#This Row],[Resistive?]]="YES",Table1e[[#This Row],[Voltage (V)]]/Table1e[[#This Row],[Current (A)]],"N/A")</f>
        <v>#DIV/0!</v>
      </c>
    </row>
    <row r="16" spans="1:6" x14ac:dyDescent="0.2">
      <c r="A16" s="6">
        <v>0</v>
      </c>
      <c r="B16" s="10">
        <v>-1.9330000000000001</v>
      </c>
      <c r="C16" s="8">
        <f>Table1e[[#This Row],[Current (mA)]]*POWER(10,-3)</f>
        <v>0</v>
      </c>
      <c r="D16" s="10">
        <f>Table1e[[#This Row],[Voltage (V)]]*Table1e[[#This Row],[Current (A)]]</f>
        <v>0</v>
      </c>
      <c r="E16" s="10"/>
      <c r="F16" s="11" t="str">
        <f>IF(Table1e[[#This Row],[Resistive?]]="YES",Table1e[[#This Row],[Voltage (V)]]/Table1e[[#This Row],[Current (A)]],"N/A")</f>
        <v>N/A</v>
      </c>
    </row>
    <row r="17" spans="1:6" x14ac:dyDescent="0.2">
      <c r="A17" s="6">
        <v>0</v>
      </c>
      <c r="B17" s="10">
        <v>-3.82</v>
      </c>
      <c r="C17" s="8">
        <f>Table1e[[#This Row],[Current (mA)]]*POWER(10,-3)</f>
        <v>0</v>
      </c>
      <c r="D17" s="10">
        <f>Table1e[[#This Row],[Voltage (V)]]*Table1e[[#This Row],[Current (A)]]</f>
        <v>0</v>
      </c>
      <c r="E17" s="10"/>
      <c r="F17" s="11" t="str">
        <f>IF(Table1e[[#This Row],[Resistive?]]="YES",Table1e[[#This Row],[Voltage (V)]]/Table1e[[#This Row],[Current (A)]],"N/A")</f>
        <v>N/A</v>
      </c>
    </row>
    <row r="18" spans="1:6" x14ac:dyDescent="0.2">
      <c r="A18" s="6">
        <v>0</v>
      </c>
      <c r="B18" s="10">
        <v>-5.76</v>
      </c>
      <c r="C18" s="8">
        <f>Table1e[[#This Row],[Current (mA)]]*POWER(10,-3)</f>
        <v>0</v>
      </c>
      <c r="D18" s="10">
        <f>Table1e[[#This Row],[Voltage (V)]]*Table1e[[#This Row],[Current (A)]]</f>
        <v>0</v>
      </c>
      <c r="E18" s="10"/>
      <c r="F18" s="11" t="str">
        <f>IF(Table1e[[#This Row],[Resistive?]]="YES",Table1e[[#This Row],[Voltage (V)]]/Table1e[[#This Row],[Current (A)]],"N/A")</f>
        <v>N/A</v>
      </c>
    </row>
  </sheetData>
  <pageMargins left="0.7" right="0.7" top="0.75" bottom="0.75" header="0.3" footer="0.3"/>
  <pageSetup orientation="portrait" horizontalDpi="0" verticalDpi="0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C651A-4A63-4867-B7F8-0DC25040968A}">
  <dimension ref="A1:F21"/>
  <sheetViews>
    <sheetView zoomScale="150" workbookViewId="0">
      <selection activeCell="P35" sqref="P35"/>
    </sheetView>
  </sheetViews>
  <sheetFormatPr baseColWidth="10" defaultColWidth="8.83203125" defaultRowHeight="15" x14ac:dyDescent="0.2"/>
  <cols>
    <col min="1" max="1" width="12.83203125" bestFit="1" customWidth="1"/>
    <col min="2" max="2" width="11.33203125" bestFit="1" customWidth="1"/>
    <col min="3" max="3" width="11.6640625" bestFit="1" customWidth="1"/>
    <col min="4" max="4" width="17.1640625" bestFit="1" customWidth="1"/>
    <col min="5" max="5" width="10.83203125" bestFit="1" customWidth="1"/>
    <col min="6" max="6" width="14.1640625" bestFit="1" customWidth="1"/>
    <col min="7" max="7" width="12.6640625" bestFit="1" customWidth="1"/>
    <col min="11" max="11" width="11.6640625" bestFit="1" customWidth="1"/>
  </cols>
  <sheetData>
    <row r="1" spans="1:6" x14ac:dyDescent="0.2">
      <c r="A1" s="1" t="s">
        <v>9</v>
      </c>
      <c r="B1" s="1" t="s">
        <v>12</v>
      </c>
      <c r="C1" s="1" t="s">
        <v>10</v>
      </c>
      <c r="D1" s="1" t="s">
        <v>0</v>
      </c>
      <c r="E1" s="1" t="s">
        <v>1</v>
      </c>
      <c r="F1" s="2" t="s">
        <v>11</v>
      </c>
    </row>
    <row r="2" spans="1:6" x14ac:dyDescent="0.2">
      <c r="A2" s="6">
        <v>19.32</v>
      </c>
      <c r="B2" s="4">
        <v>1</v>
      </c>
      <c r="C2" s="7">
        <f>Table1f[[#This Row],[Current (mA)]]*POWER(10,-3)</f>
        <v>1.932E-2</v>
      </c>
      <c r="D2" s="4">
        <f>Table1f[[#This Row],[Voltage (V)]]*Table1f[[#This Row],[Current (A)]]</f>
        <v>1.932E-2</v>
      </c>
      <c r="E2" s="4" t="s">
        <v>2</v>
      </c>
      <c r="F2" s="5">
        <f>IF(Table1f[[#This Row],[Resistive?]]="YES",Table1f[[#This Row],[Voltage (V)]]/Table1f[[#This Row],[Current (A)]],"N/A")</f>
        <v>51.759834368530022</v>
      </c>
    </row>
    <row r="3" spans="1:6" x14ac:dyDescent="0.2">
      <c r="A3" s="6">
        <v>26.54</v>
      </c>
      <c r="B3" s="4">
        <v>1.9770000000000001</v>
      </c>
      <c r="C3" s="7">
        <f>Table1f[[#This Row],[Current (mA)]]*POWER(10,-3)</f>
        <v>2.6540000000000001E-2</v>
      </c>
      <c r="D3" s="4">
        <f>Table1f[[#This Row],[Voltage (V)]]*Table1f[[#This Row],[Current (A)]]</f>
        <v>5.2469580000000002E-2</v>
      </c>
      <c r="E3" s="4" t="s">
        <v>2</v>
      </c>
      <c r="F3" s="5">
        <f>IF(Table1f[[#This Row],[Resistive?]]="YES",Table1f[[#This Row],[Voltage (V)]]/Table1f[[#This Row],[Current (A)]],"N/A")</f>
        <v>74.491333835719672</v>
      </c>
    </row>
    <row r="4" spans="1:6" x14ac:dyDescent="0.2">
      <c r="A4" s="6">
        <v>30.04</v>
      </c>
      <c r="B4" s="4">
        <v>2.5249999999999999</v>
      </c>
      <c r="C4" s="7">
        <f>Table1f[[#This Row],[Current (mA)]]*POWER(10,-3)</f>
        <v>3.0040000000000001E-2</v>
      </c>
      <c r="D4" s="4">
        <f>Table1f[[#This Row],[Voltage (V)]]*Table1f[[#This Row],[Current (A)]]</f>
        <v>7.5851000000000002E-2</v>
      </c>
      <c r="E4" s="4" t="s">
        <v>2</v>
      </c>
      <c r="F4" s="5">
        <f>IF(Table1f[[#This Row],[Resistive?]]="YES",Table1f[[#This Row],[Voltage (V)]]/Table1f[[#This Row],[Current (A)]],"N/A")</f>
        <v>84.054593874833557</v>
      </c>
    </row>
    <row r="5" spans="1:6" x14ac:dyDescent="0.2">
      <c r="A5" s="6">
        <v>35.409999999999997</v>
      </c>
      <c r="B5" s="6">
        <v>3.42</v>
      </c>
      <c r="C5" s="7">
        <f>Table1f[[#This Row],[Current (mA)]]*POWER(10,-3)</f>
        <v>3.5409999999999997E-2</v>
      </c>
      <c r="D5" s="4">
        <f>Table1f[[#This Row],[Voltage (V)]]*Table1f[[#This Row],[Current (A)]]</f>
        <v>0.12110219999999999</v>
      </c>
      <c r="E5" s="4" t="s">
        <v>2</v>
      </c>
      <c r="F5" s="5">
        <f>IF(Table1f[[#This Row],[Resistive?]]="YES",Table1f[[#This Row],[Voltage (V)]]/Table1f[[#This Row],[Current (A)]],"N/A")</f>
        <v>96.582886190341711</v>
      </c>
    </row>
    <row r="6" spans="1:6" x14ac:dyDescent="0.2">
      <c r="A6" s="6">
        <v>40.22</v>
      </c>
      <c r="B6" s="4">
        <v>4.33</v>
      </c>
      <c r="C6" s="7">
        <f>Table1f[[#This Row],[Current (mA)]]*POWER(10,-3)</f>
        <v>4.0219999999999999E-2</v>
      </c>
      <c r="D6" s="4">
        <f>Table1f[[#This Row],[Voltage (V)]]*Table1f[[#This Row],[Current (A)]]</f>
        <v>0.17415259999999999</v>
      </c>
      <c r="E6" s="4" t="s">
        <v>2</v>
      </c>
      <c r="F6" s="5">
        <f>IF(Table1f[[#This Row],[Resistive?]]="YES",Table1f[[#This Row],[Voltage (V)]]/Table1f[[#This Row],[Current (A)]],"N/A")</f>
        <v>107.65788165091995</v>
      </c>
    </row>
    <row r="7" spans="1:6" x14ac:dyDescent="0.2">
      <c r="A7" s="6">
        <v>45.31</v>
      </c>
      <c r="B7" s="4">
        <v>5.36</v>
      </c>
      <c r="C7" s="7">
        <f>Table1f[[#This Row],[Current (mA)]]*POWER(10,-3)</f>
        <v>4.5310000000000003E-2</v>
      </c>
      <c r="D7" s="4">
        <f>Table1f[[#This Row],[Voltage (V)]]*Table1f[[#This Row],[Current (A)]]</f>
        <v>0.24286160000000004</v>
      </c>
      <c r="E7" s="4" t="s">
        <v>2</v>
      </c>
      <c r="F7" s="5">
        <f>IF(Table1f[[#This Row],[Resistive?]]="YES",Table1f[[#This Row],[Voltage (V)]]/Table1f[[#This Row],[Current (A)]],"N/A")</f>
        <v>118.29618185830942</v>
      </c>
    </row>
    <row r="8" spans="1:6" x14ac:dyDescent="0.2">
      <c r="A8" s="6">
        <v>50.15</v>
      </c>
      <c r="B8" s="4">
        <v>6.44</v>
      </c>
      <c r="C8" s="7">
        <f>Table1f[[#This Row],[Current (mA)]]*POWER(10,-3)</f>
        <v>5.015E-2</v>
      </c>
      <c r="D8" s="4">
        <f>Table1f[[#This Row],[Voltage (V)]]*Table1f[[#This Row],[Current (A)]]</f>
        <v>0.32296600000000003</v>
      </c>
      <c r="E8" s="4" t="s">
        <v>2</v>
      </c>
      <c r="F8" s="5">
        <f>IF(Table1f[[#This Row],[Resistive?]]="YES",Table1f[[#This Row],[Voltage (V)]]/Table1f[[#This Row],[Current (A)]],"N/A")</f>
        <v>128.41475573280161</v>
      </c>
    </row>
    <row r="9" spans="1:6" x14ac:dyDescent="0.2">
      <c r="A9" s="6">
        <v>55.7</v>
      </c>
      <c r="B9" s="4">
        <v>7.77</v>
      </c>
      <c r="C9" s="7">
        <f>Table1f[[#This Row],[Current (mA)]]*POWER(10,-3)</f>
        <v>5.5700000000000006E-2</v>
      </c>
      <c r="D9" s="4">
        <f>Table1f[[#This Row],[Voltage (V)]]*Table1f[[#This Row],[Current (A)]]</f>
        <v>0.43278900000000003</v>
      </c>
      <c r="E9" s="4" t="s">
        <v>2</v>
      </c>
      <c r="F9" s="5">
        <f>IF(Table1f[[#This Row],[Resistive?]]="YES",Table1f[[#This Row],[Voltage (V)]]/Table1f[[#This Row],[Current (A)]],"N/A")</f>
        <v>139.49730700179532</v>
      </c>
    </row>
    <row r="10" spans="1:6" x14ac:dyDescent="0.2">
      <c r="A10" s="6">
        <v>60.34</v>
      </c>
      <c r="B10" s="4">
        <v>8.9600000000000009</v>
      </c>
      <c r="C10" s="7">
        <f>Table1f[[#This Row],[Current (mA)]]*POWER(10,-3)</f>
        <v>6.0340000000000005E-2</v>
      </c>
      <c r="D10" s="4">
        <f>Table1f[[#This Row],[Voltage (V)]]*Table1f[[#This Row],[Current (A)]]</f>
        <v>0.54064640000000008</v>
      </c>
      <c r="E10" s="4" t="s">
        <v>2</v>
      </c>
      <c r="F10" s="5">
        <f>IF(Table1f[[#This Row],[Resistive?]]="YES",Table1f[[#This Row],[Voltage (V)]]/Table1f[[#This Row],[Current (A)]],"N/A")</f>
        <v>148.49187935034803</v>
      </c>
    </row>
    <row r="11" spans="1:6" x14ac:dyDescent="0.2">
      <c r="A11" s="6">
        <v>65.73</v>
      </c>
      <c r="B11" s="4">
        <v>10.4</v>
      </c>
      <c r="C11" s="7">
        <f>Table1f[[#This Row],[Current (mA)]]*POWER(10,-3)</f>
        <v>6.5730000000000011E-2</v>
      </c>
      <c r="D11" s="4">
        <f>Table1f[[#This Row],[Voltage (V)]]*Table1f[[#This Row],[Current (A)]]</f>
        <v>0.68359200000000009</v>
      </c>
      <c r="E11" s="4" t="s">
        <v>2</v>
      </c>
      <c r="F11" s="5">
        <f>IF(Table1f[[#This Row],[Resistive?]]="YES",Table1f[[#This Row],[Voltage (V)]]/Table1f[[#This Row],[Current (A)]],"N/A")</f>
        <v>158.22303362239464</v>
      </c>
    </row>
    <row r="12" spans="1:6" x14ac:dyDescent="0.2">
      <c r="A12" s="6">
        <v>-20.64</v>
      </c>
      <c r="B12" s="4">
        <v>-0.97899999999999998</v>
      </c>
      <c r="C12" s="7">
        <f>Table1f[[#This Row],[Current (mA)]]*POWER(10,-3)</f>
        <v>-2.0640000000000002E-2</v>
      </c>
      <c r="D12" s="4">
        <f>Table1f[[#This Row],[Voltage (V)]]*Table1f[[#This Row],[Current (A)]]</f>
        <v>2.0206560000000002E-2</v>
      </c>
      <c r="E12" s="4" t="s">
        <v>2</v>
      </c>
      <c r="F12" s="5">
        <f>IF(Table1f[[#This Row],[Resistive?]]="YES",Table1f[[#This Row],[Voltage (V)]]/Table1f[[#This Row],[Current (A)]],"N/A")</f>
        <v>47.432170542635653</v>
      </c>
    </row>
    <row r="13" spans="1:6" x14ac:dyDescent="0.2">
      <c r="A13" s="6">
        <v>-25.4</v>
      </c>
      <c r="B13" s="4">
        <v>-1.6659999999999999</v>
      </c>
      <c r="C13" s="7">
        <f>Table1f[[#This Row],[Current (mA)]]*POWER(10,-3)</f>
        <v>-2.5399999999999999E-2</v>
      </c>
      <c r="D13" s="4">
        <f>Table1f[[#This Row],[Voltage (V)]]*Table1f[[#This Row],[Current (A)]]</f>
        <v>4.2316399999999997E-2</v>
      </c>
      <c r="E13" s="4" t="s">
        <v>2</v>
      </c>
      <c r="F13" s="5">
        <f>IF(Table1f[[#This Row],[Resistive?]]="YES",Table1f[[#This Row],[Voltage (V)]]/Table1f[[#This Row],[Current (A)]],"N/A")</f>
        <v>65.590551181102356</v>
      </c>
    </row>
    <row r="14" spans="1:6" x14ac:dyDescent="0.2">
      <c r="A14" s="6">
        <v>-30.5</v>
      </c>
      <c r="B14" s="4">
        <v>-2.4660000000000002</v>
      </c>
      <c r="C14" s="7">
        <f>Table1f[[#This Row],[Current (mA)]]*POWER(10,-3)</f>
        <v>-3.0499999999999999E-2</v>
      </c>
      <c r="D14" s="4">
        <f>Table1f[[#This Row],[Voltage (V)]]*Table1f[[#This Row],[Current (A)]]</f>
        <v>7.5213000000000002E-2</v>
      </c>
      <c r="E14" s="4" t="s">
        <v>2</v>
      </c>
      <c r="F14" s="5">
        <f>IF(Table1f[[#This Row],[Resistive?]]="YES",Table1f[[#This Row],[Voltage (V)]]/Table1f[[#This Row],[Current (A)]],"N/A")</f>
        <v>80.852459016393453</v>
      </c>
    </row>
    <row r="15" spans="1:6" x14ac:dyDescent="0.2">
      <c r="A15" s="6">
        <v>-35.53</v>
      </c>
      <c r="B15" s="4">
        <v>-3.33</v>
      </c>
      <c r="C15" s="7">
        <f>Table1f[[#This Row],[Current (mA)]]*POWER(10,-3)</f>
        <v>-3.5529999999999999E-2</v>
      </c>
      <c r="D15" s="4">
        <f>Table1f[[#This Row],[Voltage (V)]]*Table1f[[#This Row],[Current (A)]]</f>
        <v>0.1183149</v>
      </c>
      <c r="E15" s="4" t="s">
        <v>2</v>
      </c>
      <c r="F15" s="5">
        <f>IF(Table1f[[#This Row],[Resistive?]]="YES",Table1f[[#This Row],[Voltage (V)]]/Table1f[[#This Row],[Current (A)]],"N/A")</f>
        <v>93.723613847452867</v>
      </c>
    </row>
    <row r="16" spans="1:6" x14ac:dyDescent="0.2">
      <c r="A16" s="6">
        <v>-40.159999999999997</v>
      </c>
      <c r="B16" s="4">
        <v>-4.2</v>
      </c>
      <c r="C16" s="7">
        <f>Table1f[[#This Row],[Current (mA)]]*POWER(10,-3)</f>
        <v>-4.0159999999999994E-2</v>
      </c>
      <c r="D16" s="4">
        <f>Table1f[[#This Row],[Voltage (V)]]*Table1f[[#This Row],[Current (A)]]</f>
        <v>0.16867199999999999</v>
      </c>
      <c r="E16" s="4" t="s">
        <v>2</v>
      </c>
      <c r="F16" s="5">
        <f>IF(Table1f[[#This Row],[Resistive?]]="YES",Table1f[[#This Row],[Voltage (V)]]/Table1f[[#This Row],[Current (A)]],"N/A")</f>
        <v>104.58167330677293</v>
      </c>
    </row>
    <row r="17" spans="1:6" x14ac:dyDescent="0.2">
      <c r="A17" s="9">
        <v>-45.66</v>
      </c>
      <c r="B17" s="10">
        <v>-5.33</v>
      </c>
      <c r="C17" s="7">
        <f>Table1f[[#This Row],[Current (mA)]]*POWER(10,-3)</f>
        <v>-4.5659999999999999E-2</v>
      </c>
      <c r="D17" s="10">
        <f>Table1f[[#This Row],[Voltage (V)]]*Table1f[[#This Row],[Current (A)]]</f>
        <v>0.2433678</v>
      </c>
      <c r="E17" s="10"/>
      <c r="F17" s="11" t="str">
        <f>IF(Table1f[[#This Row],[Resistive?]]="YES",Table1f[[#This Row],[Voltage (V)]]/Table1f[[#This Row],[Current (A)]],"N/A")</f>
        <v>N/A</v>
      </c>
    </row>
    <row r="18" spans="1:6" x14ac:dyDescent="0.2">
      <c r="A18" s="9">
        <v>-50.55</v>
      </c>
      <c r="B18" s="10">
        <v>-6.42</v>
      </c>
      <c r="C18" s="7">
        <f>Table1f[[#This Row],[Current (mA)]]*POWER(10,-3)</f>
        <v>-5.0549999999999998E-2</v>
      </c>
      <c r="D18" s="10">
        <f>Table1f[[#This Row],[Voltage (V)]]*Table1f[[#This Row],[Current (A)]]</f>
        <v>0.32453099999999996</v>
      </c>
      <c r="E18" s="10"/>
      <c r="F18" s="11" t="str">
        <f>IF(Table1f[[#This Row],[Resistive?]]="YES",Table1f[[#This Row],[Voltage (V)]]/Table1f[[#This Row],[Current (A)]],"N/A")</f>
        <v>N/A</v>
      </c>
    </row>
    <row r="19" spans="1:6" x14ac:dyDescent="0.2">
      <c r="A19" s="9">
        <v>-55.44</v>
      </c>
      <c r="B19" s="10">
        <v>-7.6</v>
      </c>
      <c r="C19" s="7">
        <f>Table1f[[#This Row],[Current (mA)]]*POWER(10,-3)</f>
        <v>-5.5439999999999996E-2</v>
      </c>
      <c r="D19" s="10">
        <f>Table1f[[#This Row],[Voltage (V)]]*Table1f[[#This Row],[Current (A)]]</f>
        <v>0.42134399999999994</v>
      </c>
      <c r="E19" s="10"/>
      <c r="F19" s="11" t="str">
        <f>IF(Table1f[[#This Row],[Resistive?]]="YES",Table1f[[#This Row],[Voltage (V)]]/Table1f[[#This Row],[Current (A)]],"N/A")</f>
        <v>N/A</v>
      </c>
    </row>
    <row r="20" spans="1:6" x14ac:dyDescent="0.2">
      <c r="A20" s="9">
        <v>-60.92</v>
      </c>
      <c r="B20" s="10">
        <v>-9.02</v>
      </c>
      <c r="C20" s="7">
        <f>Table1f[[#This Row],[Current (mA)]]*POWER(10,-3)</f>
        <v>-6.0920000000000002E-2</v>
      </c>
      <c r="D20" s="10">
        <f>Table1f[[#This Row],[Voltage (V)]]*Table1f[[#This Row],[Current (A)]]</f>
        <v>0.54949839999999994</v>
      </c>
      <c r="E20" s="10"/>
      <c r="F20" s="11" t="str">
        <f>IF(Table1f[[#This Row],[Resistive?]]="YES",Table1f[[#This Row],[Voltage (V)]]/Table1f[[#This Row],[Current (A)]],"N/A")</f>
        <v>N/A</v>
      </c>
    </row>
    <row r="21" spans="1:6" x14ac:dyDescent="0.2">
      <c r="A21" s="9">
        <v>-65.069999999999993</v>
      </c>
      <c r="B21" s="10">
        <v>-10.16</v>
      </c>
      <c r="C21" s="7">
        <f>Table1f[[#This Row],[Current (mA)]]*POWER(10,-3)</f>
        <v>-6.5069999999999989E-2</v>
      </c>
      <c r="D21" s="10">
        <f>Table1f[[#This Row],[Voltage (V)]]*Table1f[[#This Row],[Current (A)]]</f>
        <v>0.6611111999999999</v>
      </c>
      <c r="E21" s="10"/>
      <c r="F21" s="11" t="str">
        <f>IF(Table1f[[#This Row],[Resistive?]]="YES",Table1f[[#This Row],[Voltage (V)]]/Table1f[[#This Row],[Current (A)]],"N/A")</f>
        <v>N/A</v>
      </c>
    </row>
  </sheetData>
  <pageMargins left="0.7" right="0.7" top="0.75" bottom="0.75" header="0.3" footer="0.3"/>
  <pageSetup orientation="portrait" horizontalDpi="0" verticalDpi="0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71061-29E8-45B1-A7DD-22940F516798}">
  <dimension ref="A1:O20"/>
  <sheetViews>
    <sheetView zoomScale="142" workbookViewId="0">
      <selection activeCell="D4" sqref="D4"/>
    </sheetView>
  </sheetViews>
  <sheetFormatPr baseColWidth="10" defaultColWidth="8.83203125" defaultRowHeight="15" x14ac:dyDescent="0.2"/>
  <cols>
    <col min="1" max="1" width="12.83203125" bestFit="1" customWidth="1"/>
    <col min="2" max="2" width="11.5" bestFit="1" customWidth="1"/>
    <col min="3" max="3" width="11.6640625" bestFit="1" customWidth="1"/>
    <col min="4" max="4" width="17.1640625" bestFit="1" customWidth="1"/>
    <col min="5" max="5" width="10.83203125" bestFit="1" customWidth="1"/>
    <col min="6" max="6" width="14.1640625" bestFit="1" customWidth="1"/>
    <col min="7" max="7" width="12.6640625" bestFit="1" customWidth="1"/>
  </cols>
  <sheetData>
    <row r="1" spans="1:6" x14ac:dyDescent="0.2">
      <c r="A1" s="1" t="s">
        <v>9</v>
      </c>
      <c r="B1" s="1" t="s">
        <v>12</v>
      </c>
      <c r="C1" s="1" t="s">
        <v>10</v>
      </c>
      <c r="D1" s="1" t="s">
        <v>0</v>
      </c>
      <c r="E1" s="1" t="s">
        <v>1</v>
      </c>
      <c r="F1" s="2" t="s">
        <v>11</v>
      </c>
    </row>
    <row r="2" spans="1:6" x14ac:dyDescent="0.2">
      <c r="A2" s="6">
        <v>537.5</v>
      </c>
      <c r="B2" s="4">
        <v>1.2110000000000001</v>
      </c>
      <c r="C2" s="7">
        <f>Table1g[[#This Row],[Current (mA)]]*POWER(10,-3)</f>
        <v>0.53749999999999998</v>
      </c>
      <c r="D2" s="4">
        <f>Table1g[[#This Row],[Voltage (V)]]*Table1g[[#This Row],[Current (A)]]</f>
        <v>0.6509125</v>
      </c>
      <c r="E2" s="4" t="s">
        <v>2</v>
      </c>
      <c r="F2" s="5">
        <f>IF(Table1g[[#This Row],[Resistive?]]="YES",Table1g[[#This Row],[Voltage (V)]]/Table1g[[#This Row],[Current (A)]],"N/A")</f>
        <v>2.2530232558139538</v>
      </c>
    </row>
    <row r="3" spans="1:6" x14ac:dyDescent="0.2">
      <c r="A3" s="6">
        <v>272.39999999999998</v>
      </c>
      <c r="B3" s="4">
        <v>1.341</v>
      </c>
      <c r="C3" s="7">
        <f>Table1g[[#This Row],[Current (mA)]]*POWER(10,-3)</f>
        <v>0.27239999999999998</v>
      </c>
      <c r="D3" s="4">
        <f>Table1g[[#This Row],[Voltage (V)]]*Table1g[[#This Row],[Current (A)]]</f>
        <v>0.36528839999999996</v>
      </c>
      <c r="E3" s="4" t="s">
        <v>2</v>
      </c>
      <c r="F3" s="5">
        <f>IF(Table1g[[#This Row],[Resistive?]]="YES",Table1g[[#This Row],[Voltage (V)]]/Table1g[[#This Row],[Current (A)]],"N/A")</f>
        <v>4.9229074889867848</v>
      </c>
    </row>
    <row r="4" spans="1:6" x14ac:dyDescent="0.2">
      <c r="A4" s="6">
        <v>37.549999999999997</v>
      </c>
      <c r="B4" s="4">
        <v>1.4610000000000001</v>
      </c>
      <c r="C4" s="7">
        <f>Table1g[[#This Row],[Current (mA)]]*POWER(10,-3)</f>
        <v>3.755E-2</v>
      </c>
      <c r="D4" s="4">
        <f>Table1g[[#This Row],[Voltage (V)]]*Table1g[[#This Row],[Current (A)]]</f>
        <v>5.4860550000000001E-2</v>
      </c>
      <c r="E4" s="4" t="s">
        <v>2</v>
      </c>
      <c r="F4" s="5">
        <f>IF(Table1g[[#This Row],[Resistive?]]="YES",Table1g[[#This Row],[Voltage (V)]]/Table1g[[#This Row],[Current (A)]],"N/A")</f>
        <v>38.908122503328897</v>
      </c>
    </row>
    <row r="5" spans="1:6" x14ac:dyDescent="0.2">
      <c r="A5" s="6">
        <v>10.55</v>
      </c>
      <c r="B5" s="4">
        <v>1.4770000000000001</v>
      </c>
      <c r="C5" s="7">
        <f>Table1g[[#This Row],[Current (mA)]]*POWER(10,-3)</f>
        <v>1.055E-2</v>
      </c>
      <c r="D5" s="4">
        <f>Table1g[[#This Row],[Voltage (V)]]*Table1g[[#This Row],[Current (A)]]</f>
        <v>1.5582350000000002E-2</v>
      </c>
      <c r="E5" s="4" t="s">
        <v>2</v>
      </c>
      <c r="F5" s="5">
        <f>IF(Table1g[[#This Row],[Resistive?]]="YES",Table1g[[#This Row],[Voltage (V)]]/Table1g[[#This Row],[Current (A)]],"N/A")</f>
        <v>140</v>
      </c>
    </row>
    <row r="6" spans="1:6" x14ac:dyDescent="0.2">
      <c r="A6" s="6">
        <v>6.81</v>
      </c>
      <c r="B6" s="4">
        <v>1.4810000000000001</v>
      </c>
      <c r="C6" s="7">
        <f>Table1g[[#This Row],[Current (mA)]]*POWER(10,-3)</f>
        <v>6.8100000000000001E-3</v>
      </c>
      <c r="D6" s="4">
        <f>Table1g[[#This Row],[Voltage (V)]]*Table1g[[#This Row],[Current (A)]]</f>
        <v>1.008561E-2</v>
      </c>
      <c r="E6" s="4" t="s">
        <v>2</v>
      </c>
      <c r="F6" s="5">
        <f>IF(Table1g[[#This Row],[Resistive?]]="YES",Table1g[[#This Row],[Voltage (V)]]/Table1g[[#This Row],[Current (A)]],"N/A")</f>
        <v>217.47430249632893</v>
      </c>
    </row>
    <row r="7" spans="1:6" x14ac:dyDescent="0.2">
      <c r="A7" s="6">
        <v>4.7</v>
      </c>
      <c r="B7" s="4">
        <v>1.484</v>
      </c>
      <c r="C7" s="7">
        <f>Table1g[[#This Row],[Current (mA)]]*POWER(10,-3)</f>
        <v>4.7000000000000002E-3</v>
      </c>
      <c r="D7" s="4">
        <f>Table1g[[#This Row],[Voltage (V)]]*Table1g[[#This Row],[Current (A)]]</f>
        <v>6.9748000000000006E-3</v>
      </c>
      <c r="E7" s="4" t="s">
        <v>2</v>
      </c>
      <c r="F7" s="5">
        <f>IF(Table1g[[#This Row],[Resistive?]]="YES",Table1g[[#This Row],[Voltage (V)]]/Table1g[[#This Row],[Current (A)]],"N/A")</f>
        <v>315.74468085106383</v>
      </c>
    </row>
    <row r="8" spans="1:6" x14ac:dyDescent="0.2">
      <c r="A8" s="6">
        <v>3.28</v>
      </c>
      <c r="B8" s="4">
        <v>1.486</v>
      </c>
      <c r="C8" s="7">
        <f>Table1g[[#This Row],[Current (mA)]]*POWER(10,-3)</f>
        <v>3.2799999999999999E-3</v>
      </c>
      <c r="D8" s="4">
        <f>Table1g[[#This Row],[Voltage (V)]]*Table1g[[#This Row],[Current (A)]]</f>
        <v>4.8740800000000003E-3</v>
      </c>
      <c r="E8" s="4" t="s">
        <v>2</v>
      </c>
      <c r="F8" s="5">
        <f>IF(Table1g[[#This Row],[Resistive?]]="YES",Table1g[[#This Row],[Voltage (V)]]/Table1g[[#This Row],[Current (A)]],"N/A")</f>
        <v>453.04878048780489</v>
      </c>
    </row>
    <row r="9" spans="1:6" x14ac:dyDescent="0.2">
      <c r="A9" s="9">
        <v>2.54</v>
      </c>
      <c r="B9" s="10">
        <v>1.4870000000000001</v>
      </c>
      <c r="C9" s="7">
        <f>Table1g[[#This Row],[Current (mA)]]*POWER(10,-3)</f>
        <v>2.5400000000000002E-3</v>
      </c>
      <c r="D9" s="10">
        <f>Table1g[[#This Row],[Voltage (V)]]*Table1g[[#This Row],[Current (A)]]</f>
        <v>3.7769800000000005E-3</v>
      </c>
      <c r="E9" s="4" t="s">
        <v>2</v>
      </c>
      <c r="F9" s="11">
        <f>IF(Table1g[[#This Row],[Resistive?]]="YES",Table1g[[#This Row],[Voltage (V)]]/Table1g[[#This Row],[Current (A)]],"N/A")</f>
        <v>585.43307086614175</v>
      </c>
    </row>
    <row r="10" spans="1:6" x14ac:dyDescent="0.2">
      <c r="A10" s="9">
        <v>1.45</v>
      </c>
      <c r="B10" s="10">
        <v>1.4890000000000001</v>
      </c>
      <c r="C10" s="7">
        <f>Table1g[[#This Row],[Current (mA)]]*POWER(10,-3)</f>
        <v>1.4499999999999999E-3</v>
      </c>
      <c r="D10" s="10">
        <f>Table1g[[#This Row],[Voltage (V)]]*Table1g[[#This Row],[Current (A)]]</f>
        <v>2.15905E-3</v>
      </c>
      <c r="E10" s="4" t="s">
        <v>2</v>
      </c>
      <c r="F10" s="11">
        <f>IF(Table1g[[#This Row],[Resistive?]]="YES",Table1g[[#This Row],[Voltage (V)]]/Table1g[[#This Row],[Current (A)]],"N/A")</f>
        <v>1026.8965517241381</v>
      </c>
    </row>
    <row r="11" spans="1:6" x14ac:dyDescent="0.2">
      <c r="A11" s="9">
        <v>540.20000000000005</v>
      </c>
      <c r="B11" s="10">
        <v>1.212</v>
      </c>
      <c r="C11" s="7">
        <f>Table1g[[#This Row],[Current (mA)]]*POWER(10,-3)</f>
        <v>0.54020000000000001</v>
      </c>
      <c r="D11" s="10">
        <f>Table1g[[#This Row],[Voltage (V)]]*Table1g[[#This Row],[Current (A)]]</f>
        <v>0.65472240000000004</v>
      </c>
      <c r="E11" s="4" t="s">
        <v>2</v>
      </c>
      <c r="F11" s="11">
        <f>IF(Table1g[[#This Row],[Resistive?]]="YES",Table1g[[#This Row],[Voltage (V)]]/Table1g[[#This Row],[Current (A)]],"N/A")</f>
        <v>2.2436134764901885</v>
      </c>
    </row>
    <row r="12" spans="1:6" x14ac:dyDescent="0.2">
      <c r="A12" s="9">
        <v>337.1</v>
      </c>
      <c r="B12" s="10">
        <v>1.3080000000000001</v>
      </c>
      <c r="C12" s="7">
        <f>Table1g[[#This Row],[Current (mA)]]*POWER(10,-3)</f>
        <v>0.33710000000000001</v>
      </c>
      <c r="D12" s="10">
        <f>Table1g[[#This Row],[Voltage (V)]]*Table1g[[#This Row],[Current (A)]]</f>
        <v>0.44092680000000001</v>
      </c>
      <c r="E12" s="4" t="s">
        <v>2</v>
      </c>
      <c r="F12" s="11">
        <f>IF(Table1g[[#This Row],[Resistive?]]="YES",Table1g[[#This Row],[Voltage (V)]]/Table1g[[#This Row],[Current (A)]],"N/A")</f>
        <v>3.8801542568970633</v>
      </c>
    </row>
    <row r="13" spans="1:6" x14ac:dyDescent="0.2">
      <c r="A13" s="9">
        <v>87.5</v>
      </c>
      <c r="B13" s="10">
        <v>1.43</v>
      </c>
      <c r="C13" s="7">
        <f>Table1g[[#This Row],[Current (mA)]]*POWER(10,-3)</f>
        <v>8.7500000000000008E-2</v>
      </c>
      <c r="D13" s="10">
        <f>Table1g[[#This Row],[Voltage (V)]]*Table1g[[#This Row],[Current (A)]]</f>
        <v>0.12512500000000001</v>
      </c>
      <c r="E13" s="4" t="s">
        <v>2</v>
      </c>
      <c r="F13" s="11">
        <f>IF(Table1g[[#This Row],[Resistive?]]="YES",Table1g[[#This Row],[Voltage (V)]]/Table1g[[#This Row],[Current (A)]],"N/A")</f>
        <v>16.342857142857142</v>
      </c>
    </row>
    <row r="14" spans="1:6" x14ac:dyDescent="0.2">
      <c r="A14" s="9">
        <v>158.80000000000001</v>
      </c>
      <c r="B14" s="10">
        <v>1.3959999999999999</v>
      </c>
      <c r="C14" s="7">
        <f>Table1g[[#This Row],[Current (mA)]]*POWER(10,-3)</f>
        <v>0.15880000000000002</v>
      </c>
      <c r="D14" s="10">
        <f>Table1g[[#This Row],[Voltage (V)]]*Table1g[[#This Row],[Current (A)]]</f>
        <v>0.22168480000000002</v>
      </c>
      <c r="E14" s="4" t="s">
        <v>2</v>
      </c>
      <c r="F14" s="11">
        <f>IF(Table1g[[#This Row],[Resistive?]]="YES",Table1g[[#This Row],[Voltage (V)]]/Table1g[[#This Row],[Current (A)]],"N/A")</f>
        <v>8.7909319899244309</v>
      </c>
    </row>
    <row r="20" spans="15:15" x14ac:dyDescent="0.2">
      <c r="O20" s="12"/>
    </row>
  </sheetData>
  <pageMargins left="0.7" right="0.7" top="0.75" bottom="0.75" header="0.3" footer="0.3"/>
  <pageSetup orientation="portrait" horizontalDpi="0" verticalDpi="0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061BF-8F53-498A-A771-3542C3CA3ABC}">
  <dimension ref="A1:I22"/>
  <sheetViews>
    <sheetView tabSelected="1" zoomScale="150" workbookViewId="0">
      <selection activeCell="D28" sqref="D28"/>
    </sheetView>
  </sheetViews>
  <sheetFormatPr baseColWidth="10" defaultColWidth="8.83203125" defaultRowHeight="15" x14ac:dyDescent="0.2"/>
  <cols>
    <col min="1" max="1" width="12.83203125" bestFit="1" customWidth="1"/>
    <col min="2" max="2" width="11.33203125" bestFit="1" customWidth="1"/>
    <col min="3" max="3" width="11.6640625" bestFit="1" customWidth="1"/>
    <col min="4" max="4" width="17.1640625" bestFit="1" customWidth="1"/>
    <col min="5" max="5" width="10.83203125" bestFit="1" customWidth="1"/>
    <col min="6" max="6" width="14.1640625" bestFit="1" customWidth="1"/>
    <col min="7" max="7" width="12.6640625" bestFit="1" customWidth="1"/>
  </cols>
  <sheetData>
    <row r="1" spans="1:9" x14ac:dyDescent="0.2">
      <c r="A1" s="1" t="s">
        <v>9</v>
      </c>
      <c r="B1" s="1" t="s">
        <v>12</v>
      </c>
      <c r="C1" s="1" t="s">
        <v>10</v>
      </c>
      <c r="D1" s="1" t="s">
        <v>0</v>
      </c>
      <c r="E1" s="1" t="s">
        <v>1</v>
      </c>
      <c r="F1" s="2" t="s">
        <v>11</v>
      </c>
      <c r="H1" t="s">
        <v>13</v>
      </c>
      <c r="I1">
        <v>10.01</v>
      </c>
    </row>
    <row r="2" spans="1:9" x14ac:dyDescent="0.2">
      <c r="A2" s="6">
        <v>0.46</v>
      </c>
      <c r="B2" s="4">
        <v>4.8099999999999996</v>
      </c>
      <c r="C2" s="7">
        <f>Table1h[[#This Row],[Current (mA)]]*POWER(10,-3)</f>
        <v>4.6000000000000001E-4</v>
      </c>
      <c r="D2" s="4">
        <f>Table1h[[#This Row],[Voltage (V)]]*Table1h[[#This Row],[Current (A)]]</f>
        <v>2.2125999999999999E-3</v>
      </c>
      <c r="E2" s="4" t="s">
        <v>2</v>
      </c>
      <c r="F2" s="5">
        <f>IF(Table1h[[#This Row],[Resistive?]]="YES",Table1h[[#This Row],[Voltage (V)]]/Table1h[[#This Row],[Current (A)]],"N/A")</f>
        <v>10456.521739130434</v>
      </c>
    </row>
    <row r="3" spans="1:9" x14ac:dyDescent="0.2">
      <c r="A3" s="6">
        <v>0.96</v>
      </c>
      <c r="B3" s="4">
        <v>4.5599999999999996</v>
      </c>
      <c r="C3" s="7">
        <f>Table1h[[#This Row],[Current (mA)]]*POWER(10,-3)</f>
        <v>9.6000000000000002E-4</v>
      </c>
      <c r="D3" s="4">
        <f>Table1h[[#This Row],[Voltage (V)]]*Table1h[[#This Row],[Current (A)]]</f>
        <v>4.3775999999999997E-3</v>
      </c>
      <c r="E3" s="4" t="s">
        <v>2</v>
      </c>
      <c r="F3" s="5">
        <f>IF(Table1h[[#This Row],[Resistive?]]="YES",Table1h[[#This Row],[Voltage (V)]]/Table1h[[#This Row],[Current (A)]],"N/A")</f>
        <v>4749.9999999999991</v>
      </c>
    </row>
    <row r="4" spans="1:9" x14ac:dyDescent="0.2">
      <c r="A4" s="6">
        <v>1.28</v>
      </c>
      <c r="B4" s="4">
        <v>4.4000000000000004</v>
      </c>
      <c r="C4" s="7">
        <f>Table1h[[#This Row],[Current (mA)]]*POWER(10,-3)</f>
        <v>1.2800000000000001E-3</v>
      </c>
      <c r="D4" s="4">
        <f>Table1h[[#This Row],[Voltage (V)]]*Table1h[[#This Row],[Current (A)]]</f>
        <v>5.6320000000000007E-3</v>
      </c>
      <c r="E4" s="4" t="s">
        <v>2</v>
      </c>
      <c r="F4" s="5">
        <f>IF(Table1h[[#This Row],[Resistive?]]="YES",Table1h[[#This Row],[Voltage (V)]]/Table1h[[#This Row],[Current (A)]],"N/A")</f>
        <v>3437.5</v>
      </c>
    </row>
    <row r="5" spans="1:9" x14ac:dyDescent="0.2">
      <c r="A5" s="6">
        <v>2.19</v>
      </c>
      <c r="B5" s="4">
        <v>3.95</v>
      </c>
      <c r="C5" s="7">
        <f>Table1h[[#This Row],[Current (mA)]]*POWER(10,-3)</f>
        <v>2.1900000000000001E-3</v>
      </c>
      <c r="D5" s="4">
        <f>Table1h[[#This Row],[Voltage (V)]]*Table1h[[#This Row],[Current (A)]]</f>
        <v>8.6505000000000002E-3</v>
      </c>
      <c r="E5" s="4" t="s">
        <v>2</v>
      </c>
      <c r="F5" s="5">
        <f>IF(Table1h[[#This Row],[Resistive?]]="YES",Table1h[[#This Row],[Voltage (V)]]/Table1h[[#This Row],[Current (A)]],"N/A")</f>
        <v>1803.6529680365297</v>
      </c>
    </row>
    <row r="6" spans="1:9" x14ac:dyDescent="0.2">
      <c r="A6" s="6">
        <v>3.29</v>
      </c>
      <c r="B6" s="4">
        <v>3.4</v>
      </c>
      <c r="C6" s="7">
        <f>Table1h[[#This Row],[Current (mA)]]*POWER(10,-3)</f>
        <v>3.29E-3</v>
      </c>
      <c r="D6" s="4">
        <f>Table1h[[#This Row],[Voltage (V)]]*Table1h[[#This Row],[Current (A)]]</f>
        <v>1.1186E-2</v>
      </c>
      <c r="E6" s="4" t="s">
        <v>2</v>
      </c>
      <c r="F6" s="5">
        <f>IF(Table1h[[#This Row],[Resistive?]]="YES",Table1h[[#This Row],[Voltage (V)]]/Table1h[[#This Row],[Current (A)]],"N/A")</f>
        <v>1033.4346504559271</v>
      </c>
    </row>
    <row r="7" spans="1:9" x14ac:dyDescent="0.2">
      <c r="A7" s="6">
        <v>4.1100000000000003</v>
      </c>
      <c r="B7" s="4">
        <v>3</v>
      </c>
      <c r="C7" s="7">
        <f>Table1h[[#This Row],[Current (mA)]]*POWER(10,-3)</f>
        <v>4.1100000000000008E-3</v>
      </c>
      <c r="D7" s="4">
        <f>Table1h[[#This Row],[Voltage (V)]]*Table1h[[#This Row],[Current (A)]]</f>
        <v>1.2330000000000002E-2</v>
      </c>
      <c r="E7" s="4" t="s">
        <v>2</v>
      </c>
      <c r="F7" s="5">
        <f>IF(Table1h[[#This Row],[Resistive?]]="YES",Table1h[[#This Row],[Voltage (V)]]/Table1h[[#This Row],[Current (A)]],"N/A")</f>
        <v>729.92700729926992</v>
      </c>
    </row>
    <row r="8" spans="1:9" x14ac:dyDescent="0.2">
      <c r="A8" s="6">
        <v>5.0599999999999996</v>
      </c>
      <c r="B8" s="4">
        <v>2.528</v>
      </c>
      <c r="C8" s="7">
        <f>Table1h[[#This Row],[Current (mA)]]*POWER(10,-3)</f>
        <v>5.0599999999999994E-3</v>
      </c>
      <c r="D8" s="4">
        <f>Table1h[[#This Row],[Voltage (V)]]*Table1h[[#This Row],[Current (A)]]</f>
        <v>1.2791679999999998E-2</v>
      </c>
      <c r="E8" s="4" t="s">
        <v>2</v>
      </c>
      <c r="F8" s="5">
        <f>IF(Table1h[[#This Row],[Resistive?]]="YES",Table1h[[#This Row],[Voltage (V)]]/Table1h[[#This Row],[Current (A)]],"N/A")</f>
        <v>499.604743083004</v>
      </c>
    </row>
    <row r="9" spans="1:9" x14ac:dyDescent="0.2">
      <c r="A9" s="6">
        <v>6.21</v>
      </c>
      <c r="B9" s="4">
        <v>1.9630000000000001</v>
      </c>
      <c r="C9" s="7">
        <f>Table1h[[#This Row],[Current (mA)]]*POWER(10,-3)</f>
        <v>6.2100000000000002E-3</v>
      </c>
      <c r="D9" s="4">
        <f>Table1h[[#This Row],[Voltage (V)]]*Table1h[[#This Row],[Current (A)]]</f>
        <v>1.2190230000000002E-2</v>
      </c>
      <c r="E9" s="4" t="s">
        <v>2</v>
      </c>
      <c r="F9" s="5">
        <f>IF(Table1h[[#This Row],[Resistive?]]="YES",Table1h[[#This Row],[Voltage (V)]]/Table1h[[#This Row],[Current (A)]],"N/A")</f>
        <v>316.10305958132045</v>
      </c>
    </row>
    <row r="10" spans="1:9" x14ac:dyDescent="0.2">
      <c r="A10" s="6">
        <v>7.84</v>
      </c>
      <c r="B10" s="4">
        <v>1.153</v>
      </c>
      <c r="C10" s="7">
        <f>Table1h[[#This Row],[Current (mA)]]*POWER(10,-3)</f>
        <v>7.8399999999999997E-3</v>
      </c>
      <c r="D10" s="4">
        <f>Table1h[[#This Row],[Voltage (V)]]*Table1h[[#This Row],[Current (A)]]</f>
        <v>9.0395200000000005E-3</v>
      </c>
      <c r="E10" s="4" t="s">
        <v>2</v>
      </c>
      <c r="F10" s="5">
        <f>IF(Table1h[[#This Row],[Resistive?]]="YES",Table1h[[#This Row],[Voltage (V)]]/Table1h[[#This Row],[Current (A)]],"N/A")</f>
        <v>147.06632653061226</v>
      </c>
    </row>
    <row r="11" spans="1:9" x14ac:dyDescent="0.2">
      <c r="A11" s="6">
        <v>8.64</v>
      </c>
      <c r="B11" s="4">
        <v>0.746</v>
      </c>
      <c r="C11" s="7">
        <f>Table1h[[#This Row],[Current (mA)]]*POWER(10,-3)</f>
        <v>8.6400000000000001E-3</v>
      </c>
      <c r="D11" s="4">
        <f>Table1h[[#This Row],[Voltage (V)]]*Table1h[[#This Row],[Current (A)]]</f>
        <v>6.4454400000000002E-3</v>
      </c>
      <c r="E11" s="4" t="s">
        <v>2</v>
      </c>
      <c r="F11" s="5">
        <f>IF(Table1h[[#This Row],[Resistive?]]="YES",Table1h[[#This Row],[Voltage (V)]]/Table1h[[#This Row],[Current (A)]],"N/A")</f>
        <v>86.342592592592595</v>
      </c>
    </row>
    <row r="12" spans="1:9" x14ac:dyDescent="0.2">
      <c r="A12" s="6">
        <v>9.7200000000000006</v>
      </c>
      <c r="B12" s="4">
        <v>2.23</v>
      </c>
      <c r="C12" s="7">
        <f>Table1h[[#This Row],[Current (mA)]]*POWER(10,-3)</f>
        <v>9.7200000000000012E-3</v>
      </c>
      <c r="D12" s="4">
        <f>Table1h[[#This Row],[Voltage (V)]]*Table1h[[#This Row],[Current (A)]]</f>
        <v>2.1675600000000003E-2</v>
      </c>
      <c r="E12" s="4" t="s">
        <v>2</v>
      </c>
      <c r="F12" s="5">
        <f>IF(Table1h[[#This Row],[Resistive?]]="YES",Table1h[[#This Row],[Voltage (V)]]/Table1h[[#This Row],[Current (A)]],"N/A")</f>
        <v>229.42386831275718</v>
      </c>
    </row>
    <row r="13" spans="1:9" x14ac:dyDescent="0.2">
      <c r="A13" s="6">
        <v>10.14</v>
      </c>
      <c r="B13" s="4">
        <v>1.9E-2</v>
      </c>
      <c r="C13" s="7">
        <f>Table1h[[#This Row],[Current (mA)]]*POWER(10,-3)</f>
        <v>1.0140000000000001E-2</v>
      </c>
      <c r="D13" s="4">
        <f>Table1h[[#This Row],[Voltage (V)]]*Table1h[[#This Row],[Current (A)]]</f>
        <v>1.9266000000000002E-4</v>
      </c>
      <c r="E13" s="4" t="s">
        <v>2</v>
      </c>
      <c r="F13" s="5">
        <f>IF(Table1h[[#This Row],[Resistive?]]="YES",Table1h[[#This Row],[Voltage (V)]]/Table1h[[#This Row],[Current (A)]],"N/A")</f>
        <v>1.8737672583826426</v>
      </c>
    </row>
    <row r="19" spans="8:9" x14ac:dyDescent="0.2">
      <c r="I19" t="s">
        <v>5</v>
      </c>
    </row>
    <row r="20" spans="8:9" x14ac:dyDescent="0.2">
      <c r="H20" t="s">
        <v>6</v>
      </c>
      <c r="I20">
        <f>10*0.5</f>
        <v>5</v>
      </c>
    </row>
    <row r="21" spans="8:9" x14ac:dyDescent="0.2">
      <c r="I21" t="s">
        <v>7</v>
      </c>
    </row>
    <row r="22" spans="8:9" x14ac:dyDescent="0.2">
      <c r="H22" t="s">
        <v>8</v>
      </c>
      <c r="I22">
        <f>I20/1000</f>
        <v>5.0000000000000001E-3</v>
      </c>
    </row>
  </sheetData>
  <pageMargins left="0.7" right="0.7" top="0.75" bottom="0.75" header="0.3" footer="0.3"/>
  <pageSetup orientation="portrait" horizontalDpi="0" verticalDpi="0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d324294-0e8f-4eb5-be6f-a7f04f40864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34384B578AFC4F8844C9E3D79889FF" ma:contentTypeVersion="13" ma:contentTypeDescription="Create a new document." ma:contentTypeScope="" ma:versionID="20422dc9d3631787d00368c02228c923">
  <xsd:schema xmlns:xsd="http://www.w3.org/2001/XMLSchema" xmlns:xs="http://www.w3.org/2001/XMLSchema" xmlns:p="http://schemas.microsoft.com/office/2006/metadata/properties" xmlns:ns3="4d324294-0e8f-4eb5-be6f-a7f04f408643" xmlns:ns4="86b26bf6-b43b-4897-bcd8-20d2b3380d5f" targetNamespace="http://schemas.microsoft.com/office/2006/metadata/properties" ma:root="true" ma:fieldsID="35b1098b21e3e411af7b30fc4221a004" ns3:_="" ns4:_="">
    <xsd:import namespace="4d324294-0e8f-4eb5-be6f-a7f04f408643"/>
    <xsd:import namespace="86b26bf6-b43b-4897-bcd8-20d2b3380d5f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324294-0e8f-4eb5-be6f-a7f04f408643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b26bf6-b43b-4897-bcd8-20d2b3380d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5472CF-1B55-4776-9099-DBF46D1E78FC}">
  <ds:schemaRefs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elements/1.1/"/>
    <ds:schemaRef ds:uri="http://purl.org/dc/terms/"/>
    <ds:schemaRef ds:uri="86b26bf6-b43b-4897-bcd8-20d2b3380d5f"/>
    <ds:schemaRef ds:uri="http://schemas.microsoft.com/office/infopath/2007/PartnerControls"/>
    <ds:schemaRef ds:uri="4d324294-0e8f-4eb5-be6f-a7f04f408643"/>
  </ds:schemaRefs>
</ds:datastoreItem>
</file>

<file path=customXml/itemProps2.xml><?xml version="1.0" encoding="utf-8"?>
<ds:datastoreItem xmlns:ds="http://schemas.openxmlformats.org/officeDocument/2006/customXml" ds:itemID="{7D05CAA9-3456-41C1-A39B-31BB5776AC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57A79C-75FA-4B10-AF0B-051514965B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324294-0e8f-4eb5-be6f-a7f04f408643"/>
    <ds:schemaRef ds:uri="86b26bf6-b43b-4897-bcd8-20d2b3380d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1a</vt:lpstr>
      <vt:lpstr>1b</vt:lpstr>
      <vt:lpstr>1c</vt:lpstr>
      <vt:lpstr>1d</vt:lpstr>
      <vt:lpstr>1e</vt:lpstr>
      <vt:lpstr>1f</vt:lpstr>
      <vt:lpstr>1g</vt:lpstr>
      <vt:lpstr>1h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Ashley, Jordan</dc:creator>
  <cp:keywords/>
  <dc:description/>
  <cp:lastModifiedBy>Ashley, Jordan</cp:lastModifiedBy>
  <cp:revision/>
  <dcterms:created xsi:type="dcterms:W3CDTF">2025-01-23T17:41:46Z</dcterms:created>
  <dcterms:modified xsi:type="dcterms:W3CDTF">2025-05-10T19:58:38Z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0x0101003C34384B578AFC4F8844C9E3D79889FF</vt:lpwstr>
  </property>
</Properties>
</file>