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ner\Dropbox\1a - KP 10x10 Portfolios\1.0 -10x10 Weekly Screens\2022-a\"/>
    </mc:Choice>
  </mc:AlternateContent>
  <xr:revisionPtr revIDLastSave="0" documentId="13_ncr:1_{16EB31DB-8DF3-4410-9B07-53F03F5D90A7}" xr6:coauthVersionLast="47" xr6:coauthVersionMax="47" xr10:uidLastSave="{00000000-0000-0000-0000-000000000000}"/>
  <bookViews>
    <workbookView xWindow="-120" yWindow="-120" windowWidth="38640" windowHeight="15840" xr2:uid="{744E7CF5-41F1-46FF-82FF-8563C538C637}"/>
  </bookViews>
  <sheets>
    <sheet name="Portfolio Sort" sheetId="7" r:id="rId1"/>
    <sheet name="Factor A Sort" sheetId="6" r:id="rId2"/>
    <sheet name="Portfolio Summary" sheetId="8" r:id="rId3"/>
    <sheet name="Metrics" sheetId="4" r:id="rId4"/>
    <sheet name="CH-Metric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7" l="1"/>
  <c r="C4" i="7"/>
  <c r="A272" i="4"/>
  <c r="A269" i="4"/>
  <c r="A270" i="4" s="1"/>
  <c r="A271" i="4" s="1"/>
  <c r="A266" i="4"/>
  <c r="A267" i="4" s="1"/>
  <c r="A268" i="4" s="1"/>
  <c r="A265" i="4"/>
  <c r="A262" i="4" l="1"/>
  <c r="A263" i="4" s="1"/>
  <c r="A264" i="4" s="1"/>
  <c r="D137" i="7"/>
  <c r="F136" i="7"/>
  <c r="F137" i="7" s="1"/>
  <c r="A261" i="4"/>
  <c r="C3" i="8"/>
  <c r="A257" i="4"/>
  <c r="A258" i="4" s="1"/>
  <c r="A259" i="4" s="1"/>
  <c r="A260" i="4" s="1"/>
  <c r="K139" i="7"/>
  <c r="K135" i="6"/>
  <c r="AG10" i="7" l="1"/>
  <c r="D3" i="6"/>
  <c r="D8" i="6" s="1"/>
  <c r="A253" i="4"/>
  <c r="A254" i="4"/>
  <c r="A255" i="4"/>
  <c r="A256" i="4"/>
  <c r="J249" i="4"/>
  <c r="K249" i="4"/>
  <c r="K248" i="4"/>
  <c r="J248" i="4"/>
  <c r="K247" i="4"/>
  <c r="J247" i="4"/>
  <c r="K246" i="4"/>
  <c r="J246" i="4"/>
  <c r="K245" i="4"/>
  <c r="J245" i="4"/>
  <c r="K244" i="4"/>
  <c r="J244" i="4"/>
  <c r="K243" i="4"/>
  <c r="J243" i="4"/>
  <c r="A248" i="4"/>
  <c r="A249" i="4"/>
  <c r="A250" i="4"/>
  <c r="A251" i="4"/>
  <c r="A252" i="4"/>
  <c r="K134" i="6"/>
  <c r="K138" i="7"/>
  <c r="A245" i="4"/>
  <c r="A246" i="4"/>
  <c r="A247" i="4"/>
  <c r="A243" i="4"/>
  <c r="A244" i="4"/>
  <c r="K242" i="4"/>
  <c r="J242" i="4"/>
  <c r="K241" i="4"/>
  <c r="J241" i="4"/>
  <c r="K240" i="4"/>
  <c r="J240" i="4"/>
  <c r="K239" i="4"/>
  <c r="J239" i="4"/>
  <c r="K238" i="4"/>
  <c r="J238" i="4"/>
  <c r="A238" i="4"/>
  <c r="A239" i="4"/>
  <c r="A240" i="4"/>
  <c r="A241" i="4"/>
  <c r="A242" i="4"/>
  <c r="K237" i="4"/>
  <c r="J237" i="4"/>
  <c r="K236" i="4"/>
  <c r="J236" i="4"/>
  <c r="K235" i="4"/>
  <c r="J235" i="4"/>
  <c r="K234" i="4"/>
  <c r="J234" i="4"/>
  <c r="K233" i="4"/>
  <c r="J233" i="4"/>
  <c r="C232" i="4"/>
  <c r="K232" i="4"/>
  <c r="J232" i="4"/>
  <c r="K231" i="4"/>
  <c r="J231" i="4"/>
  <c r="K230" i="4"/>
  <c r="J230" i="4"/>
  <c r="K229" i="4"/>
  <c r="J229" i="4"/>
  <c r="K228" i="4"/>
  <c r="J228" i="4"/>
  <c r="K227" i="4"/>
  <c r="J227" i="4"/>
  <c r="K226" i="4"/>
  <c r="J226" i="4"/>
  <c r="K225" i="4"/>
  <c r="J225" i="4"/>
  <c r="A233" i="4"/>
  <c r="A234" i="4"/>
  <c r="A235" i="4"/>
  <c r="A236" i="4"/>
  <c r="A237" i="4"/>
  <c r="A229" i="4"/>
  <c r="A230" i="4"/>
  <c r="A231" i="4"/>
  <c r="A232" i="4"/>
  <c r="H227" i="4"/>
  <c r="A228" i="4"/>
  <c r="A227" i="4"/>
  <c r="A226" i="4"/>
  <c r="K224" i="4"/>
  <c r="J224" i="4"/>
  <c r="K223" i="4"/>
  <c r="J223" i="4"/>
  <c r="C216" i="4"/>
  <c r="K222" i="4"/>
  <c r="J222" i="4"/>
  <c r="A221" i="4"/>
  <c r="A222" i="4"/>
  <c r="A223" i="4"/>
  <c r="A224" i="4"/>
  <c r="A225" i="4"/>
  <c r="K220" i="4"/>
  <c r="J220" i="4"/>
  <c r="K219" i="4"/>
  <c r="J219" i="4"/>
  <c r="K218" i="4"/>
  <c r="J218" i="4"/>
  <c r="G5" i="7"/>
  <c r="K217" i="4"/>
  <c r="J217" i="4"/>
  <c r="K216" i="4"/>
  <c r="J216" i="4"/>
  <c r="K215" i="4"/>
  <c r="J215" i="4"/>
  <c r="K214" i="4"/>
  <c r="J214" i="4"/>
  <c r="U132" i="6"/>
  <c r="W133" i="6" s="1"/>
  <c r="U136" i="7"/>
  <c r="U137" i="7" s="1"/>
  <c r="K213" i="4"/>
  <c r="J213" i="4"/>
  <c r="K212" i="4"/>
  <c r="J212" i="4"/>
  <c r="K211" i="4"/>
  <c r="J211" i="4"/>
  <c r="K210" i="4"/>
  <c r="J210" i="4"/>
  <c r="K209" i="4"/>
  <c r="J209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K208" i="4"/>
  <c r="J208" i="4"/>
  <c r="K207" i="4"/>
  <c r="J207" i="4"/>
  <c r="K206" i="4"/>
  <c r="J206" i="4"/>
  <c r="K205" i="4"/>
  <c r="J205" i="4"/>
  <c r="K204" i="4"/>
  <c r="J204" i="4"/>
  <c r="K203" i="4"/>
  <c r="J203" i="4"/>
  <c r="K202" i="4"/>
  <c r="J202" i="4"/>
  <c r="K201" i="4"/>
  <c r="J201" i="4"/>
  <c r="K200" i="4"/>
  <c r="J200" i="4"/>
  <c r="K199" i="4"/>
  <c r="J199" i="4"/>
  <c r="AA137" i="7"/>
  <c r="Z137" i="7"/>
  <c r="Y137" i="7"/>
  <c r="S137" i="7"/>
  <c r="Q137" i="7"/>
  <c r="O137" i="7"/>
  <c r="M137" i="7"/>
  <c r="M141" i="7" s="1"/>
  <c r="K137" i="7"/>
  <c r="S136" i="7"/>
  <c r="Q136" i="7"/>
  <c r="O136" i="7"/>
  <c r="M136" i="7"/>
  <c r="K136" i="7"/>
  <c r="AA133" i="6"/>
  <c r="Z133" i="6"/>
  <c r="Y133" i="6"/>
  <c r="S133" i="6"/>
  <c r="Q133" i="6"/>
  <c r="O133" i="6"/>
  <c r="M133" i="6"/>
  <c r="K133" i="6"/>
  <c r="S132" i="6"/>
  <c r="Q132" i="6"/>
  <c r="O132" i="6"/>
  <c r="M132" i="6"/>
  <c r="K132" i="6"/>
  <c r="AC18" i="7"/>
  <c r="AC73" i="7"/>
  <c r="AC51" i="7"/>
  <c r="AC65" i="7"/>
  <c r="AC32" i="7"/>
  <c r="AC42" i="7"/>
  <c r="AC87" i="7"/>
  <c r="AC54" i="7"/>
  <c r="AC27" i="7"/>
  <c r="AC93" i="7"/>
  <c r="AC107" i="7"/>
  <c r="AC57" i="7"/>
  <c r="AC126" i="7"/>
  <c r="AC56" i="7"/>
  <c r="AC24" i="7"/>
  <c r="AC111" i="7"/>
  <c r="AC133" i="7"/>
  <c r="AC120" i="7"/>
  <c r="AC98" i="7"/>
  <c r="AC20" i="7"/>
  <c r="AC61" i="7"/>
  <c r="AC26" i="7"/>
  <c r="AC40" i="7"/>
  <c r="AC82" i="7"/>
  <c r="AC119" i="7"/>
  <c r="AC123" i="7"/>
  <c r="AC68" i="7"/>
  <c r="AC28" i="7"/>
  <c r="AC90" i="7"/>
  <c r="AC22" i="7"/>
  <c r="AC101" i="7"/>
  <c r="AC71" i="7"/>
  <c r="AC108" i="7"/>
  <c r="AC80" i="7"/>
  <c r="AC69" i="7"/>
  <c r="AC47" i="7"/>
  <c r="AC99" i="7"/>
  <c r="AC37" i="7"/>
  <c r="AC48" i="7"/>
  <c r="AC38" i="7"/>
  <c r="AC121" i="7"/>
  <c r="AC75" i="7"/>
  <c r="AC35" i="7"/>
  <c r="AC21" i="7"/>
  <c r="AC49" i="7"/>
  <c r="AC59" i="7"/>
  <c r="AC58" i="7"/>
  <c r="AC112" i="7"/>
  <c r="AC44" i="7"/>
  <c r="AC106" i="7"/>
  <c r="AC83" i="7"/>
  <c r="AC78" i="7"/>
  <c r="AC46" i="7"/>
  <c r="AC92" i="7"/>
  <c r="AC64" i="7"/>
  <c r="AC45" i="7"/>
  <c r="AC29" i="7"/>
  <c r="AC77" i="7"/>
  <c r="AC76" i="7"/>
  <c r="AC117" i="7"/>
  <c r="AC124" i="7"/>
  <c r="AC100" i="7"/>
  <c r="AC115" i="7"/>
  <c r="AC114" i="7"/>
  <c r="AC31" i="7"/>
  <c r="AC81" i="7"/>
  <c r="AC84" i="7"/>
  <c r="AC122" i="7"/>
  <c r="AC66" i="7"/>
  <c r="AC41" i="7"/>
  <c r="AC94" i="7"/>
  <c r="AC60" i="7"/>
  <c r="AC113" i="7"/>
  <c r="AC97" i="7"/>
  <c r="AC79" i="7"/>
  <c r="AC116" i="7"/>
  <c r="AC89" i="7"/>
  <c r="AC15" i="7"/>
  <c r="AC16" i="7"/>
  <c r="AC130" i="7"/>
  <c r="AC131" i="7"/>
  <c r="AC95" i="7"/>
  <c r="AC62" i="7"/>
  <c r="AC110" i="7"/>
  <c r="AC102" i="7"/>
  <c r="AC17" i="7"/>
  <c r="AC118" i="7"/>
  <c r="AC127" i="7"/>
  <c r="AC33" i="7"/>
  <c r="AC25" i="7"/>
  <c r="AC19" i="7"/>
  <c r="AC36" i="7"/>
  <c r="AC125" i="7"/>
  <c r="AC128" i="7"/>
  <c r="AC109" i="7"/>
  <c r="AC67" i="7"/>
  <c r="AC23" i="7"/>
  <c r="AC105" i="7"/>
  <c r="AC30" i="7"/>
  <c r="AC52" i="7"/>
  <c r="AC14" i="7"/>
  <c r="AC50" i="7"/>
  <c r="AC96" i="7"/>
  <c r="AC34" i="7"/>
  <c r="AC103" i="7"/>
  <c r="AC53" i="7"/>
  <c r="AC63" i="7"/>
  <c r="AC85" i="7"/>
  <c r="AC72" i="7"/>
  <c r="AC132" i="7"/>
  <c r="AC39" i="7"/>
  <c r="AC91" i="7"/>
  <c r="AC129" i="7"/>
  <c r="AC104" i="7"/>
  <c r="AC70" i="7"/>
  <c r="AC43" i="7"/>
  <c r="AC86" i="7"/>
  <c r="AC55" i="7"/>
  <c r="AC74" i="7"/>
  <c r="AC88" i="7"/>
  <c r="K198" i="4"/>
  <c r="J198" i="4"/>
  <c r="K197" i="4"/>
  <c r="J197" i="4"/>
  <c r="K196" i="4"/>
  <c r="J196" i="4"/>
  <c r="K195" i="4"/>
  <c r="J195" i="4"/>
  <c r="J194" i="4"/>
  <c r="K194" i="4"/>
  <c r="K193" i="4"/>
  <c r="J193" i="4"/>
  <c r="K192" i="4"/>
  <c r="J192" i="4"/>
  <c r="K191" i="4"/>
  <c r="J191" i="4"/>
  <c r="K190" i="4"/>
  <c r="J190" i="4"/>
  <c r="J189" i="4"/>
  <c r="K189" i="4"/>
  <c r="K188" i="4"/>
  <c r="J188" i="4"/>
  <c r="K187" i="4"/>
  <c r="J187" i="4"/>
  <c r="K186" i="4"/>
  <c r="J186" i="4"/>
  <c r="K185" i="4"/>
  <c r="J185" i="4"/>
  <c r="K184" i="4"/>
  <c r="J184" i="4"/>
  <c r="K183" i="4"/>
  <c r="J183" i="4"/>
  <c r="K182" i="4"/>
  <c r="J182" i="4"/>
  <c r="J181" i="4"/>
  <c r="K181" i="4"/>
  <c r="K180" i="4"/>
  <c r="J180" i="4"/>
  <c r="K179" i="4"/>
  <c r="J179" i="4"/>
  <c r="K178" i="4"/>
  <c r="J178" i="4"/>
  <c r="K177" i="4"/>
  <c r="J177" i="4"/>
  <c r="K176" i="4"/>
  <c r="J176" i="4"/>
  <c r="K175" i="4"/>
  <c r="J175" i="4"/>
  <c r="K174" i="4"/>
  <c r="J174" i="4"/>
  <c r="K173" i="4"/>
  <c r="J173" i="4"/>
  <c r="K172" i="4"/>
  <c r="J172" i="4"/>
  <c r="K171" i="4"/>
  <c r="J171" i="4"/>
  <c r="K170" i="4"/>
  <c r="J170" i="4"/>
  <c r="K169" i="4"/>
  <c r="J169" i="4"/>
  <c r="K168" i="4"/>
  <c r="J168" i="4"/>
  <c r="K167" i="4"/>
  <c r="J167" i="4"/>
  <c r="K166" i="4"/>
  <c r="J166" i="4"/>
  <c r="K165" i="4"/>
  <c r="J165" i="4"/>
  <c r="K164" i="4"/>
  <c r="J164" i="4"/>
  <c r="K163" i="4"/>
  <c r="J163" i="4"/>
  <c r="K162" i="4"/>
  <c r="J162" i="4"/>
  <c r="K161" i="4"/>
  <c r="J161" i="4"/>
  <c r="K160" i="4"/>
  <c r="J160" i="4"/>
  <c r="K159" i="4"/>
  <c r="J159" i="4"/>
  <c r="K158" i="4"/>
  <c r="J158" i="4"/>
  <c r="K157" i="4"/>
  <c r="J157" i="4"/>
  <c r="K156" i="4"/>
  <c r="J156" i="4"/>
  <c r="K155" i="4"/>
  <c r="J155" i="4"/>
  <c r="K154" i="4"/>
  <c r="J154" i="4"/>
  <c r="K153" i="4"/>
  <c r="J153" i="4"/>
  <c r="K152" i="4"/>
  <c r="J152" i="4"/>
  <c r="K151" i="4"/>
  <c r="J151" i="4"/>
  <c r="K150" i="4"/>
  <c r="J150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K143" i="4"/>
  <c r="J143" i="4"/>
  <c r="K142" i="4"/>
  <c r="J142" i="4"/>
  <c r="K141" i="4"/>
  <c r="J141" i="4"/>
  <c r="K140" i="4"/>
  <c r="J140" i="4"/>
  <c r="K139" i="4"/>
  <c r="J139" i="4"/>
  <c r="K138" i="4"/>
  <c r="J138" i="4"/>
  <c r="K137" i="4"/>
  <c r="J137" i="4"/>
  <c r="K136" i="4"/>
  <c r="J136" i="4"/>
  <c r="K135" i="4"/>
  <c r="J135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58" i="4"/>
  <c r="H135" i="4"/>
  <c r="K134" i="4"/>
  <c r="J134" i="4"/>
  <c r="K133" i="4"/>
  <c r="J133" i="4"/>
  <c r="A11" i="4"/>
  <c r="K132" i="4"/>
  <c r="J132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K124" i="4"/>
  <c r="J124" i="4"/>
  <c r="K123" i="4"/>
  <c r="J123" i="4"/>
  <c r="J122" i="4"/>
  <c r="K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K111" i="4"/>
  <c r="J111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2" i="4"/>
  <c r="J92" i="4"/>
  <c r="K91" i="4"/>
  <c r="J91" i="4"/>
  <c r="K95" i="4"/>
  <c r="J95" i="4"/>
  <c r="K94" i="4"/>
  <c r="J94" i="4"/>
  <c r="K93" i="4"/>
  <c r="J93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K80" i="4"/>
  <c r="J80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</calcChain>
</file>

<file path=xl/sharedStrings.xml><?xml version="1.0" encoding="utf-8"?>
<sst xmlns="http://schemas.openxmlformats.org/spreadsheetml/2006/main" count="1141" uniqueCount="351">
  <si>
    <t>Keller Partners 10x10 Portfolio</t>
  </si>
  <si>
    <t>as of</t>
  </si>
  <si>
    <t>A</t>
  </si>
  <si>
    <t>B</t>
  </si>
  <si>
    <t>Price Performance</t>
  </si>
  <si>
    <t>Final</t>
  </si>
  <si>
    <t>Last                Price</t>
  </si>
  <si>
    <t>Daily  Liquidity</t>
  </si>
  <si>
    <t>Factor A</t>
  </si>
  <si>
    <t>A1</t>
  </si>
  <si>
    <t>A1     Status</t>
  </si>
  <si>
    <t>A1   Accel</t>
  </si>
  <si>
    <t>Factor B</t>
  </si>
  <si>
    <t>3   Months</t>
  </si>
  <si>
    <t>6   Months</t>
  </si>
  <si>
    <t>12   Months</t>
  </si>
  <si>
    <t>Status</t>
  </si>
  <si>
    <t>($ mil)</t>
  </si>
  <si>
    <t>&gt; 0.00</t>
  </si>
  <si>
    <t>ABT</t>
  </si>
  <si>
    <t>Abbott Laboratories</t>
  </si>
  <si>
    <t>Out</t>
  </si>
  <si>
    <t>ABBV</t>
  </si>
  <si>
    <t>ACN</t>
  </si>
  <si>
    <t>ADBE</t>
  </si>
  <si>
    <t>Long</t>
  </si>
  <si>
    <t>GOOGL</t>
  </si>
  <si>
    <t>AMZN</t>
  </si>
  <si>
    <t>AXP</t>
  </si>
  <si>
    <t>AMGN</t>
  </si>
  <si>
    <t xml:space="preserve">Amgen </t>
  </si>
  <si>
    <t>AAPL</t>
  </si>
  <si>
    <t>T</t>
  </si>
  <si>
    <t>BAC</t>
  </si>
  <si>
    <t>BRK.B</t>
  </si>
  <si>
    <t>BA</t>
  </si>
  <si>
    <t xml:space="preserve">Boeing </t>
  </si>
  <si>
    <t>BMY</t>
  </si>
  <si>
    <t>AVGO</t>
  </si>
  <si>
    <t>CAT</t>
  </si>
  <si>
    <t xml:space="preserve">Caterpillar </t>
  </si>
  <si>
    <t>SCHW</t>
  </si>
  <si>
    <t>CVX</t>
  </si>
  <si>
    <t xml:space="preserve">Chevron </t>
  </si>
  <si>
    <t>CSCO</t>
  </si>
  <si>
    <t>C</t>
  </si>
  <si>
    <t>KO</t>
  </si>
  <si>
    <t>CMCSA</t>
  </si>
  <si>
    <t xml:space="preserve">Comcast </t>
  </si>
  <si>
    <t>COP</t>
  </si>
  <si>
    <t>COST</t>
  </si>
  <si>
    <t>LLY</t>
  </si>
  <si>
    <t>XOM</t>
  </si>
  <si>
    <t xml:space="preserve">Exxon Mobil </t>
  </si>
  <si>
    <t>FB</t>
  </si>
  <si>
    <t>Facebook</t>
  </si>
  <si>
    <t>FDX</t>
  </si>
  <si>
    <t xml:space="preserve">FedEx </t>
  </si>
  <si>
    <t>GE</t>
  </si>
  <si>
    <t xml:space="preserve">General Electric </t>
  </si>
  <si>
    <t>GM</t>
  </si>
  <si>
    <t>GILD</t>
  </si>
  <si>
    <t>GS</t>
  </si>
  <si>
    <t>HD</t>
  </si>
  <si>
    <t>HON</t>
  </si>
  <si>
    <t>INTC</t>
  </si>
  <si>
    <t xml:space="preserve">Intel </t>
  </si>
  <si>
    <t>IBM</t>
  </si>
  <si>
    <t>JPM</t>
  </si>
  <si>
    <t>JNJ</t>
  </si>
  <si>
    <t>Johnson &amp; Johnson</t>
  </si>
  <si>
    <t>LOW</t>
  </si>
  <si>
    <t>MA</t>
  </si>
  <si>
    <t xml:space="preserve">Mastercard </t>
  </si>
  <si>
    <t>MCD</t>
  </si>
  <si>
    <t>MDT</t>
  </si>
  <si>
    <t xml:space="preserve">Medtronic </t>
  </si>
  <si>
    <t>MRK</t>
  </si>
  <si>
    <t>MU</t>
  </si>
  <si>
    <t>Micron Technology</t>
  </si>
  <si>
    <t>MSFT</t>
  </si>
  <si>
    <t xml:space="preserve">Microsoft </t>
  </si>
  <si>
    <t>MMM</t>
  </si>
  <si>
    <t>Minnesota Mining (3M)</t>
  </si>
  <si>
    <t>MS</t>
  </si>
  <si>
    <t>Morgan Stanley</t>
  </si>
  <si>
    <t>NFLX</t>
  </si>
  <si>
    <t>Netflix</t>
  </si>
  <si>
    <t>NEE</t>
  </si>
  <si>
    <t>NextEra Energy</t>
  </si>
  <si>
    <t>NKE</t>
  </si>
  <si>
    <t>NVDA</t>
  </si>
  <si>
    <t>ORCL</t>
  </si>
  <si>
    <t xml:space="preserve">Oracle </t>
  </si>
  <si>
    <t>PYPL</t>
  </si>
  <si>
    <t>PEP</t>
  </si>
  <si>
    <t>PFE</t>
  </si>
  <si>
    <t xml:space="preserve">Pfizer </t>
  </si>
  <si>
    <t>PM</t>
  </si>
  <si>
    <t>PG</t>
  </si>
  <si>
    <t>QCOM</t>
  </si>
  <si>
    <t>CRM</t>
  </si>
  <si>
    <t>SBUX</t>
  </si>
  <si>
    <t xml:space="preserve">Starbucks </t>
  </si>
  <si>
    <t>TSM</t>
  </si>
  <si>
    <t>TSLA</t>
  </si>
  <si>
    <t>Tesla</t>
  </si>
  <si>
    <t>TMUS</t>
  </si>
  <si>
    <t>UNP</t>
  </si>
  <si>
    <t xml:space="preserve">Union Pacific </t>
  </si>
  <si>
    <t>UPS</t>
  </si>
  <si>
    <t>United Parcel Service</t>
  </si>
  <si>
    <t>UNH</t>
  </si>
  <si>
    <t>VZ</t>
  </si>
  <si>
    <t>V</t>
  </si>
  <si>
    <t xml:space="preserve">Visa </t>
  </si>
  <si>
    <t>WMT</t>
  </si>
  <si>
    <t>DIS</t>
  </si>
  <si>
    <t xml:space="preserve">Walt Disney </t>
  </si>
  <si>
    <t>Averages:</t>
  </si>
  <si>
    <t/>
  </si>
  <si>
    <t>WFC</t>
  </si>
  <si>
    <t xml:space="preserve">AbbVie </t>
  </si>
  <si>
    <t xml:space="preserve">Accenture </t>
  </si>
  <si>
    <t xml:space="preserve">Adobe </t>
  </si>
  <si>
    <t xml:space="preserve">American Express </t>
  </si>
  <si>
    <t xml:space="preserve">Apple </t>
  </si>
  <si>
    <t xml:space="preserve">Bank of America </t>
  </si>
  <si>
    <t xml:space="preserve">Bristol-Myers Squibb </t>
  </si>
  <si>
    <t xml:space="preserve">Broadcom </t>
  </si>
  <si>
    <t xml:space="preserve">Charles Schwab </t>
  </si>
  <si>
    <t>CI</t>
  </si>
  <si>
    <t xml:space="preserve">Cigna </t>
  </si>
  <si>
    <t>Cisco Systems</t>
  </si>
  <si>
    <t xml:space="preserve">Coca-Cola </t>
  </si>
  <si>
    <t>ConocoPhillips</t>
  </si>
  <si>
    <t xml:space="preserve">Costco Wholesale </t>
  </si>
  <si>
    <t xml:space="preserve">General Motors </t>
  </si>
  <si>
    <t>Gilead Sciences</t>
  </si>
  <si>
    <t>Home Depot</t>
  </si>
  <si>
    <t xml:space="preserve">McDonald's </t>
  </si>
  <si>
    <t xml:space="preserve">NVIDIA </t>
  </si>
  <si>
    <t>PayPal Holdings</t>
  </si>
  <si>
    <t>PepsiCo</t>
  </si>
  <si>
    <t xml:space="preserve">Procter &amp; Gamble </t>
  </si>
  <si>
    <t>TJX</t>
  </si>
  <si>
    <t>T-Mobile US</t>
  </si>
  <si>
    <t xml:space="preserve">Walmart </t>
  </si>
  <si>
    <t>Amazon</t>
  </si>
  <si>
    <t xml:space="preserve">ATT </t>
  </si>
  <si>
    <t xml:space="preserve">JPMorgan Chase </t>
  </si>
  <si>
    <t xml:space="preserve">Lowe's </t>
  </si>
  <si>
    <t xml:space="preserve">Merck </t>
  </si>
  <si>
    <t xml:space="preserve">Philip Morris  </t>
  </si>
  <si>
    <t>Salesforce</t>
  </si>
  <si>
    <t xml:space="preserve">UnitedHealth  </t>
  </si>
  <si>
    <t>Verizon</t>
  </si>
  <si>
    <t xml:space="preserve">Wells Fargo  </t>
  </si>
  <si>
    <t>AMAT</t>
  </si>
  <si>
    <t>Applied Materials</t>
  </si>
  <si>
    <t xml:space="preserve"> </t>
  </si>
  <si>
    <t>Eli Lilly</t>
  </si>
  <si>
    <t>Enter Portfolio Value ($000)</t>
  </si>
  <si>
    <t>ATVI</t>
  </si>
  <si>
    <t>Activision Blizzard</t>
  </si>
  <si>
    <t>AMD</t>
  </si>
  <si>
    <t>Alphabet A</t>
  </si>
  <si>
    <t>Berkshire Hathaway B</t>
  </si>
  <si>
    <t>Goldman Sachs</t>
  </si>
  <si>
    <t>NEM</t>
  </si>
  <si>
    <t>Newmont Corp.</t>
  </si>
  <si>
    <t xml:space="preserve">Qualcomm </t>
  </si>
  <si>
    <t>TGT</t>
  </si>
  <si>
    <t>Target</t>
  </si>
  <si>
    <t>TJX Cos.</t>
  </si>
  <si>
    <t>ADI</t>
  </si>
  <si>
    <t>Analog Devices</t>
  </si>
  <si>
    <t>FISV</t>
  </si>
  <si>
    <t>RTX</t>
  </si>
  <si>
    <t>Sales</t>
  </si>
  <si>
    <t>Purchases</t>
  </si>
  <si>
    <t>Fiserv</t>
  </si>
  <si>
    <t>International Bus Mach</t>
  </si>
  <si>
    <t>Individual Issue-based (bottom-up) Risk Management</t>
  </si>
  <si>
    <t>BIDU</t>
  </si>
  <si>
    <t>Baidu</t>
  </si>
  <si>
    <t>100% Rules-based</t>
  </si>
  <si>
    <t>Number</t>
  </si>
  <si>
    <t>Positive</t>
  </si>
  <si>
    <t>Average</t>
  </si>
  <si>
    <t>Value</t>
  </si>
  <si>
    <t>Number of Issues with Factor "A" Scores &gt;0.60 this week</t>
  </si>
  <si>
    <t>Issues with positive Price Momentum (Factor "B") Scores this week</t>
  </si>
  <si>
    <t>Average Factor (A) Score the Entire List</t>
  </si>
  <si>
    <t>Advanced Micro Dev</t>
  </si>
  <si>
    <t>Raytheon Tech</t>
  </si>
  <si>
    <t>Taiwan Semi</t>
  </si>
  <si>
    <t>Age of</t>
  </si>
  <si>
    <t>The KP Global Large-Cap 120</t>
  </si>
  <si>
    <t>Today's                 Change</t>
  </si>
  <si>
    <t>&gt; 0.60</t>
  </si>
  <si>
    <t>F-A Value</t>
  </si>
  <si>
    <t>Velocity</t>
  </si>
  <si>
    <t>Accel</t>
  </si>
  <si>
    <t>F-B Value</t>
  </si>
  <si>
    <t>Total</t>
  </si>
  <si>
    <t>Qualifying Totals</t>
  </si>
  <si>
    <t>KP Momentum Calculations</t>
  </si>
  <si>
    <r>
      <t xml:space="preserve">Signal  </t>
    </r>
    <r>
      <rPr>
        <sz val="11"/>
        <color theme="0"/>
        <rFont val="Arial"/>
        <family val="2"/>
      </rPr>
      <t xml:space="preserve"> Trading Days</t>
    </r>
  </si>
  <si>
    <t>`</t>
  </si>
  <si>
    <t>Velocity  (new)</t>
  </si>
  <si>
    <t>Acceleration   (new)</t>
  </si>
  <si>
    <t>AMT</t>
  </si>
  <si>
    <t>American Tower</t>
  </si>
  <si>
    <t>ANTM</t>
  </si>
  <si>
    <t>Anthem</t>
  </si>
  <si>
    <t>AON</t>
  </si>
  <si>
    <t>BIIB</t>
  </si>
  <si>
    <t>CHTR</t>
  </si>
  <si>
    <t>Charter Communications</t>
  </si>
  <si>
    <t>Citigroup</t>
  </si>
  <si>
    <t>CVS</t>
  </si>
  <si>
    <t>CVS Health</t>
  </si>
  <si>
    <t>DHR</t>
  </si>
  <si>
    <t>Danaher Corporation</t>
  </si>
  <si>
    <t>DE</t>
  </si>
  <si>
    <t>Deere</t>
  </si>
  <si>
    <t>DG</t>
  </si>
  <si>
    <t>Dollar General</t>
  </si>
  <si>
    <t>INTU</t>
  </si>
  <si>
    <t>Intuit</t>
  </si>
  <si>
    <t>JD</t>
  </si>
  <si>
    <t>JD.com</t>
  </si>
  <si>
    <t>LRCX</t>
  </si>
  <si>
    <t>Lam Research</t>
  </si>
  <si>
    <t>LMT</t>
  </si>
  <si>
    <t>Lockheed Martin</t>
  </si>
  <si>
    <t>LULU</t>
  </si>
  <si>
    <t>Lululemon</t>
  </si>
  <si>
    <t>NIKE</t>
  </si>
  <si>
    <t>NOW</t>
  </si>
  <si>
    <t>ServiceNow</t>
  </si>
  <si>
    <t>SHOP</t>
  </si>
  <si>
    <t>Shopify</t>
  </si>
  <si>
    <t>TXN</t>
  </si>
  <si>
    <t>Texas Instruments</t>
  </si>
  <si>
    <t>TMO</t>
  </si>
  <si>
    <t>Thermo Fisher</t>
  </si>
  <si>
    <t>VRTX</t>
  </si>
  <si>
    <t>Vertex Pharma</t>
  </si>
  <si>
    <t>Primary  Sort</t>
  </si>
  <si>
    <t>Secondary Sort</t>
  </si>
  <si>
    <t>KP Performance Potential Calculations</t>
  </si>
  <si>
    <t>Transactions this Week</t>
  </si>
  <si>
    <t>Biogen</t>
  </si>
  <si>
    <t>Honeywell</t>
  </si>
  <si>
    <t>3-mos</t>
  </si>
  <si>
    <t>6-mos</t>
  </si>
  <si>
    <t>12-mos</t>
  </si>
  <si>
    <t>Factor     B</t>
  </si>
  <si>
    <t>Factor    A</t>
  </si>
  <si>
    <t>10x10    Status</t>
  </si>
  <si>
    <r>
      <t xml:space="preserve">Age of Signal:  </t>
    </r>
    <r>
      <rPr>
        <sz val="11"/>
        <color theme="0"/>
        <rFont val="Arial"/>
        <family val="2"/>
      </rPr>
      <t xml:space="preserve"> Trading Days</t>
    </r>
  </si>
  <si>
    <t>Benefits</t>
  </si>
  <si>
    <t>High Risk-Adjusted Metrics (Sharpe &amp; Sortino Ratios)</t>
  </si>
  <si>
    <t>Features</t>
  </si>
  <si>
    <t>Portfolio</t>
  </si>
  <si>
    <t>Portfolio Structure: Ten Issues @ 9.5% each | Cash 5%</t>
  </si>
  <si>
    <t>Rounded Tranche Size (shs)  @ 9.5 %</t>
  </si>
  <si>
    <t xml:space="preserve"> 90-day Annualized Volatility</t>
  </si>
  <si>
    <t>(pct.)</t>
  </si>
  <si>
    <t>90-day Annualized Volatility</t>
  </si>
  <si>
    <t>Sorted On:</t>
  </si>
  <si>
    <t>Lowest Decile:  Likely to Underperform Next 12 Mos.</t>
  </si>
  <si>
    <t>Sorted by Factor A Scores (Col K)</t>
  </si>
  <si>
    <t>Technical Factor-based Investment Selection</t>
  </si>
  <si>
    <t>Autonomous Portfolio Process</t>
  </si>
  <si>
    <t>Large-Cap Portfolio of (very) Liquid Global Equities</t>
  </si>
  <si>
    <t>15   |  5</t>
  </si>
  <si>
    <t>Active Control of Volatility &amp; Drawdown</t>
  </si>
  <si>
    <t>ALGN</t>
  </si>
  <si>
    <t>Align Technology</t>
  </si>
  <si>
    <t>ASML</t>
  </si>
  <si>
    <t>ASML Holding</t>
  </si>
  <si>
    <t>AZN</t>
  </si>
  <si>
    <t>AstraZeneca</t>
  </si>
  <si>
    <t>TEAM</t>
  </si>
  <si>
    <t>Atlassian Corp.</t>
  </si>
  <si>
    <t>BLK</t>
  </si>
  <si>
    <t>BlackRock</t>
  </si>
  <si>
    <t>BX</t>
  </si>
  <si>
    <t>Blackstone Group</t>
  </si>
  <si>
    <t>COF</t>
  </si>
  <si>
    <t>Capital One Finl</t>
  </si>
  <si>
    <t>EBAY</t>
  </si>
  <si>
    <t>eBay</t>
  </si>
  <si>
    <t>EQIX</t>
  </si>
  <si>
    <t>Equinix</t>
  </si>
  <si>
    <t>F</t>
  </si>
  <si>
    <t>FCX</t>
  </si>
  <si>
    <t>Freeport-McMoRan</t>
  </si>
  <si>
    <t>MRVL</t>
  </si>
  <si>
    <t>Marvell Tech</t>
  </si>
  <si>
    <t>NXPI</t>
  </si>
  <si>
    <t>NXP Semi</t>
  </si>
  <si>
    <t>REGN</t>
  </si>
  <si>
    <t>Regeneron Pharma</t>
  </si>
  <si>
    <t>RIO</t>
  </si>
  <si>
    <t>Rio Tinto</t>
  </si>
  <si>
    <t>SQ</t>
  </si>
  <si>
    <t>Square</t>
  </si>
  <si>
    <t>TWLO</t>
  </si>
  <si>
    <t>Twilio</t>
  </si>
  <si>
    <t>TWTR</t>
  </si>
  <si>
    <t>Twitter</t>
  </si>
  <si>
    <t>Ford Motor</t>
  </si>
  <si>
    <t>(Factor A &lt; 0.40)</t>
  </si>
  <si>
    <t>Red Zone</t>
  </si>
  <si>
    <t>Keller Partners Active Large-Cap Portfolio</t>
  </si>
  <si>
    <t>Weekly Metrics</t>
  </si>
  <si>
    <t>Keller Partners Large Cap Analysis</t>
  </si>
  <si>
    <t>Technical Factors</t>
  </si>
  <si>
    <t>[working]</t>
  </si>
  <si>
    <t>Chevron</t>
  </si>
  <si>
    <t>BABA</t>
  </si>
  <si>
    <t>Alibaba</t>
  </si>
  <si>
    <t>Green Zone</t>
  </si>
  <si>
    <t>(Factor A &gt; 0.60)</t>
  </si>
  <si>
    <t>Highest Decile: Likely to Over-perform Next 12 Mos.</t>
  </si>
  <si>
    <t>Bristol Meyers</t>
  </si>
  <si>
    <t>Advancing Issues</t>
  </si>
  <si>
    <t>Today</t>
  </si>
  <si>
    <t>Average Price</t>
  </si>
  <si>
    <t>Averages</t>
  </si>
  <si>
    <t>© 2022 KellerPartners LLC</t>
  </si>
  <si>
    <t>Version 7.1.3</t>
  </si>
  <si>
    <t xml:space="preserve"> Rev.  11/14/2021 - 510 Trading Days</t>
  </si>
  <si>
    <t>Stock Universe Update as of 11/14/2020</t>
  </si>
  <si>
    <t>10x10</t>
  </si>
  <si>
    <r>
      <t>(detailed listings in Col</t>
    </r>
    <r>
      <rPr>
        <b/>
        <i/>
        <sz val="12"/>
        <color rgb="FFFF0000"/>
        <rFont val="Calibri"/>
        <family val="2"/>
        <scheme val="minor"/>
      </rPr>
      <t xml:space="preserve"> AH</t>
    </r>
    <r>
      <rPr>
        <i/>
        <sz val="12"/>
        <color rgb="FFFF0000"/>
        <rFont val="Calibri"/>
        <family val="2"/>
        <scheme val="minor"/>
      </rPr>
      <t>)</t>
    </r>
  </si>
  <si>
    <t>Alloc</t>
  </si>
  <si>
    <t>United Health</t>
  </si>
  <si>
    <t>Init.</t>
  </si>
  <si>
    <t>Ten Issues @ 9.5% / position [Full Equity Exposure]</t>
  </si>
  <si>
    <t>Allocations and Weights —  Full Equity Exposure</t>
  </si>
  <si>
    <t>none</t>
  </si>
  <si>
    <t>The 10x10 Portfolio Program is at Full (95%) Equity Exposure</t>
  </si>
  <si>
    <t xml:space="preserve">  </t>
  </si>
  <si>
    <t>see protoype portfolio to the right</t>
  </si>
  <si>
    <t>ABC</t>
  </si>
  <si>
    <t>Active Portfolio of Ten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</si>
</sst>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_(* #,##0.0000_);_(* \(#,##0.0000\);_(* &quot;-&quot;??_);_(@_)"/>
    <numFmt numFmtId="167" formatCode="0.000"/>
    <numFmt numFmtId="168" formatCode="0.0000"/>
    <numFmt numFmtId="169" formatCode="#,##0.000"/>
    <numFmt numFmtId="170" formatCode="m/d/yy;@"/>
    <numFmt numFmtId="171" formatCode="[$-F800]dddd\,\ mmmm\ dd\,\ yyyy"/>
  </numFmts>
  <fonts count="90" x14ac:knownFonts="1">
    <font>
      <sz val="12"/>
      <color theme="1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990033"/>
      <name val="Calibri"/>
      <family val="2"/>
      <scheme val="minor"/>
    </font>
    <font>
      <b/>
      <sz val="16"/>
      <color theme="3" tint="-0.249977111117893"/>
      <name val="Tahoma"/>
      <family val="2"/>
    </font>
    <font>
      <b/>
      <sz val="12"/>
      <color rgb="FF990033"/>
      <name val="Tahoma"/>
      <family val="2"/>
    </font>
    <font>
      <b/>
      <i/>
      <sz val="12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5" tint="-0.249977111117893"/>
      <name val="Arial"/>
      <family val="2"/>
    </font>
    <font>
      <b/>
      <sz val="18"/>
      <color theme="0"/>
      <name val="Calibri"/>
      <family val="2"/>
      <scheme val="minor"/>
    </font>
    <font>
      <b/>
      <sz val="12"/>
      <color theme="3" tint="-0.249977111117893"/>
      <name val="Tahoma"/>
      <family val="2"/>
    </font>
    <font>
      <b/>
      <sz val="16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990033"/>
      <name val="Calibri"/>
      <family val="2"/>
      <scheme val="minor"/>
    </font>
    <font>
      <sz val="14"/>
      <color theme="3"/>
      <name val="Arial"/>
      <family val="2"/>
    </font>
    <font>
      <i/>
      <sz val="12"/>
      <name val="Calibri"/>
      <family val="2"/>
      <scheme val="minor"/>
    </font>
    <font>
      <sz val="12"/>
      <color theme="3"/>
      <name val="Arial"/>
      <family val="2"/>
    </font>
    <font>
      <b/>
      <sz val="12"/>
      <name val="Arial"/>
      <family val="2"/>
    </font>
    <font>
      <b/>
      <sz val="20"/>
      <color theme="9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4"/>
      <color theme="9" tint="-0.499984740745262"/>
      <name val="Arial"/>
      <family val="2"/>
    </font>
    <font>
      <b/>
      <sz val="12"/>
      <color theme="9" tint="-0.499984740745262"/>
      <name val="Arial"/>
      <family val="2"/>
    </font>
    <font>
      <b/>
      <i/>
      <sz val="12"/>
      <color theme="9" tint="-0.499984740745262"/>
      <name val="Arial"/>
      <family val="2"/>
    </font>
    <font>
      <b/>
      <sz val="14"/>
      <color theme="3"/>
      <name val="Arial"/>
      <family val="2"/>
    </font>
    <font>
      <b/>
      <i/>
      <sz val="12"/>
      <color theme="3" tint="-0.249977111117893"/>
      <name val="Tahoma"/>
      <family val="2"/>
    </font>
    <font>
      <b/>
      <sz val="12"/>
      <color theme="3" tint="-0.249977111117893"/>
      <name val="Arial"/>
      <family val="2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22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i/>
      <sz val="12"/>
      <color rgb="FFFF0000"/>
      <name val="Arial"/>
      <family val="2"/>
    </font>
    <font>
      <b/>
      <i/>
      <sz val="12"/>
      <color theme="3" tint="-0.499984740745262"/>
      <name val="Arial"/>
      <family val="2"/>
    </font>
    <font>
      <b/>
      <sz val="14"/>
      <color rgb="FFC00000"/>
      <name val="Arial"/>
      <family val="2"/>
    </font>
    <font>
      <sz val="12"/>
      <color theme="7" tint="0.79998168889431442"/>
      <name val="Arial"/>
      <family val="2"/>
    </font>
    <font>
      <b/>
      <sz val="12"/>
      <color theme="4" tint="-0.499984740745262"/>
      <name val="Arial"/>
      <family val="2"/>
    </font>
    <font>
      <b/>
      <i/>
      <sz val="16"/>
      <color rgb="FF990033"/>
      <name val="Calibri"/>
      <family val="2"/>
      <scheme val="minor"/>
    </font>
    <font>
      <sz val="14"/>
      <color theme="0"/>
      <name val="Arial"/>
      <family val="2"/>
    </font>
    <font>
      <sz val="16"/>
      <color theme="0"/>
      <name val="Arial"/>
      <family val="2"/>
    </font>
    <font>
      <b/>
      <sz val="14"/>
      <color theme="0"/>
      <name val="Calibri"/>
      <family val="2"/>
      <scheme val="minor"/>
    </font>
    <font>
      <sz val="11"/>
      <color theme="1"/>
      <name val="Arial"/>
      <family val="2"/>
    </font>
    <font>
      <i/>
      <sz val="11"/>
      <color theme="4" tint="-0.249977111117893"/>
      <name val="Calibri"/>
      <family val="2"/>
      <scheme val="minor"/>
    </font>
    <font>
      <i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4" tint="-0.249977111117893"/>
      <name val="Arial"/>
      <family val="2"/>
    </font>
    <font>
      <sz val="11"/>
      <color theme="0"/>
      <name val="Arial"/>
      <family val="2"/>
    </font>
    <font>
      <b/>
      <sz val="14"/>
      <color theme="4" tint="-0.249977111117893"/>
      <name val="Arial"/>
      <family val="2"/>
    </font>
    <font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Tahoma"/>
      <family val="2"/>
    </font>
    <font>
      <sz val="11"/>
      <color rgb="FF990033"/>
      <name val="Arial"/>
      <family val="2"/>
    </font>
    <font>
      <sz val="12"/>
      <color rgb="FFC00000"/>
      <name val="Arial"/>
      <family val="2"/>
    </font>
    <font>
      <sz val="11"/>
      <color theme="3"/>
      <name val="Arial"/>
      <family val="2"/>
    </font>
    <font>
      <b/>
      <sz val="9"/>
      <color rgb="FFC00000"/>
      <name val="Calibri"/>
      <family val="2"/>
      <scheme val="minor"/>
    </font>
    <font>
      <b/>
      <sz val="14"/>
      <color theme="0"/>
      <name val="Arial"/>
      <family val="2"/>
    </font>
    <font>
      <sz val="10"/>
      <color theme="1"/>
      <name val="Arial"/>
      <family val="2"/>
    </font>
    <font>
      <i/>
      <sz val="10"/>
      <color rgb="FF006600"/>
      <name val="Arial"/>
      <family val="2"/>
    </font>
    <font>
      <b/>
      <sz val="20"/>
      <color theme="8" tint="-0.499984740745262"/>
      <name val="Tahoma"/>
      <family val="2"/>
    </font>
    <font>
      <b/>
      <sz val="16"/>
      <color theme="8" tint="-0.499984740745262"/>
      <name val="Tahoma"/>
      <family val="2"/>
    </font>
    <font>
      <b/>
      <sz val="14"/>
      <color theme="7" tint="-0.499984740745262"/>
      <name val="Arial"/>
      <family val="2"/>
    </font>
    <font>
      <i/>
      <u/>
      <sz val="12"/>
      <color theme="7" tint="-0.499984740745262"/>
      <name val="Arial"/>
      <family val="2"/>
    </font>
    <font>
      <b/>
      <sz val="12"/>
      <color rgb="FFC00000"/>
      <name val="Tahoma"/>
      <family val="2"/>
    </font>
    <font>
      <b/>
      <i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i/>
      <sz val="12"/>
      <color rgb="FF29486D"/>
      <name val="Calibri"/>
      <family val="2"/>
      <scheme val="minor"/>
    </font>
    <font>
      <sz val="12"/>
      <color theme="0"/>
      <name val="Arial"/>
      <family val="2"/>
    </font>
    <font>
      <sz val="14"/>
      <color theme="0"/>
      <name val="Calibri"/>
      <family val="2"/>
      <scheme val="minor"/>
    </font>
    <font>
      <b/>
      <sz val="18"/>
      <color theme="8" tint="-0.499984740745262"/>
      <name val="Tahoma"/>
      <family val="2"/>
    </font>
    <font>
      <b/>
      <sz val="12"/>
      <color rgb="FFC00000"/>
      <name val="Arial"/>
      <family val="2"/>
    </font>
    <font>
      <b/>
      <i/>
      <sz val="14"/>
      <color theme="3"/>
      <name val="Arial"/>
      <family val="2"/>
    </font>
    <font>
      <b/>
      <i/>
      <sz val="12"/>
      <color rgb="FFC00000"/>
      <name val="Arial"/>
      <family val="2"/>
    </font>
    <font>
      <i/>
      <sz val="16"/>
      <color rgb="FF990033"/>
      <name val="Calibri"/>
      <family val="2"/>
      <scheme val="minor"/>
    </font>
    <font>
      <sz val="14"/>
      <color rgb="FFC00000"/>
      <name val="Arial"/>
      <family val="2"/>
    </font>
    <font>
      <i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i/>
      <sz val="10"/>
      <color rgb="FFC00000"/>
      <name val="Arial"/>
      <family val="2"/>
    </font>
    <font>
      <b/>
      <sz val="12"/>
      <color theme="3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8F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4F9F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4F7FA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CBC4"/>
        <bgColor indexed="64"/>
      </patternFill>
    </fill>
  </fills>
  <borders count="37">
    <border>
      <left/>
      <right/>
      <top/>
      <bottom/>
      <diagonal/>
    </border>
    <border>
      <left/>
      <right style="medium">
        <color theme="0"/>
      </right>
      <top style="thick">
        <color theme="0"/>
      </top>
      <bottom/>
      <diagonal/>
    </border>
    <border>
      <left style="medium">
        <color theme="0"/>
      </left>
      <right style="medium">
        <color theme="0"/>
      </right>
      <top style="thick">
        <color theme="0"/>
      </top>
      <bottom/>
      <diagonal/>
    </border>
    <border>
      <left style="medium">
        <color theme="0"/>
      </left>
      <right/>
      <top style="thick">
        <color theme="0"/>
      </top>
      <bottom/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/>
      <diagonal/>
    </border>
    <border>
      <left style="thick">
        <color theme="5" tint="-0.24994659260841701"/>
      </left>
      <right style="thick">
        <color theme="5" tint="-0.24994659260841701"/>
      </right>
      <top/>
      <bottom style="thick">
        <color theme="5" tint="-0.24994659260841701"/>
      </bottom>
      <diagonal/>
    </border>
    <border>
      <left/>
      <right/>
      <top style="thick">
        <color theme="3"/>
      </top>
      <bottom/>
      <diagonal/>
    </border>
    <border>
      <left/>
      <right/>
      <top/>
      <bottom style="thick">
        <color theme="3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ck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ck">
        <color theme="0"/>
      </right>
      <top style="medium">
        <color theme="0"/>
      </top>
      <bottom/>
      <diagonal/>
    </border>
    <border>
      <left style="thin">
        <color theme="7" tint="-0.499984740745262"/>
      </left>
      <right/>
      <top style="thin">
        <color theme="7" tint="-0.499984740745262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/>
      <bottom/>
      <diagonal/>
    </border>
    <border>
      <left style="thin">
        <color theme="7" tint="-0.499984740745262"/>
      </left>
      <right/>
      <top/>
      <bottom style="thin">
        <color theme="7" tint="-0.499984740745262"/>
      </bottom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auto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C00000"/>
      </bottom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auto="1"/>
      </top>
      <bottom/>
      <diagonal/>
    </border>
    <border>
      <left/>
      <right style="thick">
        <color theme="0"/>
      </right>
      <top/>
      <bottom/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36" fillId="0" borderId="0">
      <alignment horizontal="center"/>
    </xf>
  </cellStyleXfs>
  <cellXfs count="229">
    <xf numFmtId="0" fontId="0" fillId="0" borderId="0" xfId="0"/>
    <xf numFmtId="0" fontId="0" fillId="0" borderId="0" xfId="0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5" fontId="9" fillId="0" borderId="0" xfId="2" applyNumberFormat="1" applyFont="1" applyAlignment="1">
      <alignment horizontal="center"/>
    </xf>
    <xf numFmtId="165" fontId="11" fillId="0" borderId="0" xfId="2" applyNumberFormat="1" applyFont="1"/>
    <xf numFmtId="165" fontId="9" fillId="0" borderId="0" xfId="2" applyNumberFormat="1" applyFont="1"/>
    <xf numFmtId="164" fontId="12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16" fillId="0" borderId="0" xfId="0" quotePrefix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/>
    <xf numFmtId="164" fontId="12" fillId="0" borderId="0" xfId="0" applyNumberFormat="1" applyFont="1" applyAlignment="1">
      <alignment horizontal="right" wrapText="1"/>
    </xf>
    <xf numFmtId="164" fontId="12" fillId="0" borderId="0" xfId="0" applyNumberFormat="1" applyFont="1" applyAlignment="1">
      <alignment horizontal="center" wrapText="1"/>
    </xf>
    <xf numFmtId="0" fontId="20" fillId="0" borderId="0" xfId="0" applyFont="1" applyAlignment="1">
      <alignment horizontal="center"/>
    </xf>
    <xf numFmtId="164" fontId="12" fillId="0" borderId="0" xfId="0" applyNumberFormat="1" applyFont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21" fillId="0" borderId="0" xfId="2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27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2" fontId="27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9" fillId="0" borderId="0" xfId="0" applyFont="1"/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164" fontId="32" fillId="0" borderId="0" xfId="0" applyNumberFormat="1" applyFont="1" applyAlignment="1">
      <alignment vertical="center"/>
    </xf>
    <xf numFmtId="0" fontId="31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164" fontId="34" fillId="0" borderId="0" xfId="0" applyNumberFormat="1" applyFont="1" applyAlignment="1">
      <alignment horizontal="left" vertical="center" wrapText="1"/>
    </xf>
    <xf numFmtId="0" fontId="39" fillId="0" borderId="0" xfId="0" applyFont="1"/>
    <xf numFmtId="0" fontId="40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/>
    </xf>
    <xf numFmtId="9" fontId="0" fillId="0" borderId="0" xfId="2" applyFont="1" applyAlignment="1">
      <alignment horizontal="center"/>
    </xf>
    <xf numFmtId="166" fontId="0" fillId="0" borderId="0" xfId="1" applyNumberFormat="1" applyFont="1"/>
    <xf numFmtId="0" fontId="0" fillId="0" borderId="0" xfId="0" applyAlignment="1">
      <alignment vertical="center"/>
    </xf>
    <xf numFmtId="0" fontId="38" fillId="0" borderId="0" xfId="0" applyFont="1" applyAlignment="1">
      <alignment horizontal="center" vertical="center" wrapText="1"/>
    </xf>
    <xf numFmtId="3" fontId="41" fillId="0" borderId="11" xfId="4" applyNumberFormat="1" applyFont="1" applyBorder="1" applyAlignment="1">
      <alignment horizontal="center" vertical="center" wrapText="1"/>
    </xf>
    <xf numFmtId="4" fontId="41" fillId="0" borderId="11" xfId="4" applyNumberFormat="1" applyFont="1" applyBorder="1" applyAlignment="1">
      <alignment horizontal="center" vertical="center" wrapText="1"/>
    </xf>
    <xf numFmtId="14" fontId="43" fillId="13" borderId="0" xfId="0" applyNumberFormat="1" applyFont="1" applyFill="1" applyAlignment="1">
      <alignment horizontal="center"/>
    </xf>
    <xf numFmtId="0" fontId="43" fillId="13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4" fontId="44" fillId="8" borderId="0" xfId="0" applyNumberFormat="1" applyFont="1" applyFill="1" applyAlignment="1">
      <alignment horizontal="right" vertical="center"/>
    </xf>
    <xf numFmtId="1" fontId="26" fillId="7" borderId="0" xfId="1" applyNumberFormat="1" applyFont="1" applyFill="1" applyAlignment="1">
      <alignment horizontal="center"/>
    </xf>
    <xf numFmtId="9" fontId="0" fillId="0" borderId="0" xfId="2" applyNumberFormat="1" applyFont="1" applyAlignment="1">
      <alignment horizontal="center"/>
    </xf>
    <xf numFmtId="0" fontId="46" fillId="0" borderId="0" xfId="0" applyFont="1"/>
    <xf numFmtId="2" fontId="0" fillId="13" borderId="0" xfId="0" applyNumberFormat="1" applyFill="1" applyAlignment="1">
      <alignment horizontal="center"/>
    </xf>
    <xf numFmtId="169" fontId="7" fillId="0" borderId="0" xfId="0" applyNumberFormat="1" applyFont="1" applyAlignment="1">
      <alignment horizontal="center"/>
    </xf>
    <xf numFmtId="3" fontId="41" fillId="0" borderId="22" xfId="4" applyNumberFormat="1" applyFont="1" applyFill="1" applyBorder="1" applyAlignment="1">
      <alignment horizontal="center" vertical="center" wrapText="1"/>
    </xf>
    <xf numFmtId="4" fontId="41" fillId="0" borderId="22" xfId="4" applyNumberFormat="1" applyFont="1" applyFill="1" applyBorder="1" applyAlignment="1">
      <alignment horizontal="center" vertical="center" wrapText="1"/>
    </xf>
    <xf numFmtId="3" fontId="41" fillId="0" borderId="0" xfId="4" applyNumberFormat="1" applyFont="1" applyFill="1" applyBorder="1" applyAlignment="1">
      <alignment horizontal="center" vertical="center" wrapText="1"/>
    </xf>
    <xf numFmtId="4" fontId="41" fillId="0" borderId="0" xfId="4" applyNumberFormat="1" applyFont="1" applyFill="1" applyBorder="1" applyAlignment="1">
      <alignment horizontal="center" vertical="center" wrapText="1"/>
    </xf>
    <xf numFmtId="1" fontId="43" fillId="13" borderId="0" xfId="0" applyNumberFormat="1" applyFont="1" applyFill="1" applyAlignment="1">
      <alignment horizontal="center"/>
    </xf>
    <xf numFmtId="1" fontId="3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15" fillId="4" borderId="0" xfId="0" applyFont="1" applyFill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49" fillId="17" borderId="0" xfId="0" applyFont="1" applyFill="1" applyAlignment="1">
      <alignment horizontal="center"/>
    </xf>
    <xf numFmtId="0" fontId="19" fillId="4" borderId="23" xfId="0" applyFont="1" applyFill="1" applyBorder="1" applyAlignment="1">
      <alignment horizontal="center" vertical="center" wrapText="1"/>
    </xf>
    <xf numFmtId="0" fontId="17" fillId="4" borderId="23" xfId="0" applyFont="1" applyFill="1" applyBorder="1" applyAlignment="1">
      <alignment horizontal="center" vertical="center" wrapText="1"/>
    </xf>
    <xf numFmtId="0" fontId="51" fillId="6" borderId="23" xfId="0" applyFont="1" applyFill="1" applyBorder="1" applyAlignment="1">
      <alignment horizontal="center" vertical="center"/>
    </xf>
    <xf numFmtId="0" fontId="49" fillId="17" borderId="0" xfId="0" applyFont="1" applyFill="1" applyAlignment="1">
      <alignment horizontal="center" vertical="top"/>
    </xf>
    <xf numFmtId="0" fontId="49" fillId="17" borderId="0" xfId="0" applyFont="1" applyFill="1" applyAlignment="1">
      <alignment horizontal="center" vertical="top" wrapText="1"/>
    </xf>
    <xf numFmtId="37" fontId="49" fillId="17" borderId="1" xfId="1" applyNumberFormat="1" applyFont="1" applyFill="1" applyBorder="1" applyAlignment="1">
      <alignment horizontal="center" vertical="center" wrapText="1"/>
    </xf>
    <xf numFmtId="37" fontId="49" fillId="17" borderId="2" xfId="1" applyNumberFormat="1" applyFont="1" applyFill="1" applyBorder="1" applyAlignment="1">
      <alignment horizontal="center" vertical="center" wrapText="1"/>
    </xf>
    <xf numFmtId="37" fontId="49" fillId="17" borderId="3" xfId="1" applyNumberFormat="1" applyFont="1" applyFill="1" applyBorder="1" applyAlignment="1">
      <alignment horizontal="center" vertical="center" wrapText="1"/>
    </xf>
    <xf numFmtId="170" fontId="12" fillId="0" borderId="0" xfId="0" applyNumberFormat="1" applyFont="1" applyAlignment="1">
      <alignment horizontal="right" vertical="center" wrapText="1"/>
    </xf>
    <xf numFmtId="15" fontId="0" fillId="0" borderId="0" xfId="0" applyNumberFormat="1" applyAlignment="1">
      <alignment horizontal="center" vertical="center"/>
    </xf>
    <xf numFmtId="168" fontId="8" fillId="0" borderId="0" xfId="0" applyNumberFormat="1" applyFont="1" applyAlignment="1">
      <alignment horizontal="center" vertical="center"/>
    </xf>
    <xf numFmtId="10" fontId="52" fillId="9" borderId="0" xfId="2" applyNumberFormat="1" applyFont="1" applyFill="1" applyAlignment="1">
      <alignment horizontal="center" vertical="center"/>
    </xf>
    <xf numFmtId="3" fontId="25" fillId="0" borderId="0" xfId="0" applyNumberFormat="1" applyFont="1" applyAlignment="1">
      <alignment horizontal="center" vertical="center" wrapText="1"/>
    </xf>
    <xf numFmtId="167" fontId="26" fillId="7" borderId="0" xfId="1" applyNumberFormat="1" applyFont="1" applyFill="1" applyAlignment="1">
      <alignment horizontal="center"/>
    </xf>
    <xf numFmtId="0" fontId="53" fillId="0" borderId="0" xfId="0" applyFont="1" applyAlignment="1">
      <alignment horizontal="center"/>
    </xf>
    <xf numFmtId="165" fontId="54" fillId="0" borderId="0" xfId="2" applyNumberFormat="1" applyFont="1"/>
    <xf numFmtId="165" fontId="54" fillId="0" borderId="0" xfId="2" applyNumberFormat="1" applyFont="1" applyAlignment="1">
      <alignment horizontal="center"/>
    </xf>
    <xf numFmtId="165" fontId="35" fillId="0" borderId="0" xfId="2" applyNumberFormat="1" applyFont="1" applyAlignment="1">
      <alignment horizontal="center" vertical="center" wrapText="1"/>
    </xf>
    <xf numFmtId="2" fontId="35" fillId="0" borderId="0" xfId="1" applyNumberFormat="1" applyFont="1" applyAlignment="1">
      <alignment horizontal="center" vertical="center" wrapText="1"/>
    </xf>
    <xf numFmtId="10" fontId="35" fillId="0" borderId="0" xfId="2" applyNumberFormat="1" applyFont="1" applyAlignment="1">
      <alignment horizontal="center" vertical="center" wrapText="1"/>
    </xf>
    <xf numFmtId="165" fontId="55" fillId="2" borderId="0" xfId="2" applyNumberFormat="1" applyFont="1" applyFill="1"/>
    <xf numFmtId="0" fontId="56" fillId="2" borderId="0" xfId="0" applyFont="1" applyFill="1"/>
    <xf numFmtId="5" fontId="58" fillId="9" borderId="5" xfId="3" quotePrefix="1" applyNumberFormat="1" applyFont="1" applyFill="1" applyBorder="1" applyAlignment="1">
      <alignment horizontal="center" vertical="center"/>
    </xf>
    <xf numFmtId="0" fontId="59" fillId="9" borderId="4" xfId="0" applyFont="1" applyFill="1" applyBorder="1" applyAlignment="1">
      <alignment horizontal="center" vertical="center" wrapText="1"/>
    </xf>
    <xf numFmtId="3" fontId="60" fillId="3" borderId="0" xfId="0" applyNumberFormat="1" applyFont="1" applyFill="1" applyAlignment="1">
      <alignment horizontal="center"/>
    </xf>
    <xf numFmtId="20" fontId="10" fillId="0" borderId="0" xfId="0" applyNumberFormat="1" applyFont="1"/>
    <xf numFmtId="10" fontId="0" fillId="0" borderId="0" xfId="2" applyNumberFormat="1" applyFont="1" applyAlignment="1">
      <alignment horizontal="center"/>
    </xf>
    <xf numFmtId="167" fontId="35" fillId="0" borderId="0" xfId="2" applyNumberFormat="1" applyFont="1" applyAlignment="1">
      <alignment horizontal="center" vertical="center" wrapText="1"/>
    </xf>
    <xf numFmtId="167" fontId="0" fillId="0" borderId="0" xfId="2" applyNumberFormat="1" applyFont="1" applyAlignment="1">
      <alignment horizontal="center"/>
    </xf>
    <xf numFmtId="3" fontId="61" fillId="0" borderId="0" xfId="0" applyNumberFormat="1" applyFont="1" applyAlignment="1">
      <alignment horizontal="center"/>
    </xf>
    <xf numFmtId="165" fontId="62" fillId="0" borderId="8" xfId="2" applyNumberFormat="1" applyFont="1" applyBorder="1" applyAlignment="1">
      <alignment horizontal="center" vertical="center"/>
    </xf>
    <xf numFmtId="165" fontId="62" fillId="0" borderId="9" xfId="2" applyNumberFormat="1" applyFont="1" applyBorder="1" applyAlignment="1">
      <alignment horizontal="center" vertical="center"/>
    </xf>
    <xf numFmtId="165" fontId="62" fillId="0" borderId="10" xfId="2" applyNumberFormat="1" applyFont="1" applyBorder="1" applyAlignment="1">
      <alignment horizontal="center" vertical="center"/>
    </xf>
    <xf numFmtId="165" fontId="62" fillId="0" borderId="11" xfId="2" applyNumberFormat="1" applyFont="1" applyBorder="1" applyAlignment="1">
      <alignment horizontal="center" vertical="center"/>
    </xf>
    <xf numFmtId="165" fontId="62" fillId="0" borderId="12" xfId="2" applyNumberFormat="1" applyFont="1" applyBorder="1" applyAlignment="1">
      <alignment horizontal="center" vertical="center"/>
    </xf>
    <xf numFmtId="165" fontId="62" fillId="0" borderId="13" xfId="2" applyNumberFormat="1" applyFont="1" applyBorder="1" applyAlignment="1">
      <alignment horizontal="center" vertical="center"/>
    </xf>
    <xf numFmtId="165" fontId="62" fillId="0" borderId="14" xfId="2" applyNumberFormat="1" applyFont="1" applyBorder="1" applyAlignment="1">
      <alignment horizontal="center" vertical="center"/>
    </xf>
    <xf numFmtId="165" fontId="62" fillId="0" borderId="15" xfId="2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2" fontId="64" fillId="7" borderId="0" xfId="1" applyNumberFormat="1" applyFont="1" applyFill="1" applyAlignment="1">
      <alignment horizontal="center" vertical="center"/>
    </xf>
    <xf numFmtId="0" fontId="65" fillId="0" borderId="0" xfId="0" applyFont="1" applyAlignment="1">
      <alignment horizontal="center" vertical="center" wrapText="1"/>
    </xf>
    <xf numFmtId="0" fontId="67" fillId="0" borderId="0" xfId="0" applyFont="1" applyAlignment="1">
      <alignment horizontal="center" vertical="center"/>
    </xf>
    <xf numFmtId="0" fontId="68" fillId="0" borderId="0" xfId="0" applyFont="1" applyAlignment="1">
      <alignment horizontal="center"/>
    </xf>
    <xf numFmtId="0" fontId="19" fillId="6" borderId="23" xfId="0" applyFont="1" applyFill="1" applyBorder="1" applyAlignment="1">
      <alignment horizontal="center" vertical="center" wrapText="1"/>
    </xf>
    <xf numFmtId="0" fontId="70" fillId="0" borderId="0" xfId="0" applyFont="1" applyAlignment="1">
      <alignment horizontal="right"/>
    </xf>
    <xf numFmtId="0" fontId="48" fillId="0" borderId="0" xfId="0" applyFont="1" applyBorder="1" applyAlignment="1">
      <alignment horizontal="center" vertical="center" wrapText="1"/>
    </xf>
    <xf numFmtId="0" fontId="30" fillId="10" borderId="0" xfId="0" applyFont="1" applyFill="1" applyBorder="1" applyAlignment="1">
      <alignment vertical="center"/>
    </xf>
    <xf numFmtId="0" fontId="72" fillId="16" borderId="18" xfId="0" applyFont="1" applyFill="1" applyBorder="1" applyAlignment="1">
      <alignment vertical="center"/>
    </xf>
    <xf numFmtId="0" fontId="72" fillId="16" borderId="19" xfId="0" applyFont="1" applyFill="1" applyBorder="1" applyAlignment="1">
      <alignment vertical="center"/>
    </xf>
    <xf numFmtId="0" fontId="47" fillId="16" borderId="19" xfId="0" applyFont="1" applyFill="1" applyBorder="1" applyAlignment="1">
      <alignment vertical="center"/>
    </xf>
    <xf numFmtId="10" fontId="35" fillId="0" borderId="0" xfId="2" applyNumberFormat="1" applyFont="1" applyAlignment="1">
      <alignment horizontal="center" vertical="center"/>
    </xf>
    <xf numFmtId="167" fontId="35" fillId="0" borderId="0" xfId="2" applyNumberFormat="1" applyFont="1" applyAlignment="1">
      <alignment horizontal="center" vertical="center"/>
    </xf>
    <xf numFmtId="0" fontId="70" fillId="0" borderId="0" xfId="0" applyFont="1" applyAlignment="1"/>
    <xf numFmtId="20" fontId="74" fillId="0" borderId="0" xfId="0" applyNumberFormat="1" applyFont="1" applyAlignment="1">
      <alignment horizontal="center" vertical="center"/>
    </xf>
    <xf numFmtId="0" fontId="73" fillId="0" borderId="0" xfId="0" applyFont="1" applyAlignment="1">
      <alignment horizontal="right" vertical="center"/>
    </xf>
    <xf numFmtId="9" fontId="76" fillId="18" borderId="0" xfId="2" applyFont="1" applyFill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0" fontId="77" fillId="21" borderId="26" xfId="0" quotePrefix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78" fillId="22" borderId="0" xfId="0" applyFont="1" applyFill="1" applyAlignment="1">
      <alignment horizontal="center"/>
    </xf>
    <xf numFmtId="0" fontId="78" fillId="22" borderId="0" xfId="0" applyFont="1" applyFill="1" applyAlignment="1">
      <alignment horizontal="left" vertical="center"/>
    </xf>
    <xf numFmtId="0" fontId="78" fillId="22" borderId="0" xfId="0" applyFont="1" applyFill="1" applyAlignment="1">
      <alignment horizontal="right" vertical="center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80" fillId="15" borderId="0" xfId="2" applyNumberFormat="1" applyFont="1" applyFill="1" applyAlignment="1">
      <alignment horizontal="center" vertical="center" wrapText="1"/>
    </xf>
    <xf numFmtId="167" fontId="80" fillId="15" borderId="0" xfId="2" applyNumberFormat="1" applyFont="1" applyFill="1" applyAlignment="1">
      <alignment horizontal="center" vertical="center" wrapText="1"/>
    </xf>
    <xf numFmtId="0" fontId="78" fillId="23" borderId="27" xfId="0" applyFont="1" applyFill="1" applyBorder="1" applyAlignment="1">
      <alignment horizontal="right"/>
    </xf>
    <xf numFmtId="164" fontId="12" fillId="0" borderId="28" xfId="0" applyNumberFormat="1" applyFont="1" applyBorder="1" applyAlignment="1">
      <alignment horizontal="center" vertical="center"/>
    </xf>
    <xf numFmtId="0" fontId="78" fillId="23" borderId="27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78" fillId="23" borderId="27" xfId="0" applyFont="1" applyFill="1" applyBorder="1" applyAlignment="1">
      <alignment horizontal="left"/>
    </xf>
    <xf numFmtId="0" fontId="78" fillId="22" borderId="0" xfId="0" applyFont="1" applyFill="1" applyAlignment="1">
      <alignment horizontal="center" vertical="center"/>
    </xf>
    <xf numFmtId="0" fontId="78" fillId="23" borderId="27" xfId="0" applyFont="1" applyFill="1" applyBorder="1" applyAlignment="1">
      <alignment horizontal="right" vertical="center"/>
    </xf>
    <xf numFmtId="0" fontId="78" fillId="23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78" fillId="23" borderId="27" xfId="0" applyFont="1" applyFill="1" applyBorder="1" applyAlignment="1">
      <alignment horizontal="left" vertical="center"/>
    </xf>
    <xf numFmtId="14" fontId="70" fillId="0" borderId="0" xfId="0" applyNumberFormat="1" applyFont="1" applyAlignment="1">
      <alignment vertical="center"/>
    </xf>
    <xf numFmtId="0" fontId="53" fillId="0" borderId="0" xfId="0" applyFont="1" applyAlignment="1">
      <alignment horizontal="right"/>
    </xf>
    <xf numFmtId="44" fontId="35" fillId="0" borderId="0" xfId="3" applyFont="1" applyAlignment="1">
      <alignment horizontal="center" vertical="center" wrapText="1"/>
    </xf>
    <xf numFmtId="0" fontId="23" fillId="24" borderId="0" xfId="0" applyFont="1" applyFill="1" applyAlignment="1">
      <alignment horizontal="center" vertical="center" wrapText="1"/>
    </xf>
    <xf numFmtId="169" fontId="41" fillId="0" borderId="0" xfId="4" applyNumberFormat="1" applyFont="1" applyFill="1" applyBorder="1" applyAlignment="1">
      <alignment horizontal="center" vertical="center" wrapText="1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3" fillId="24" borderId="0" xfId="0" applyFont="1" applyFill="1" applyBorder="1" applyAlignment="1">
      <alignment horizontal="center" vertical="center"/>
    </xf>
    <xf numFmtId="169" fontId="1" fillId="0" borderId="0" xfId="0" applyNumberFormat="1" applyFont="1" applyAlignment="1">
      <alignment horizontal="center"/>
    </xf>
    <xf numFmtId="0" fontId="45" fillId="12" borderId="0" xfId="0" applyFont="1" applyFill="1" applyBorder="1" applyAlignment="1">
      <alignment vertical="center"/>
    </xf>
    <xf numFmtId="0" fontId="83" fillId="0" borderId="0" xfId="0" applyFont="1" applyBorder="1" applyAlignment="1">
      <alignment horizontal="center" vertical="center" wrapText="1"/>
    </xf>
    <xf numFmtId="0" fontId="84" fillId="15" borderId="0" xfId="0" applyFont="1" applyFill="1" applyBorder="1" applyAlignment="1">
      <alignment vertic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69" fillId="0" borderId="0" xfId="0" applyFont="1" applyAlignment="1"/>
    <xf numFmtId="0" fontId="69" fillId="0" borderId="0" xfId="0" applyFont="1" applyAlignment="1">
      <alignment horizontal="right"/>
    </xf>
    <xf numFmtId="165" fontId="88" fillId="0" borderId="0" xfId="0" applyNumberFormat="1" applyFont="1"/>
    <xf numFmtId="165" fontId="88" fillId="0" borderId="30" xfId="0" applyNumberFormat="1" applyFont="1" applyBorder="1" applyAlignment="1">
      <alignment horizontal="center"/>
    </xf>
    <xf numFmtId="19" fontId="75" fillId="0" borderId="0" xfId="0" applyNumberFormat="1" applyFont="1" applyAlignment="1">
      <alignment horizontal="center" vertical="center"/>
    </xf>
    <xf numFmtId="20" fontId="85" fillId="12" borderId="0" xfId="0" applyNumberFormat="1" applyFont="1" applyFill="1" applyAlignment="1">
      <alignment horizontal="left" vertical="center"/>
    </xf>
    <xf numFmtId="0" fontId="0" fillId="26" borderId="0" xfId="0" applyFill="1"/>
    <xf numFmtId="2" fontId="87" fillId="25" borderId="24" xfId="0" applyNumberFormat="1" applyFont="1" applyFill="1" applyBorder="1" applyAlignment="1">
      <alignment horizontal="left" vertical="center"/>
    </xf>
    <xf numFmtId="20" fontId="89" fillId="0" borderId="0" xfId="0" applyNumberFormat="1" applyFont="1" applyAlignment="1">
      <alignment vertical="center"/>
    </xf>
    <xf numFmtId="2" fontId="66" fillId="17" borderId="31" xfId="0" applyNumberFormat="1" applyFont="1" applyFill="1" applyBorder="1" applyAlignment="1">
      <alignment horizontal="left" vertical="center"/>
    </xf>
    <xf numFmtId="2" fontId="66" fillId="17" borderId="0" xfId="0" applyNumberFormat="1" applyFont="1" applyFill="1" applyBorder="1" applyAlignment="1">
      <alignment horizontal="left" vertical="center"/>
    </xf>
    <xf numFmtId="0" fontId="24" fillId="0" borderId="31" xfId="0" applyFont="1" applyBorder="1" applyAlignment="1">
      <alignment vertical="center"/>
    </xf>
    <xf numFmtId="2" fontId="87" fillId="25" borderId="0" xfId="0" applyNumberFormat="1" applyFont="1" applyFill="1" applyBorder="1" applyAlignment="1">
      <alignment horizontal="left" vertical="center"/>
    </xf>
    <xf numFmtId="0" fontId="24" fillId="0" borderId="24" xfId="0" applyFont="1" applyBorder="1" applyAlignment="1">
      <alignment vertical="center"/>
    </xf>
    <xf numFmtId="0" fontId="23" fillId="25" borderId="32" xfId="0" applyFont="1" applyFill="1" applyBorder="1" applyAlignment="1">
      <alignment horizontal="center" vertical="center" wrapText="1"/>
    </xf>
    <xf numFmtId="0" fontId="23" fillId="25" borderId="34" xfId="0" applyFont="1" applyFill="1" applyBorder="1" applyAlignment="1">
      <alignment horizontal="center" vertical="center" wrapText="1"/>
    </xf>
    <xf numFmtId="0" fontId="33" fillId="24" borderId="0" xfId="0" applyFont="1" applyFill="1" applyAlignment="1">
      <alignment vertical="center"/>
    </xf>
    <xf numFmtId="0" fontId="22" fillId="3" borderId="0" xfId="0" applyFont="1" applyFill="1" applyAlignment="1">
      <alignment horizontal="center" vertical="center" wrapText="1"/>
    </xf>
    <xf numFmtId="0" fontId="47" fillId="16" borderId="18" xfId="0" applyFont="1" applyFill="1" applyBorder="1" applyAlignment="1">
      <alignment horizontal="center"/>
    </xf>
    <xf numFmtId="0" fontId="47" fillId="16" borderId="19" xfId="0" applyFont="1" applyFill="1" applyBorder="1" applyAlignment="1">
      <alignment horizontal="center"/>
    </xf>
    <xf numFmtId="0" fontId="30" fillId="0" borderId="0" xfId="0" applyFont="1" applyAlignment="1">
      <alignment horizontal="right" vertical="center"/>
    </xf>
    <xf numFmtId="0" fontId="47" fillId="16" borderId="20" xfId="0" applyFont="1" applyFill="1" applyBorder="1" applyAlignment="1">
      <alignment horizontal="center" vertical="center"/>
    </xf>
    <xf numFmtId="0" fontId="47" fillId="16" borderId="21" xfId="0" applyFont="1" applyFill="1" applyBorder="1" applyAlignment="1">
      <alignment horizontal="center" vertical="center"/>
    </xf>
    <xf numFmtId="0" fontId="47" fillId="16" borderId="18" xfId="0" applyFont="1" applyFill="1" applyBorder="1" applyAlignment="1">
      <alignment horizontal="center" vertical="center"/>
    </xf>
    <xf numFmtId="0" fontId="47" fillId="16" borderId="19" xfId="0" applyFont="1" applyFill="1" applyBorder="1" applyAlignment="1">
      <alignment horizontal="center" vertical="center"/>
    </xf>
    <xf numFmtId="0" fontId="71" fillId="9" borderId="16" xfId="0" applyFont="1" applyFill="1" applyBorder="1" applyAlignment="1">
      <alignment horizontal="center" vertical="center"/>
    </xf>
    <xf numFmtId="0" fontId="71" fillId="9" borderId="17" xfId="0" applyFont="1" applyFill="1" applyBorder="1" applyAlignment="1">
      <alignment horizontal="center" vertical="center"/>
    </xf>
    <xf numFmtId="0" fontId="72" fillId="16" borderId="18" xfId="0" applyFont="1" applyFill="1" applyBorder="1" applyAlignment="1">
      <alignment horizontal="left"/>
    </xf>
    <xf numFmtId="0" fontId="72" fillId="16" borderId="19" xfId="0" applyFont="1" applyFill="1" applyBorder="1" applyAlignment="1">
      <alignment horizontal="left"/>
    </xf>
    <xf numFmtId="0" fontId="45" fillId="12" borderId="0" xfId="0" applyFont="1" applyFill="1" applyAlignment="1">
      <alignment horizontal="center"/>
    </xf>
    <xf numFmtId="0" fontId="33" fillId="0" borderId="0" xfId="0" applyFont="1" applyAlignment="1">
      <alignment horizontal="right" vertical="center"/>
    </xf>
    <xf numFmtId="165" fontId="55" fillId="2" borderId="0" xfId="2" applyNumberFormat="1" applyFont="1" applyFill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50" fillId="5" borderId="24" xfId="0" applyFont="1" applyFill="1" applyBorder="1" applyAlignment="1">
      <alignment horizontal="center" vertical="center"/>
    </xf>
    <xf numFmtId="0" fontId="66" fillId="17" borderId="0" xfId="0" applyFont="1" applyFill="1" applyAlignment="1">
      <alignment horizontal="center" vertical="center" wrapText="1"/>
    </xf>
    <xf numFmtId="0" fontId="49" fillId="17" borderId="0" xfId="0" applyFont="1" applyFill="1" applyAlignment="1">
      <alignment horizontal="center" vertical="top" wrapText="1"/>
    </xf>
    <xf numFmtId="0" fontId="69" fillId="0" borderId="0" xfId="0" applyFont="1" applyAlignment="1">
      <alignment horizontal="center"/>
    </xf>
    <xf numFmtId="0" fontId="70" fillId="16" borderId="0" xfId="0" applyFont="1" applyFill="1" applyAlignment="1">
      <alignment horizontal="center"/>
    </xf>
    <xf numFmtId="0" fontId="77" fillId="20" borderId="0" xfId="0" applyFont="1" applyFill="1" applyAlignment="1">
      <alignment horizontal="center" vertical="center" textRotation="90" wrapText="1"/>
    </xf>
    <xf numFmtId="0" fontId="77" fillId="19" borderId="0" xfId="0" applyFont="1" applyFill="1" applyAlignment="1">
      <alignment horizontal="center" vertical="center" textRotation="90" wrapText="1"/>
    </xf>
    <xf numFmtId="14" fontId="70" fillId="0" borderId="0" xfId="0" applyNumberFormat="1" applyFont="1" applyAlignment="1">
      <alignment horizontal="center"/>
    </xf>
    <xf numFmtId="0" fontId="79" fillId="0" borderId="0" xfId="0" applyFont="1" applyAlignment="1">
      <alignment horizontal="center"/>
    </xf>
    <xf numFmtId="171" fontId="82" fillId="14" borderId="29" xfId="0" applyNumberFormat="1" applyFont="1" applyFill="1" applyBorder="1" applyAlignment="1">
      <alignment horizontal="right" vertical="center"/>
    </xf>
    <xf numFmtId="0" fontId="42" fillId="9" borderId="6" xfId="0" applyFont="1" applyFill="1" applyBorder="1" applyAlignment="1">
      <alignment horizontal="center" vertical="center" wrapText="1"/>
    </xf>
    <xf numFmtId="0" fontId="42" fillId="9" borderId="0" xfId="0" applyFont="1" applyFill="1" applyAlignment="1">
      <alignment horizontal="center" vertical="center" wrapText="1"/>
    </xf>
    <xf numFmtId="0" fontId="42" fillId="9" borderId="7" xfId="0" applyFont="1" applyFill="1" applyBorder="1" applyAlignment="1">
      <alignment horizontal="center" vertical="center" wrapText="1"/>
    </xf>
    <xf numFmtId="0" fontId="42" fillId="11" borderId="6" xfId="0" applyFont="1" applyFill="1" applyBorder="1" applyAlignment="1">
      <alignment horizontal="center" vertical="center" wrapText="1"/>
    </xf>
    <xf numFmtId="0" fontId="42" fillId="11" borderId="0" xfId="0" applyFont="1" applyFill="1" applyAlignment="1">
      <alignment horizontal="center" vertical="center" wrapText="1"/>
    </xf>
    <xf numFmtId="0" fontId="42" fillId="11" borderId="7" xfId="0" applyFont="1" applyFill="1" applyBorder="1" applyAlignment="1">
      <alignment horizontal="center" vertical="center" wrapText="1"/>
    </xf>
    <xf numFmtId="0" fontId="0" fillId="12" borderId="0" xfId="0" applyFill="1" applyAlignment="1">
      <alignment horizontal="center"/>
    </xf>
    <xf numFmtId="0" fontId="5" fillId="9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23" fillId="0" borderId="32" xfId="0" applyFont="1" applyBorder="1" applyAlignment="1">
      <alignment horizontal="center" vertical="center" wrapText="1"/>
    </xf>
    <xf numFmtId="0" fontId="23" fillId="25" borderId="0" xfId="0" applyFont="1" applyFill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0" fontId="23" fillId="0" borderId="34" xfId="0" applyFont="1" applyBorder="1" applyAlignment="1">
      <alignment horizontal="center" vertical="center" wrapText="1"/>
    </xf>
    <xf numFmtId="0" fontId="24" fillId="0" borderId="0" xfId="0" applyFont="1" applyBorder="1" applyAlignment="1">
      <alignment vertical="center"/>
    </xf>
    <xf numFmtId="0" fontId="23" fillId="0" borderId="0" xfId="0" applyFont="1" applyBorder="1" applyAlignment="1">
      <alignment horizontal="center" vertical="center" wrapText="1"/>
    </xf>
    <xf numFmtId="0" fontId="33" fillId="14" borderId="25" xfId="0" applyFont="1" applyFill="1" applyBorder="1" applyAlignment="1">
      <alignment vertical="center"/>
    </xf>
    <xf numFmtId="0" fontId="33" fillId="14" borderId="25" xfId="0" applyFont="1" applyFill="1" applyBorder="1" applyAlignment="1">
      <alignment horizontal="center" vertical="center"/>
    </xf>
    <xf numFmtId="171" fontId="81" fillId="14" borderId="29" xfId="0" applyNumberFormat="1" applyFont="1" applyFill="1" applyBorder="1" applyAlignment="1">
      <alignment vertical="center"/>
    </xf>
    <xf numFmtId="171" fontId="81" fillId="14" borderId="35" xfId="0" applyNumberFormat="1" applyFont="1" applyFill="1" applyBorder="1" applyAlignment="1">
      <alignment horizontal="center" vertical="center"/>
    </xf>
    <xf numFmtId="0" fontId="58" fillId="14" borderId="25" xfId="0" applyFont="1" applyFill="1" applyBorder="1" applyAlignment="1">
      <alignment vertical="center"/>
    </xf>
    <xf numFmtId="171" fontId="81" fillId="14" borderId="35" xfId="0" applyNumberFormat="1" applyFont="1" applyFill="1" applyBorder="1" applyAlignment="1">
      <alignment vertical="center"/>
    </xf>
    <xf numFmtId="2" fontId="87" fillId="25" borderId="32" xfId="0" applyNumberFormat="1" applyFont="1" applyFill="1" applyBorder="1" applyAlignment="1">
      <alignment horizontal="left" vertical="center"/>
    </xf>
    <xf numFmtId="0" fontId="24" fillId="0" borderId="36" xfId="0" applyFont="1" applyBorder="1" applyAlignment="1">
      <alignment vertical="center"/>
    </xf>
    <xf numFmtId="0" fontId="24" fillId="0" borderId="32" xfId="0" applyFont="1" applyBorder="1" applyAlignment="1">
      <alignment vertical="center"/>
    </xf>
    <xf numFmtId="2" fontId="87" fillId="25" borderId="36" xfId="0" applyNumberFormat="1" applyFont="1" applyFill="1" applyBorder="1" applyAlignment="1">
      <alignment horizontal="left" vertical="center"/>
    </xf>
    <xf numFmtId="0" fontId="24" fillId="0" borderId="33" xfId="0" applyFont="1" applyBorder="1" applyAlignment="1">
      <alignment vertical="center"/>
    </xf>
  </cellXfs>
  <cellStyles count="5">
    <cellStyle name="Comma" xfId="1" builtinId="3"/>
    <cellStyle name="Currency" xfId="3" builtinId="4"/>
    <cellStyle name="List Panel Header" xfId="4" xr:uid="{6451D47E-E48D-48FA-81F9-A0E7F0ADBBE6}"/>
    <cellStyle name="Normal" xfId="0" builtinId="0"/>
    <cellStyle name="Percent" xfId="2" builtinId="5"/>
  </cellStyles>
  <dxfs count="108">
    <dxf>
      <font>
        <b/>
        <i val="0"/>
        <strike val="0"/>
        <color theme="0"/>
      </font>
      <fill>
        <patternFill>
          <bgColor rgb="FFE60000"/>
        </patternFill>
      </fill>
    </dxf>
    <dxf>
      <font>
        <b/>
        <i val="0"/>
        <strike val="0"/>
        <color rgb="FFC00000"/>
      </font>
      <fill>
        <patternFill>
          <bgColor rgb="FFF3C3BB"/>
        </patternFill>
      </fill>
    </dxf>
    <dxf>
      <font>
        <b val="0"/>
        <i val="0"/>
        <strike val="0"/>
        <color theme="9" tint="-0.499984740745262"/>
      </font>
      <fill>
        <patternFill>
          <bgColor rgb="FFFCE1CC"/>
        </patternFill>
      </fill>
    </dxf>
    <dxf>
      <font>
        <b val="0"/>
        <i val="0"/>
        <strike val="0"/>
        <color rgb="FF006600"/>
      </font>
      <fill>
        <patternFill>
          <bgColor rgb="FFC4EACE"/>
        </patternFill>
      </fill>
    </dxf>
    <dxf>
      <font>
        <b/>
        <i val="0"/>
        <strike val="0"/>
        <color rgb="FF006600"/>
      </font>
      <fill>
        <patternFill>
          <bgColor rgb="FF8EDA8E"/>
        </patternFill>
      </fill>
    </dxf>
    <dxf>
      <font>
        <b val="0"/>
        <i val="0"/>
        <strike val="0"/>
        <color theme="0"/>
      </font>
      <fill>
        <patternFill>
          <bgColor rgb="FF008080"/>
        </patternFill>
      </fill>
    </dxf>
    <dxf>
      <font>
        <b/>
        <i val="0"/>
        <strike val="0"/>
        <color theme="0"/>
      </font>
      <fill>
        <patternFill>
          <bgColor rgb="FF336600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b/>
        <i val="0"/>
        <strike val="0"/>
        <color theme="0"/>
      </font>
      <fill>
        <patternFill>
          <bgColor rgb="FF336600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b/>
        <i val="0"/>
        <strike val="0"/>
        <color theme="0"/>
      </font>
      <fill>
        <patternFill>
          <bgColor rgb="FF336600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theme="9" tint="-0.499984740745262"/>
        </patternFill>
      </fill>
    </dxf>
    <dxf>
      <font>
        <b val="0"/>
        <i val="0"/>
        <strike val="0"/>
        <color theme="9" tint="-0.499984740745262"/>
      </font>
      <fill>
        <patternFill>
          <bgColor theme="5" tint="0.7999816888943144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0"/>
      </font>
      <fill>
        <patternFill>
          <bgColor rgb="FF006666"/>
        </patternFill>
      </fill>
    </dxf>
    <dxf>
      <font>
        <b val="0"/>
        <i val="0"/>
        <strike val="0"/>
        <color rgb="FFC00000"/>
      </font>
      <fill>
        <patternFill>
          <bgColor rgb="FFFFFFCC"/>
        </patternFill>
      </fill>
    </dxf>
    <dxf>
      <font>
        <b val="0"/>
        <i val="0"/>
        <color theme="0"/>
      </font>
      <fill>
        <patternFill>
          <bgColor rgb="FF006666"/>
        </patternFill>
      </fill>
    </dxf>
    <dxf>
      <font>
        <b val="0"/>
        <i val="0"/>
        <strike val="0"/>
        <color rgb="FFC00000"/>
      </font>
      <fill>
        <patternFill>
          <bgColor rgb="FFFFFFCC"/>
        </patternFill>
      </fill>
    </dxf>
    <dxf>
      <font>
        <b/>
        <i/>
        <strike val="0"/>
        <color theme="3" tint="-0.24994659260841701"/>
      </font>
      <fill>
        <patternFill patternType="none">
          <bgColor auto="1"/>
        </patternFill>
      </fill>
    </dxf>
    <dxf>
      <font>
        <b val="0"/>
        <i/>
        <strike val="0"/>
        <color theme="5" tint="-0.24994659260841701"/>
      </font>
      <fill>
        <patternFill>
          <bgColor theme="9" tint="0.79998168889431442"/>
        </patternFill>
      </fill>
    </dxf>
    <dxf>
      <font>
        <b/>
        <i/>
        <strike val="0"/>
        <color theme="3" tint="-0.24994659260841701"/>
      </font>
      <fill>
        <patternFill patternType="none">
          <bgColor auto="1"/>
        </patternFill>
      </fill>
    </dxf>
    <dxf>
      <font>
        <b val="0"/>
        <i/>
        <strike val="0"/>
        <color theme="5" tint="-0.24994659260841701"/>
      </font>
      <fill>
        <patternFill>
          <bgColor theme="9" tint="0.79998168889431442"/>
        </patternFill>
      </fill>
    </dxf>
    <dxf>
      <font>
        <b val="0"/>
        <i val="0"/>
        <strike val="0"/>
        <color rgb="FF336600"/>
      </font>
      <fill>
        <patternFill>
          <bgColor rgb="FFDAE6C0"/>
        </patternFill>
      </fill>
    </dxf>
    <dxf>
      <font>
        <strike val="0"/>
        <color theme="9" tint="-0.499984740745262"/>
      </font>
      <fill>
        <patternFill>
          <bgColor rgb="FFFEC6BE"/>
        </patternFill>
      </fill>
    </dxf>
    <dxf>
      <font>
        <strike val="0"/>
        <color rgb="FF006600"/>
      </font>
      <fill>
        <patternFill>
          <bgColor rgb="FF99CC00"/>
        </patternFill>
      </fill>
    </dxf>
    <dxf>
      <font>
        <b/>
        <i val="0"/>
        <strike val="0"/>
        <color theme="0"/>
      </font>
      <fill>
        <patternFill>
          <bgColor rgb="FF008000"/>
        </patternFill>
      </fill>
    </dxf>
    <dxf>
      <font>
        <strike val="0"/>
        <color rgb="FF990033"/>
      </font>
      <fill>
        <patternFill>
          <bgColor rgb="FFFF7D7D"/>
        </patternFill>
      </fill>
    </dxf>
    <dxf>
      <font>
        <b/>
        <i val="0"/>
        <strike val="0"/>
        <color theme="0"/>
      </font>
      <fill>
        <patternFill>
          <bgColor rgb="FFC94111"/>
        </patternFill>
      </fill>
    </dxf>
    <dxf>
      <font>
        <b/>
        <i val="0"/>
        <strike val="0"/>
        <color theme="0"/>
      </font>
      <fill>
        <patternFill>
          <bgColor rgb="FFE60000"/>
        </patternFill>
      </fill>
    </dxf>
    <dxf>
      <font>
        <b/>
        <i val="0"/>
        <strike val="0"/>
        <color rgb="FFC00000"/>
      </font>
      <fill>
        <patternFill>
          <bgColor rgb="FFF3C3BB"/>
        </patternFill>
      </fill>
    </dxf>
    <dxf>
      <font>
        <b val="0"/>
        <i val="0"/>
        <strike val="0"/>
        <color theme="9" tint="-0.499984740745262"/>
      </font>
      <fill>
        <patternFill>
          <bgColor rgb="FFFCE1CC"/>
        </patternFill>
      </fill>
    </dxf>
    <dxf>
      <font>
        <b val="0"/>
        <i val="0"/>
        <strike val="0"/>
        <color rgb="FF006600"/>
      </font>
      <fill>
        <patternFill>
          <bgColor rgb="FFC4EACE"/>
        </patternFill>
      </fill>
    </dxf>
    <dxf>
      <font>
        <b/>
        <i val="0"/>
        <strike val="0"/>
        <color rgb="FF006600"/>
      </font>
      <fill>
        <patternFill>
          <bgColor rgb="FF8EDA8E"/>
        </patternFill>
      </fill>
    </dxf>
    <dxf>
      <font>
        <b val="0"/>
        <i val="0"/>
        <strike val="0"/>
        <color theme="0"/>
      </font>
      <fill>
        <patternFill>
          <bgColor rgb="FF008080"/>
        </patternFill>
      </fill>
    </dxf>
    <dxf>
      <font>
        <b/>
        <i val="0"/>
        <strike val="0"/>
        <color theme="0"/>
      </font>
      <fill>
        <patternFill>
          <bgColor rgb="FF336600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b/>
        <i val="0"/>
        <strike val="0"/>
        <color theme="0"/>
      </font>
      <fill>
        <patternFill>
          <bgColor rgb="FF336600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b/>
        <i val="0"/>
        <strike val="0"/>
        <color theme="0"/>
      </font>
      <fill>
        <patternFill>
          <bgColor rgb="FF336600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theme="9" tint="-0.499984740745262"/>
        </patternFill>
      </fill>
    </dxf>
    <dxf>
      <font>
        <b val="0"/>
        <i val="0"/>
        <strike val="0"/>
        <color theme="9" tint="-0.499984740745262"/>
      </font>
      <fill>
        <patternFill>
          <bgColor theme="5" tint="0.7999816888943144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0"/>
      </font>
      <fill>
        <patternFill>
          <bgColor rgb="FF006666"/>
        </patternFill>
      </fill>
    </dxf>
    <dxf>
      <font>
        <b val="0"/>
        <i val="0"/>
        <strike val="0"/>
        <color rgb="FFC00000"/>
      </font>
      <fill>
        <patternFill>
          <bgColor rgb="FFFFFFCC"/>
        </patternFill>
      </fill>
    </dxf>
    <dxf>
      <font>
        <b val="0"/>
        <i val="0"/>
        <color theme="0"/>
      </font>
      <fill>
        <patternFill>
          <bgColor rgb="FF006666"/>
        </patternFill>
      </fill>
    </dxf>
    <dxf>
      <font>
        <b val="0"/>
        <i val="0"/>
        <strike val="0"/>
        <color rgb="FFC00000"/>
      </font>
      <fill>
        <patternFill>
          <bgColor rgb="FFFFFFCC"/>
        </patternFill>
      </fill>
    </dxf>
    <dxf>
      <font>
        <b/>
        <i/>
        <strike val="0"/>
        <color theme="3" tint="-0.24994659260841701"/>
      </font>
      <fill>
        <patternFill patternType="none">
          <bgColor auto="1"/>
        </patternFill>
      </fill>
    </dxf>
    <dxf>
      <font>
        <b val="0"/>
        <i/>
        <strike val="0"/>
        <color theme="5" tint="-0.24994659260841701"/>
      </font>
      <fill>
        <patternFill>
          <bgColor theme="9" tint="0.79998168889431442"/>
        </patternFill>
      </fill>
    </dxf>
    <dxf>
      <font>
        <b/>
        <i/>
        <strike val="0"/>
        <color theme="3" tint="-0.24994659260841701"/>
      </font>
      <fill>
        <patternFill patternType="none">
          <bgColor auto="1"/>
        </patternFill>
      </fill>
    </dxf>
    <dxf>
      <font>
        <b val="0"/>
        <i/>
        <strike val="0"/>
        <color theme="5" tint="-0.24994659260841701"/>
      </font>
      <fill>
        <patternFill>
          <bgColor theme="9" tint="0.79998168889431442"/>
        </patternFill>
      </fill>
    </dxf>
    <dxf>
      <font>
        <b val="0"/>
        <i val="0"/>
        <strike val="0"/>
        <color rgb="FF336600"/>
      </font>
      <fill>
        <patternFill>
          <bgColor rgb="FFDAE6C0"/>
        </patternFill>
      </fill>
    </dxf>
    <dxf>
      <font>
        <strike val="0"/>
        <color theme="9" tint="-0.499984740745262"/>
      </font>
      <fill>
        <patternFill>
          <bgColor rgb="FFFEC6BE"/>
        </patternFill>
      </fill>
    </dxf>
    <dxf>
      <font>
        <strike val="0"/>
        <color rgb="FF006600"/>
      </font>
      <fill>
        <patternFill>
          <bgColor rgb="FF99CC00"/>
        </patternFill>
      </fill>
    </dxf>
    <dxf>
      <font>
        <b/>
        <i val="0"/>
        <strike val="0"/>
        <color theme="0"/>
      </font>
      <fill>
        <patternFill>
          <bgColor rgb="FF008000"/>
        </patternFill>
      </fill>
    </dxf>
    <dxf>
      <font>
        <strike val="0"/>
        <color rgb="FF990033"/>
      </font>
      <fill>
        <patternFill>
          <bgColor rgb="FFFF7D7D"/>
        </patternFill>
      </fill>
    </dxf>
    <dxf>
      <font>
        <b/>
        <i val="0"/>
        <strike val="0"/>
        <color theme="0"/>
      </font>
      <fill>
        <patternFill>
          <bgColor rgb="FFC94111"/>
        </patternFill>
      </fill>
    </dxf>
    <dxf>
      <font>
        <b/>
        <i val="0"/>
        <strike val="0"/>
        <color theme="0"/>
      </font>
      <fill>
        <patternFill>
          <bgColor rgb="FFE60000"/>
        </patternFill>
      </fill>
    </dxf>
    <dxf>
      <font>
        <b/>
        <i val="0"/>
        <strike val="0"/>
        <color rgb="FFC00000"/>
      </font>
      <fill>
        <patternFill>
          <bgColor rgb="FFF3C3BB"/>
        </patternFill>
      </fill>
    </dxf>
    <dxf>
      <font>
        <b val="0"/>
        <i val="0"/>
        <strike val="0"/>
        <color theme="9" tint="-0.499984740745262"/>
      </font>
      <fill>
        <patternFill>
          <bgColor rgb="FFFCE1CC"/>
        </patternFill>
      </fill>
    </dxf>
    <dxf>
      <font>
        <b val="0"/>
        <i val="0"/>
        <strike val="0"/>
        <color rgb="FF006600"/>
      </font>
      <fill>
        <patternFill>
          <bgColor rgb="FFC4EACE"/>
        </patternFill>
      </fill>
    </dxf>
    <dxf>
      <font>
        <b/>
        <i val="0"/>
        <strike val="0"/>
        <color rgb="FF006600"/>
      </font>
      <fill>
        <patternFill>
          <bgColor rgb="FF8EDA8E"/>
        </patternFill>
      </fill>
    </dxf>
    <dxf>
      <font>
        <b val="0"/>
        <i val="0"/>
        <strike val="0"/>
        <color theme="0"/>
      </font>
      <fill>
        <patternFill>
          <bgColor rgb="FF008080"/>
        </patternFill>
      </fill>
    </dxf>
    <dxf>
      <font>
        <b/>
        <i val="0"/>
        <strike val="0"/>
        <color theme="0"/>
      </font>
      <fill>
        <patternFill>
          <bgColor rgb="FF336600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b/>
        <i val="0"/>
        <strike val="0"/>
        <color theme="0"/>
      </font>
      <fill>
        <patternFill>
          <bgColor rgb="FF336600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b/>
        <i val="0"/>
        <strike val="0"/>
        <color theme="0"/>
      </font>
      <fill>
        <patternFill>
          <bgColor rgb="FF336600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theme="9" tint="-0.499984740745262"/>
        </patternFill>
      </fill>
    </dxf>
    <dxf>
      <font>
        <b val="0"/>
        <i val="0"/>
        <strike val="0"/>
        <color theme="9" tint="-0.499984740745262"/>
      </font>
      <fill>
        <patternFill>
          <bgColor theme="5" tint="0.7999816888943144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0"/>
      </font>
      <fill>
        <patternFill>
          <bgColor rgb="FF006666"/>
        </patternFill>
      </fill>
    </dxf>
    <dxf>
      <font>
        <b val="0"/>
        <i val="0"/>
        <strike val="0"/>
        <color rgb="FFC00000"/>
      </font>
      <fill>
        <patternFill>
          <bgColor rgb="FFFFFFCC"/>
        </patternFill>
      </fill>
    </dxf>
    <dxf>
      <font>
        <b val="0"/>
        <i val="0"/>
        <color theme="0"/>
      </font>
      <fill>
        <patternFill>
          <bgColor rgb="FF006666"/>
        </patternFill>
      </fill>
    </dxf>
    <dxf>
      <font>
        <b val="0"/>
        <i val="0"/>
        <strike val="0"/>
        <color rgb="FFC00000"/>
      </font>
      <fill>
        <patternFill>
          <bgColor rgb="FFFFFFCC"/>
        </patternFill>
      </fill>
    </dxf>
    <dxf>
      <font>
        <b/>
        <i/>
        <strike val="0"/>
        <color theme="3" tint="-0.24994659260841701"/>
      </font>
      <fill>
        <patternFill patternType="none">
          <bgColor auto="1"/>
        </patternFill>
      </fill>
    </dxf>
    <dxf>
      <font>
        <b val="0"/>
        <i/>
        <strike val="0"/>
        <color theme="5" tint="-0.24994659260841701"/>
      </font>
      <fill>
        <patternFill>
          <bgColor theme="9" tint="0.79998168889431442"/>
        </patternFill>
      </fill>
    </dxf>
    <dxf>
      <font>
        <b/>
        <i/>
        <strike val="0"/>
        <color theme="3" tint="-0.24994659260841701"/>
      </font>
      <fill>
        <patternFill patternType="none">
          <bgColor auto="1"/>
        </patternFill>
      </fill>
    </dxf>
    <dxf>
      <font>
        <b val="0"/>
        <i/>
        <strike val="0"/>
        <color theme="5" tint="-0.24994659260841701"/>
      </font>
      <fill>
        <patternFill>
          <bgColor theme="9" tint="0.79998168889431442"/>
        </patternFill>
      </fill>
    </dxf>
    <dxf>
      <font>
        <b val="0"/>
        <i val="0"/>
        <strike val="0"/>
        <color rgb="FF336600"/>
      </font>
      <fill>
        <patternFill>
          <bgColor rgb="FFDAE6C0"/>
        </patternFill>
      </fill>
    </dxf>
    <dxf>
      <font>
        <strike val="0"/>
        <color theme="9" tint="-0.499984740745262"/>
      </font>
      <fill>
        <patternFill>
          <bgColor rgb="FFFEC6BE"/>
        </patternFill>
      </fill>
    </dxf>
    <dxf>
      <font>
        <strike val="0"/>
        <color rgb="FF006600"/>
      </font>
      <fill>
        <patternFill>
          <bgColor rgb="FF99CC00"/>
        </patternFill>
      </fill>
    </dxf>
    <dxf>
      <font>
        <b/>
        <i val="0"/>
        <strike val="0"/>
        <color theme="0"/>
      </font>
      <fill>
        <patternFill>
          <bgColor rgb="FF008000"/>
        </patternFill>
      </fill>
    </dxf>
    <dxf>
      <font>
        <strike val="0"/>
        <color rgb="FF990033"/>
      </font>
      <fill>
        <patternFill>
          <bgColor rgb="FFFF7D7D"/>
        </patternFill>
      </fill>
    </dxf>
    <dxf>
      <font>
        <b/>
        <i val="0"/>
        <strike val="0"/>
        <color theme="0"/>
      </font>
      <fill>
        <patternFill>
          <bgColor rgb="FFC94111"/>
        </patternFill>
      </fill>
    </dxf>
    <dxf>
      <font>
        <b val="0"/>
        <i val="0"/>
        <strike val="0"/>
        <color rgb="FF336600"/>
      </font>
      <fill>
        <patternFill>
          <bgColor rgb="FFDAE6C0"/>
        </patternFill>
      </fill>
    </dxf>
    <dxf>
      <font>
        <strike val="0"/>
        <color theme="9" tint="-0.499984740745262"/>
      </font>
      <fill>
        <patternFill>
          <bgColor rgb="FFFEC6BE"/>
        </patternFill>
      </fill>
    </dxf>
    <dxf>
      <font>
        <strike val="0"/>
        <color rgb="FF006600"/>
      </font>
      <fill>
        <patternFill>
          <bgColor rgb="FF99CC00"/>
        </patternFill>
      </fill>
    </dxf>
    <dxf>
      <font>
        <b/>
        <i val="0"/>
        <strike val="0"/>
        <color theme="0"/>
      </font>
      <fill>
        <patternFill>
          <bgColor rgb="FF008000"/>
        </patternFill>
      </fill>
    </dxf>
    <dxf>
      <font>
        <strike val="0"/>
        <color rgb="FF990033"/>
      </font>
      <fill>
        <patternFill>
          <bgColor rgb="FFFF7D7D"/>
        </patternFill>
      </fill>
    </dxf>
    <dxf>
      <font>
        <b/>
        <i val="0"/>
        <strike val="0"/>
        <color theme="0"/>
      </font>
      <fill>
        <patternFill>
          <bgColor rgb="FFC94111"/>
        </patternFill>
      </fill>
    </dxf>
  </dxfs>
  <tableStyles count="0" defaultTableStyle="TableStyleMedium2" defaultPivotStyle="PivotStyleLight16"/>
  <colors>
    <mruColors>
      <color rgb="FFF2CBC4"/>
      <color rgb="FFFF6969"/>
      <color rgb="FFFF9933"/>
      <color rgb="FFFFAFAF"/>
      <color rgb="FFFF8989"/>
      <color rgb="FF456A2C"/>
      <color rgb="FFFF6161"/>
      <color rgb="FFFFFDF7"/>
      <color rgb="FFF4F9F1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2400" b="1">
                <a:solidFill>
                  <a:schemeClr val="accent1">
                    <a:lumMod val="7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US Equity</a:t>
            </a:r>
            <a:r>
              <a:rPr lang="en-US" sz="2400" b="1" baseline="0">
                <a:solidFill>
                  <a:schemeClr val="accent1">
                    <a:lumMod val="7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Market</a:t>
            </a:r>
            <a:r>
              <a:rPr lang="en-US" sz="2400" b="1">
                <a:solidFill>
                  <a:schemeClr val="accent1">
                    <a:lumMod val="7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Internals</a:t>
            </a:r>
          </a:p>
        </c:rich>
      </c:tx>
      <c:layout>
        <c:manualLayout>
          <c:xMode val="edge"/>
          <c:yMode val="edge"/>
          <c:x val="0.49561860533679453"/>
          <c:y val="4.9262730395053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1321087011721E-2"/>
          <c:y val="0.14355240301743433"/>
          <c:w val="0.85665934502949881"/>
          <c:h val="0.70187378827054037"/>
        </c:manualLayout>
      </c:layout>
      <c:lineChart>
        <c:grouping val="standard"/>
        <c:varyColors val="0"/>
        <c:ser>
          <c:idx val="0"/>
          <c:order val="0"/>
          <c:tx>
            <c:v>   Factor A &gt; 0.60 [left]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Metrics!$A$11:$A$250</c:f>
              <c:numCache>
                <c:formatCode>m/d/yyyy</c:formatCode>
                <c:ptCount val="240"/>
                <c:pt idx="0">
                  <c:v>42824</c:v>
                </c:pt>
                <c:pt idx="1">
                  <c:v>42831</c:v>
                </c:pt>
                <c:pt idx="2">
                  <c:v>42838</c:v>
                </c:pt>
                <c:pt idx="3">
                  <c:v>42845</c:v>
                </c:pt>
                <c:pt idx="4">
                  <c:v>42852</c:v>
                </c:pt>
                <c:pt idx="5">
                  <c:v>42859</c:v>
                </c:pt>
                <c:pt idx="6">
                  <c:v>42866</c:v>
                </c:pt>
                <c:pt idx="7">
                  <c:v>42873</c:v>
                </c:pt>
                <c:pt idx="8">
                  <c:v>42881</c:v>
                </c:pt>
                <c:pt idx="9">
                  <c:v>42887</c:v>
                </c:pt>
                <c:pt idx="10">
                  <c:v>42894</c:v>
                </c:pt>
                <c:pt idx="11">
                  <c:v>42901</c:v>
                </c:pt>
                <c:pt idx="12">
                  <c:v>42908</c:v>
                </c:pt>
                <c:pt idx="13">
                  <c:v>42915</c:v>
                </c:pt>
                <c:pt idx="14">
                  <c:v>42922</c:v>
                </c:pt>
                <c:pt idx="15">
                  <c:v>42929</c:v>
                </c:pt>
                <c:pt idx="16">
                  <c:v>42936</c:v>
                </c:pt>
                <c:pt idx="17">
                  <c:v>42943</c:v>
                </c:pt>
                <c:pt idx="18">
                  <c:v>42950</c:v>
                </c:pt>
                <c:pt idx="19">
                  <c:v>42957</c:v>
                </c:pt>
                <c:pt idx="20">
                  <c:v>42964</c:v>
                </c:pt>
                <c:pt idx="21">
                  <c:v>42972</c:v>
                </c:pt>
                <c:pt idx="22">
                  <c:v>42978</c:v>
                </c:pt>
                <c:pt idx="23">
                  <c:v>42985</c:v>
                </c:pt>
                <c:pt idx="24">
                  <c:v>42992</c:v>
                </c:pt>
                <c:pt idx="25">
                  <c:v>42999</c:v>
                </c:pt>
                <c:pt idx="26">
                  <c:v>43006</c:v>
                </c:pt>
                <c:pt idx="27">
                  <c:v>43013</c:v>
                </c:pt>
                <c:pt idx="28">
                  <c:v>43020</c:v>
                </c:pt>
                <c:pt idx="29">
                  <c:v>43027</c:v>
                </c:pt>
                <c:pt idx="30">
                  <c:v>43034</c:v>
                </c:pt>
                <c:pt idx="31">
                  <c:v>43041</c:v>
                </c:pt>
                <c:pt idx="32">
                  <c:v>43048</c:v>
                </c:pt>
                <c:pt idx="33">
                  <c:v>43055</c:v>
                </c:pt>
                <c:pt idx="34">
                  <c:v>43061</c:v>
                </c:pt>
                <c:pt idx="35">
                  <c:v>43069</c:v>
                </c:pt>
                <c:pt idx="36">
                  <c:v>43076</c:v>
                </c:pt>
                <c:pt idx="37">
                  <c:v>43083</c:v>
                </c:pt>
                <c:pt idx="38">
                  <c:v>43090</c:v>
                </c:pt>
                <c:pt idx="39">
                  <c:v>43097</c:v>
                </c:pt>
                <c:pt idx="40">
                  <c:v>43104</c:v>
                </c:pt>
                <c:pt idx="41">
                  <c:v>43111</c:v>
                </c:pt>
                <c:pt idx="42">
                  <c:v>43118</c:v>
                </c:pt>
                <c:pt idx="43">
                  <c:v>43125</c:v>
                </c:pt>
                <c:pt idx="44">
                  <c:v>43132</c:v>
                </c:pt>
                <c:pt idx="45">
                  <c:v>43139</c:v>
                </c:pt>
                <c:pt idx="46">
                  <c:v>43146</c:v>
                </c:pt>
                <c:pt idx="47">
                  <c:v>43153</c:v>
                </c:pt>
                <c:pt idx="48">
                  <c:v>43160</c:v>
                </c:pt>
                <c:pt idx="49">
                  <c:v>43167</c:v>
                </c:pt>
                <c:pt idx="50">
                  <c:v>43174</c:v>
                </c:pt>
                <c:pt idx="51">
                  <c:v>43181</c:v>
                </c:pt>
                <c:pt idx="52">
                  <c:v>43188</c:v>
                </c:pt>
                <c:pt idx="53">
                  <c:v>43197</c:v>
                </c:pt>
                <c:pt idx="54">
                  <c:v>43202</c:v>
                </c:pt>
                <c:pt idx="55">
                  <c:v>43209</c:v>
                </c:pt>
                <c:pt idx="56">
                  <c:v>43216</c:v>
                </c:pt>
                <c:pt idx="57">
                  <c:v>43223</c:v>
                </c:pt>
                <c:pt idx="58">
                  <c:v>43230</c:v>
                </c:pt>
                <c:pt idx="59">
                  <c:v>43237</c:v>
                </c:pt>
                <c:pt idx="60">
                  <c:v>43244</c:v>
                </c:pt>
                <c:pt idx="61">
                  <c:v>43251</c:v>
                </c:pt>
                <c:pt idx="62">
                  <c:v>43258</c:v>
                </c:pt>
                <c:pt idx="63">
                  <c:v>43265</c:v>
                </c:pt>
                <c:pt idx="64">
                  <c:v>43272</c:v>
                </c:pt>
                <c:pt idx="65">
                  <c:v>43279</c:v>
                </c:pt>
                <c:pt idx="66">
                  <c:v>43286</c:v>
                </c:pt>
                <c:pt idx="67">
                  <c:v>43293</c:v>
                </c:pt>
                <c:pt idx="68">
                  <c:v>43300</c:v>
                </c:pt>
                <c:pt idx="69">
                  <c:v>43307</c:v>
                </c:pt>
                <c:pt idx="70">
                  <c:v>43314</c:v>
                </c:pt>
                <c:pt idx="71">
                  <c:v>43321</c:v>
                </c:pt>
                <c:pt idx="72">
                  <c:v>43328</c:v>
                </c:pt>
                <c:pt idx="73">
                  <c:v>43335</c:v>
                </c:pt>
                <c:pt idx="74">
                  <c:v>43342</c:v>
                </c:pt>
                <c:pt idx="75">
                  <c:v>43349</c:v>
                </c:pt>
                <c:pt idx="76">
                  <c:v>43356</c:v>
                </c:pt>
                <c:pt idx="77">
                  <c:v>43363</c:v>
                </c:pt>
                <c:pt idx="78">
                  <c:v>43370</c:v>
                </c:pt>
                <c:pt idx="79">
                  <c:v>43377</c:v>
                </c:pt>
                <c:pt idx="80">
                  <c:v>43384</c:v>
                </c:pt>
                <c:pt idx="81">
                  <c:v>43391</c:v>
                </c:pt>
                <c:pt idx="82">
                  <c:v>43398</c:v>
                </c:pt>
                <c:pt idx="83">
                  <c:v>43405</c:v>
                </c:pt>
                <c:pt idx="84">
                  <c:v>43412</c:v>
                </c:pt>
                <c:pt idx="85">
                  <c:v>43419</c:v>
                </c:pt>
                <c:pt idx="86">
                  <c:v>43425</c:v>
                </c:pt>
                <c:pt idx="87">
                  <c:v>43433</c:v>
                </c:pt>
                <c:pt idx="88">
                  <c:v>43440</c:v>
                </c:pt>
                <c:pt idx="89">
                  <c:v>43447</c:v>
                </c:pt>
                <c:pt idx="90">
                  <c:v>43454</c:v>
                </c:pt>
                <c:pt idx="91">
                  <c:v>43461</c:v>
                </c:pt>
                <c:pt idx="92">
                  <c:v>43468</c:v>
                </c:pt>
                <c:pt idx="93">
                  <c:v>43475</c:v>
                </c:pt>
                <c:pt idx="94">
                  <c:v>43482</c:v>
                </c:pt>
                <c:pt idx="95">
                  <c:v>43489</c:v>
                </c:pt>
                <c:pt idx="96">
                  <c:v>43496</c:v>
                </c:pt>
                <c:pt idx="97">
                  <c:v>43503</c:v>
                </c:pt>
                <c:pt idx="98">
                  <c:v>43510</c:v>
                </c:pt>
                <c:pt idx="99">
                  <c:v>43517</c:v>
                </c:pt>
                <c:pt idx="100">
                  <c:v>43524</c:v>
                </c:pt>
                <c:pt idx="101">
                  <c:v>43531</c:v>
                </c:pt>
                <c:pt idx="102">
                  <c:v>43538</c:v>
                </c:pt>
                <c:pt idx="103">
                  <c:v>43545</c:v>
                </c:pt>
                <c:pt idx="104">
                  <c:v>43552</c:v>
                </c:pt>
                <c:pt idx="105">
                  <c:v>43559</c:v>
                </c:pt>
                <c:pt idx="106">
                  <c:v>43566</c:v>
                </c:pt>
                <c:pt idx="107">
                  <c:v>43573</c:v>
                </c:pt>
                <c:pt idx="108">
                  <c:v>43580</c:v>
                </c:pt>
                <c:pt idx="109">
                  <c:v>43587</c:v>
                </c:pt>
                <c:pt idx="110">
                  <c:v>43594</c:v>
                </c:pt>
                <c:pt idx="111">
                  <c:v>43601</c:v>
                </c:pt>
                <c:pt idx="112">
                  <c:v>43608</c:v>
                </c:pt>
                <c:pt idx="113">
                  <c:v>43615</c:v>
                </c:pt>
                <c:pt idx="114">
                  <c:v>43622</c:v>
                </c:pt>
                <c:pt idx="115">
                  <c:v>43629</c:v>
                </c:pt>
                <c:pt idx="116">
                  <c:v>43636</c:v>
                </c:pt>
                <c:pt idx="117">
                  <c:v>43643</c:v>
                </c:pt>
                <c:pt idx="118">
                  <c:v>43650</c:v>
                </c:pt>
                <c:pt idx="119">
                  <c:v>43657</c:v>
                </c:pt>
                <c:pt idx="120">
                  <c:v>43664</c:v>
                </c:pt>
                <c:pt idx="121">
                  <c:v>43671</c:v>
                </c:pt>
                <c:pt idx="122">
                  <c:v>43678</c:v>
                </c:pt>
                <c:pt idx="123">
                  <c:v>43685</c:v>
                </c:pt>
                <c:pt idx="124">
                  <c:v>43692</c:v>
                </c:pt>
                <c:pt idx="125">
                  <c:v>43699</c:v>
                </c:pt>
                <c:pt idx="126">
                  <c:v>43706</c:v>
                </c:pt>
                <c:pt idx="127">
                  <c:v>43713</c:v>
                </c:pt>
                <c:pt idx="128">
                  <c:v>43720</c:v>
                </c:pt>
                <c:pt idx="129">
                  <c:v>43727</c:v>
                </c:pt>
                <c:pt idx="130">
                  <c:v>43734</c:v>
                </c:pt>
                <c:pt idx="131">
                  <c:v>43741</c:v>
                </c:pt>
                <c:pt idx="132">
                  <c:v>43748</c:v>
                </c:pt>
                <c:pt idx="133">
                  <c:v>43755</c:v>
                </c:pt>
                <c:pt idx="134">
                  <c:v>43762</c:v>
                </c:pt>
                <c:pt idx="135">
                  <c:v>43769</c:v>
                </c:pt>
                <c:pt idx="136">
                  <c:v>43776</c:v>
                </c:pt>
                <c:pt idx="137">
                  <c:v>43783</c:v>
                </c:pt>
                <c:pt idx="138">
                  <c:v>43790</c:v>
                </c:pt>
                <c:pt idx="139">
                  <c:v>43797</c:v>
                </c:pt>
                <c:pt idx="140">
                  <c:v>43804</c:v>
                </c:pt>
                <c:pt idx="141">
                  <c:v>43811</c:v>
                </c:pt>
                <c:pt idx="142">
                  <c:v>43818</c:v>
                </c:pt>
                <c:pt idx="143">
                  <c:v>43825</c:v>
                </c:pt>
                <c:pt idx="144">
                  <c:v>43832</c:v>
                </c:pt>
                <c:pt idx="145">
                  <c:v>43839</c:v>
                </c:pt>
                <c:pt idx="146">
                  <c:v>43846</c:v>
                </c:pt>
                <c:pt idx="147">
                  <c:v>43853</c:v>
                </c:pt>
                <c:pt idx="148">
                  <c:v>43860</c:v>
                </c:pt>
                <c:pt idx="149">
                  <c:v>43867</c:v>
                </c:pt>
                <c:pt idx="150">
                  <c:v>43874</c:v>
                </c:pt>
                <c:pt idx="151">
                  <c:v>43881</c:v>
                </c:pt>
                <c:pt idx="152">
                  <c:v>43888</c:v>
                </c:pt>
                <c:pt idx="153">
                  <c:v>43895</c:v>
                </c:pt>
                <c:pt idx="154">
                  <c:v>43902</c:v>
                </c:pt>
                <c:pt idx="155">
                  <c:v>43909</c:v>
                </c:pt>
                <c:pt idx="156">
                  <c:v>43916</c:v>
                </c:pt>
                <c:pt idx="157">
                  <c:v>43923</c:v>
                </c:pt>
                <c:pt idx="158">
                  <c:v>43930</c:v>
                </c:pt>
                <c:pt idx="159">
                  <c:v>43937</c:v>
                </c:pt>
                <c:pt idx="160">
                  <c:v>43944</c:v>
                </c:pt>
                <c:pt idx="161">
                  <c:v>43951</c:v>
                </c:pt>
                <c:pt idx="162">
                  <c:v>43958</c:v>
                </c:pt>
                <c:pt idx="163">
                  <c:v>43965</c:v>
                </c:pt>
                <c:pt idx="164">
                  <c:v>43972</c:v>
                </c:pt>
                <c:pt idx="165">
                  <c:v>43979</c:v>
                </c:pt>
                <c:pt idx="166">
                  <c:v>43986</c:v>
                </c:pt>
                <c:pt idx="167">
                  <c:v>43993</c:v>
                </c:pt>
                <c:pt idx="168">
                  <c:v>44000</c:v>
                </c:pt>
                <c:pt idx="169">
                  <c:v>44007</c:v>
                </c:pt>
                <c:pt idx="170">
                  <c:v>44014</c:v>
                </c:pt>
                <c:pt idx="171">
                  <c:v>44021</c:v>
                </c:pt>
                <c:pt idx="172">
                  <c:v>44028</c:v>
                </c:pt>
                <c:pt idx="173">
                  <c:v>44035</c:v>
                </c:pt>
                <c:pt idx="174">
                  <c:v>44042</c:v>
                </c:pt>
                <c:pt idx="175">
                  <c:v>44049</c:v>
                </c:pt>
                <c:pt idx="176">
                  <c:v>44056</c:v>
                </c:pt>
                <c:pt idx="177">
                  <c:v>44063</c:v>
                </c:pt>
                <c:pt idx="178">
                  <c:v>44070</c:v>
                </c:pt>
                <c:pt idx="179">
                  <c:v>44077</c:v>
                </c:pt>
                <c:pt idx="180">
                  <c:v>44084</c:v>
                </c:pt>
                <c:pt idx="181">
                  <c:v>44091</c:v>
                </c:pt>
                <c:pt idx="182">
                  <c:v>44098</c:v>
                </c:pt>
                <c:pt idx="183">
                  <c:v>44105</c:v>
                </c:pt>
                <c:pt idx="184">
                  <c:v>44112</c:v>
                </c:pt>
                <c:pt idx="185">
                  <c:v>44119</c:v>
                </c:pt>
                <c:pt idx="186">
                  <c:v>44126</c:v>
                </c:pt>
                <c:pt idx="187">
                  <c:v>44133</c:v>
                </c:pt>
                <c:pt idx="188">
                  <c:v>44140</c:v>
                </c:pt>
                <c:pt idx="189">
                  <c:v>44147</c:v>
                </c:pt>
                <c:pt idx="190">
                  <c:v>44154</c:v>
                </c:pt>
                <c:pt idx="191">
                  <c:v>44161</c:v>
                </c:pt>
                <c:pt idx="192">
                  <c:v>44168</c:v>
                </c:pt>
                <c:pt idx="193">
                  <c:v>44175</c:v>
                </c:pt>
                <c:pt idx="194">
                  <c:v>44182</c:v>
                </c:pt>
                <c:pt idx="195">
                  <c:v>44189</c:v>
                </c:pt>
                <c:pt idx="196">
                  <c:v>44196</c:v>
                </c:pt>
                <c:pt idx="197">
                  <c:v>44203</c:v>
                </c:pt>
                <c:pt idx="198">
                  <c:v>44210</c:v>
                </c:pt>
                <c:pt idx="199">
                  <c:v>44217</c:v>
                </c:pt>
                <c:pt idx="200">
                  <c:v>44224</c:v>
                </c:pt>
                <c:pt idx="201">
                  <c:v>44231</c:v>
                </c:pt>
                <c:pt idx="202">
                  <c:v>44238</c:v>
                </c:pt>
                <c:pt idx="203">
                  <c:v>44245</c:v>
                </c:pt>
                <c:pt idx="204">
                  <c:v>44252</c:v>
                </c:pt>
                <c:pt idx="205">
                  <c:v>44259</c:v>
                </c:pt>
                <c:pt idx="206">
                  <c:v>44266</c:v>
                </c:pt>
                <c:pt idx="207">
                  <c:v>44273</c:v>
                </c:pt>
                <c:pt idx="208">
                  <c:v>44280</c:v>
                </c:pt>
                <c:pt idx="209">
                  <c:v>44287</c:v>
                </c:pt>
                <c:pt idx="210">
                  <c:v>44294</c:v>
                </c:pt>
                <c:pt idx="211">
                  <c:v>44301</c:v>
                </c:pt>
                <c:pt idx="212">
                  <c:v>44308</c:v>
                </c:pt>
                <c:pt idx="213">
                  <c:v>44315</c:v>
                </c:pt>
                <c:pt idx="214">
                  <c:v>44322</c:v>
                </c:pt>
                <c:pt idx="215">
                  <c:v>44329</c:v>
                </c:pt>
                <c:pt idx="216">
                  <c:v>44336</c:v>
                </c:pt>
                <c:pt idx="217">
                  <c:v>44343</c:v>
                </c:pt>
                <c:pt idx="218">
                  <c:v>44350</c:v>
                </c:pt>
                <c:pt idx="219">
                  <c:v>44357</c:v>
                </c:pt>
                <c:pt idx="220">
                  <c:v>44364</c:v>
                </c:pt>
                <c:pt idx="221">
                  <c:v>44371</c:v>
                </c:pt>
                <c:pt idx="222">
                  <c:v>44378</c:v>
                </c:pt>
                <c:pt idx="223">
                  <c:v>44385</c:v>
                </c:pt>
                <c:pt idx="224">
                  <c:v>44392</c:v>
                </c:pt>
                <c:pt idx="225">
                  <c:v>44399</c:v>
                </c:pt>
                <c:pt idx="226">
                  <c:v>44406</c:v>
                </c:pt>
                <c:pt idx="227">
                  <c:v>44413</c:v>
                </c:pt>
                <c:pt idx="228">
                  <c:v>44420</c:v>
                </c:pt>
                <c:pt idx="229">
                  <c:v>44427</c:v>
                </c:pt>
                <c:pt idx="230">
                  <c:v>44434</c:v>
                </c:pt>
                <c:pt idx="231">
                  <c:v>44441</c:v>
                </c:pt>
                <c:pt idx="232">
                  <c:v>44448</c:v>
                </c:pt>
                <c:pt idx="233">
                  <c:v>44455</c:v>
                </c:pt>
                <c:pt idx="234">
                  <c:v>44462</c:v>
                </c:pt>
                <c:pt idx="235">
                  <c:v>44469</c:v>
                </c:pt>
                <c:pt idx="236">
                  <c:v>44476</c:v>
                </c:pt>
                <c:pt idx="237">
                  <c:v>44483</c:v>
                </c:pt>
                <c:pt idx="238">
                  <c:v>44490</c:v>
                </c:pt>
                <c:pt idx="239">
                  <c:v>44497</c:v>
                </c:pt>
              </c:numCache>
            </c:numRef>
          </c:cat>
          <c:val>
            <c:numRef>
              <c:f>Metrics!$F$11:$F$250</c:f>
              <c:numCache>
                <c:formatCode>#,##0</c:formatCode>
                <c:ptCount val="240"/>
                <c:pt idx="0" formatCode="General">
                  <c:v>22</c:v>
                </c:pt>
                <c:pt idx="1">
                  <c:v>22</c:v>
                </c:pt>
                <c:pt idx="2">
                  <c:v>15</c:v>
                </c:pt>
                <c:pt idx="3">
                  <c:v>12</c:v>
                </c:pt>
                <c:pt idx="4">
                  <c:v>20</c:v>
                </c:pt>
                <c:pt idx="5">
                  <c:v>24</c:v>
                </c:pt>
                <c:pt idx="6">
                  <c:v>20</c:v>
                </c:pt>
                <c:pt idx="7">
                  <c:v>15</c:v>
                </c:pt>
                <c:pt idx="8">
                  <c:v>28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46</c:v>
                </c:pt>
                <c:pt idx="13">
                  <c:v>38</c:v>
                </c:pt>
                <c:pt idx="14">
                  <c:v>31</c:v>
                </c:pt>
                <c:pt idx="15">
                  <c:v>32</c:v>
                </c:pt>
                <c:pt idx="16">
                  <c:v>40</c:v>
                </c:pt>
                <c:pt idx="17">
                  <c:v>37</c:v>
                </c:pt>
                <c:pt idx="18">
                  <c:v>34</c:v>
                </c:pt>
                <c:pt idx="19">
                  <c:v>36</c:v>
                </c:pt>
                <c:pt idx="20">
                  <c:v>28</c:v>
                </c:pt>
                <c:pt idx="21">
                  <c:v>25</c:v>
                </c:pt>
                <c:pt idx="22">
                  <c:v>23</c:v>
                </c:pt>
                <c:pt idx="23">
                  <c:v>26</c:v>
                </c:pt>
                <c:pt idx="24">
                  <c:v>37</c:v>
                </c:pt>
                <c:pt idx="25">
                  <c:v>41</c:v>
                </c:pt>
                <c:pt idx="26">
                  <c:v>44</c:v>
                </c:pt>
                <c:pt idx="27">
                  <c:v>54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46</c:v>
                </c:pt>
                <c:pt idx="32">
                  <c:v>42</c:v>
                </c:pt>
                <c:pt idx="33">
                  <c:v>36</c:v>
                </c:pt>
                <c:pt idx="34">
                  <c:v>32</c:v>
                </c:pt>
                <c:pt idx="35">
                  <c:v>33</c:v>
                </c:pt>
                <c:pt idx="36">
                  <c:v>33</c:v>
                </c:pt>
                <c:pt idx="37">
                  <c:v>38</c:v>
                </c:pt>
                <c:pt idx="38">
                  <c:v>44</c:v>
                </c:pt>
                <c:pt idx="39">
                  <c:v>45</c:v>
                </c:pt>
                <c:pt idx="40">
                  <c:v>47</c:v>
                </c:pt>
                <c:pt idx="41">
                  <c:v>50</c:v>
                </c:pt>
                <c:pt idx="42">
                  <c:v>58</c:v>
                </c:pt>
                <c:pt idx="43">
                  <c:v>65</c:v>
                </c:pt>
                <c:pt idx="44">
                  <c:v>64</c:v>
                </c:pt>
                <c:pt idx="45">
                  <c:v>41</c:v>
                </c:pt>
                <c:pt idx="46">
                  <c:v>35</c:v>
                </c:pt>
                <c:pt idx="47">
                  <c:v>31</c:v>
                </c:pt>
                <c:pt idx="48">
                  <c:v>38</c:v>
                </c:pt>
                <c:pt idx="49">
                  <c:v>33</c:v>
                </c:pt>
                <c:pt idx="50">
                  <c:v>33</c:v>
                </c:pt>
                <c:pt idx="51">
                  <c:v>29</c:v>
                </c:pt>
                <c:pt idx="52">
                  <c:v>10</c:v>
                </c:pt>
                <c:pt idx="53">
                  <c:v>7</c:v>
                </c:pt>
                <c:pt idx="54">
                  <c:v>9</c:v>
                </c:pt>
                <c:pt idx="55">
                  <c:v>16</c:v>
                </c:pt>
                <c:pt idx="56">
                  <c:v>17</c:v>
                </c:pt>
                <c:pt idx="57">
                  <c:v>12</c:v>
                </c:pt>
                <c:pt idx="58">
                  <c:v>13</c:v>
                </c:pt>
                <c:pt idx="59">
                  <c:v>24</c:v>
                </c:pt>
                <c:pt idx="60">
                  <c:v>27</c:v>
                </c:pt>
                <c:pt idx="61">
                  <c:v>25</c:v>
                </c:pt>
                <c:pt idx="62">
                  <c:v>29</c:v>
                </c:pt>
                <c:pt idx="63">
                  <c:v>37</c:v>
                </c:pt>
                <c:pt idx="64">
                  <c:v>34</c:v>
                </c:pt>
                <c:pt idx="65">
                  <c:v>26</c:v>
                </c:pt>
                <c:pt idx="66">
                  <c:v>26</c:v>
                </c:pt>
                <c:pt idx="67">
                  <c:v>30</c:v>
                </c:pt>
                <c:pt idx="68">
                  <c:v>41</c:v>
                </c:pt>
                <c:pt idx="69">
                  <c:v>45</c:v>
                </c:pt>
                <c:pt idx="70">
                  <c:v>41</c:v>
                </c:pt>
                <c:pt idx="71">
                  <c:v>44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49</c:v>
                </c:pt>
                <c:pt idx="77">
                  <c:v>50</c:v>
                </c:pt>
                <c:pt idx="78">
                  <c:v>37</c:v>
                </c:pt>
                <c:pt idx="79">
                  <c:v>42</c:v>
                </c:pt>
                <c:pt idx="80">
                  <c:v>26</c:v>
                </c:pt>
                <c:pt idx="81">
                  <c:v>9</c:v>
                </c:pt>
                <c:pt idx="82">
                  <c:v>3</c:v>
                </c:pt>
                <c:pt idx="83">
                  <c:v>7</c:v>
                </c:pt>
                <c:pt idx="84">
                  <c:v>10</c:v>
                </c:pt>
                <c:pt idx="85">
                  <c:v>11</c:v>
                </c:pt>
                <c:pt idx="86">
                  <c:v>11</c:v>
                </c:pt>
                <c:pt idx="87">
                  <c:v>9</c:v>
                </c:pt>
                <c:pt idx="88">
                  <c:v>9</c:v>
                </c:pt>
                <c:pt idx="89">
                  <c:v>5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4</c:v>
                </c:pt>
                <c:pt idx="95">
                  <c:v>4</c:v>
                </c:pt>
                <c:pt idx="96">
                  <c:v>6</c:v>
                </c:pt>
                <c:pt idx="97">
                  <c:v>10</c:v>
                </c:pt>
                <c:pt idx="98">
                  <c:v>13</c:v>
                </c:pt>
                <c:pt idx="99">
                  <c:v>22</c:v>
                </c:pt>
                <c:pt idx="100">
                  <c:v>32</c:v>
                </c:pt>
                <c:pt idx="101">
                  <c:v>30</c:v>
                </c:pt>
                <c:pt idx="102">
                  <c:v>32</c:v>
                </c:pt>
                <c:pt idx="103">
                  <c:v>44</c:v>
                </c:pt>
                <c:pt idx="104">
                  <c:v>39</c:v>
                </c:pt>
                <c:pt idx="105">
                  <c:v>39</c:v>
                </c:pt>
                <c:pt idx="106">
                  <c:v>42</c:v>
                </c:pt>
                <c:pt idx="107">
                  <c:v>40</c:v>
                </c:pt>
                <c:pt idx="108">
                  <c:v>34</c:v>
                </c:pt>
                <c:pt idx="109">
                  <c:v>31</c:v>
                </c:pt>
                <c:pt idx="110">
                  <c:v>15</c:v>
                </c:pt>
                <c:pt idx="111">
                  <c:v>12</c:v>
                </c:pt>
                <c:pt idx="112">
                  <c:v>13</c:v>
                </c:pt>
                <c:pt idx="113">
                  <c:v>9</c:v>
                </c:pt>
                <c:pt idx="114">
                  <c:v>3</c:v>
                </c:pt>
                <c:pt idx="115">
                  <c:v>9</c:v>
                </c:pt>
                <c:pt idx="116">
                  <c:v>16</c:v>
                </c:pt>
                <c:pt idx="117">
                  <c:v>18</c:v>
                </c:pt>
                <c:pt idx="118">
                  <c:v>21</c:v>
                </c:pt>
                <c:pt idx="119">
                  <c:v>20</c:v>
                </c:pt>
                <c:pt idx="120">
                  <c:v>23</c:v>
                </c:pt>
                <c:pt idx="121">
                  <c:v>25</c:v>
                </c:pt>
                <c:pt idx="122">
                  <c:v>22</c:v>
                </c:pt>
                <c:pt idx="123">
                  <c:v>8</c:v>
                </c:pt>
                <c:pt idx="124">
                  <c:v>6</c:v>
                </c:pt>
                <c:pt idx="125">
                  <c:v>8</c:v>
                </c:pt>
                <c:pt idx="126">
                  <c:v>8</c:v>
                </c:pt>
                <c:pt idx="127">
                  <c:v>11</c:v>
                </c:pt>
                <c:pt idx="128">
                  <c:v>15</c:v>
                </c:pt>
                <c:pt idx="129">
                  <c:v>18</c:v>
                </c:pt>
                <c:pt idx="130">
                  <c:v>11</c:v>
                </c:pt>
                <c:pt idx="131">
                  <c:v>10</c:v>
                </c:pt>
                <c:pt idx="132">
                  <c:v>9</c:v>
                </c:pt>
                <c:pt idx="133">
                  <c:v>14</c:v>
                </c:pt>
                <c:pt idx="134">
                  <c:v>19</c:v>
                </c:pt>
                <c:pt idx="135">
                  <c:v>17</c:v>
                </c:pt>
                <c:pt idx="136">
                  <c:v>29</c:v>
                </c:pt>
                <c:pt idx="137">
                  <c:v>36</c:v>
                </c:pt>
                <c:pt idx="138">
                  <c:v>34</c:v>
                </c:pt>
                <c:pt idx="139">
                  <c:v>35</c:v>
                </c:pt>
                <c:pt idx="140">
                  <c:v>26</c:v>
                </c:pt>
                <c:pt idx="141">
                  <c:v>28</c:v>
                </c:pt>
                <c:pt idx="142">
                  <c:v>35</c:v>
                </c:pt>
                <c:pt idx="143">
                  <c:v>30</c:v>
                </c:pt>
                <c:pt idx="144">
                  <c:v>41</c:v>
                </c:pt>
                <c:pt idx="145">
                  <c:v>41</c:v>
                </c:pt>
                <c:pt idx="146">
                  <c:v>40</c:v>
                </c:pt>
                <c:pt idx="147">
                  <c:v>47</c:v>
                </c:pt>
                <c:pt idx="148">
                  <c:v>35</c:v>
                </c:pt>
                <c:pt idx="149">
                  <c:v>29</c:v>
                </c:pt>
                <c:pt idx="150">
                  <c:v>37</c:v>
                </c:pt>
                <c:pt idx="151">
                  <c:v>34</c:v>
                </c:pt>
                <c:pt idx="152">
                  <c:v>15</c:v>
                </c:pt>
                <c:pt idx="153">
                  <c:v>5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3</c:v>
                </c:pt>
                <c:pt idx="161">
                  <c:v>5</c:v>
                </c:pt>
                <c:pt idx="162">
                  <c:v>4</c:v>
                </c:pt>
                <c:pt idx="163">
                  <c:v>8</c:v>
                </c:pt>
                <c:pt idx="164">
                  <c:v>9</c:v>
                </c:pt>
                <c:pt idx="165">
                  <c:v>14</c:v>
                </c:pt>
                <c:pt idx="166">
                  <c:v>23</c:v>
                </c:pt>
                <c:pt idx="167">
                  <c:v>28</c:v>
                </c:pt>
                <c:pt idx="168">
                  <c:v>28</c:v>
                </c:pt>
                <c:pt idx="169">
                  <c:v>26</c:v>
                </c:pt>
                <c:pt idx="170">
                  <c:v>28</c:v>
                </c:pt>
                <c:pt idx="171">
                  <c:v>29</c:v>
                </c:pt>
                <c:pt idx="172">
                  <c:v>29</c:v>
                </c:pt>
                <c:pt idx="173">
                  <c:v>32</c:v>
                </c:pt>
                <c:pt idx="174">
                  <c:v>26</c:v>
                </c:pt>
                <c:pt idx="175">
                  <c:v>24</c:v>
                </c:pt>
                <c:pt idx="176">
                  <c:v>24</c:v>
                </c:pt>
                <c:pt idx="177">
                  <c:v>27</c:v>
                </c:pt>
                <c:pt idx="178">
                  <c:v>29</c:v>
                </c:pt>
                <c:pt idx="179">
                  <c:v>30</c:v>
                </c:pt>
                <c:pt idx="180">
                  <c:v>24</c:v>
                </c:pt>
                <c:pt idx="181">
                  <c:v>21</c:v>
                </c:pt>
                <c:pt idx="182">
                  <c:v>9</c:v>
                </c:pt>
                <c:pt idx="183">
                  <c:v>11</c:v>
                </c:pt>
                <c:pt idx="184">
                  <c:v>14</c:v>
                </c:pt>
                <c:pt idx="185">
                  <c:v>17</c:v>
                </c:pt>
                <c:pt idx="186">
                  <c:v>17</c:v>
                </c:pt>
                <c:pt idx="187">
                  <c:v>13</c:v>
                </c:pt>
                <c:pt idx="188">
                  <c:v>6</c:v>
                </c:pt>
                <c:pt idx="189">
                  <c:v>11</c:v>
                </c:pt>
                <c:pt idx="190">
                  <c:v>17</c:v>
                </c:pt>
                <c:pt idx="191">
                  <c:v>21</c:v>
                </c:pt>
                <c:pt idx="192">
                  <c:v>22</c:v>
                </c:pt>
                <c:pt idx="193">
                  <c:v>23</c:v>
                </c:pt>
                <c:pt idx="194">
                  <c:v>19</c:v>
                </c:pt>
                <c:pt idx="195">
                  <c:v>19</c:v>
                </c:pt>
                <c:pt idx="196">
                  <c:v>16</c:v>
                </c:pt>
                <c:pt idx="197">
                  <c:v>21</c:v>
                </c:pt>
                <c:pt idx="198">
                  <c:v>20</c:v>
                </c:pt>
                <c:pt idx="199">
                  <c:v>23</c:v>
                </c:pt>
                <c:pt idx="200">
                  <c:v>14</c:v>
                </c:pt>
                <c:pt idx="201">
                  <c:v>25</c:v>
                </c:pt>
                <c:pt idx="202">
                  <c:v>13</c:v>
                </c:pt>
                <c:pt idx="203">
                  <c:v>16</c:v>
                </c:pt>
                <c:pt idx="204">
                  <c:v>8</c:v>
                </c:pt>
                <c:pt idx="205">
                  <c:v>5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16</c:v>
                </c:pt>
                <c:pt idx="210">
                  <c:v>18</c:v>
                </c:pt>
                <c:pt idx="211">
                  <c:v>20</c:v>
                </c:pt>
                <c:pt idx="212">
                  <c:v>25</c:v>
                </c:pt>
                <c:pt idx="213">
                  <c:v>26</c:v>
                </c:pt>
                <c:pt idx="214">
                  <c:v>27</c:v>
                </c:pt>
                <c:pt idx="215">
                  <c:v>28</c:v>
                </c:pt>
                <c:pt idx="216">
                  <c:v>22</c:v>
                </c:pt>
                <c:pt idx="217">
                  <c:v>15</c:v>
                </c:pt>
                <c:pt idx="218">
                  <c:v>12</c:v>
                </c:pt>
                <c:pt idx="219">
                  <c:v>12</c:v>
                </c:pt>
                <c:pt idx="220">
                  <c:v>10</c:v>
                </c:pt>
                <c:pt idx="221">
                  <c:v>8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12</c:v>
                </c:pt>
                <c:pt idx="226">
                  <c:v>18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20</c:v>
                </c:pt>
                <c:pt idx="231">
                  <c:v>19</c:v>
                </c:pt>
                <c:pt idx="232">
                  <c:v>20</c:v>
                </c:pt>
                <c:pt idx="233">
                  <c:v>13</c:v>
                </c:pt>
                <c:pt idx="234">
                  <c:v>9</c:v>
                </c:pt>
                <c:pt idx="235">
                  <c:v>6</c:v>
                </c:pt>
                <c:pt idx="236">
                  <c:v>6</c:v>
                </c:pt>
                <c:pt idx="237">
                  <c:v>7</c:v>
                </c:pt>
                <c:pt idx="23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3-4D14-9A2F-1DC3B19BA16A}"/>
            </c:ext>
          </c:extLst>
        </c:ser>
        <c:ser>
          <c:idx val="1"/>
          <c:order val="1"/>
          <c:tx>
            <c:v>   Factor B Positive [left]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Metrics!$A$11:$A$250</c:f>
              <c:numCache>
                <c:formatCode>m/d/yyyy</c:formatCode>
                <c:ptCount val="240"/>
                <c:pt idx="0">
                  <c:v>42824</c:v>
                </c:pt>
                <c:pt idx="1">
                  <c:v>42831</c:v>
                </c:pt>
                <c:pt idx="2">
                  <c:v>42838</c:v>
                </c:pt>
                <c:pt idx="3">
                  <c:v>42845</c:v>
                </c:pt>
                <c:pt idx="4">
                  <c:v>42852</c:v>
                </c:pt>
                <c:pt idx="5">
                  <c:v>42859</c:v>
                </c:pt>
                <c:pt idx="6">
                  <c:v>42866</c:v>
                </c:pt>
                <c:pt idx="7">
                  <c:v>42873</c:v>
                </c:pt>
                <c:pt idx="8">
                  <c:v>42881</c:v>
                </c:pt>
                <c:pt idx="9">
                  <c:v>42887</c:v>
                </c:pt>
                <c:pt idx="10">
                  <c:v>42894</c:v>
                </c:pt>
                <c:pt idx="11">
                  <c:v>42901</c:v>
                </c:pt>
                <c:pt idx="12">
                  <c:v>42908</c:v>
                </c:pt>
                <c:pt idx="13">
                  <c:v>42915</c:v>
                </c:pt>
                <c:pt idx="14">
                  <c:v>42922</c:v>
                </c:pt>
                <c:pt idx="15">
                  <c:v>42929</c:v>
                </c:pt>
                <c:pt idx="16">
                  <c:v>42936</c:v>
                </c:pt>
                <c:pt idx="17">
                  <c:v>42943</c:v>
                </c:pt>
                <c:pt idx="18">
                  <c:v>42950</c:v>
                </c:pt>
                <c:pt idx="19">
                  <c:v>42957</c:v>
                </c:pt>
                <c:pt idx="20">
                  <c:v>42964</c:v>
                </c:pt>
                <c:pt idx="21">
                  <c:v>42972</c:v>
                </c:pt>
                <c:pt idx="22">
                  <c:v>42978</c:v>
                </c:pt>
                <c:pt idx="23">
                  <c:v>42985</c:v>
                </c:pt>
                <c:pt idx="24">
                  <c:v>42992</c:v>
                </c:pt>
                <c:pt idx="25">
                  <c:v>42999</c:v>
                </c:pt>
                <c:pt idx="26">
                  <c:v>43006</c:v>
                </c:pt>
                <c:pt idx="27">
                  <c:v>43013</c:v>
                </c:pt>
                <c:pt idx="28">
                  <c:v>43020</c:v>
                </c:pt>
                <c:pt idx="29">
                  <c:v>43027</c:v>
                </c:pt>
                <c:pt idx="30">
                  <c:v>43034</c:v>
                </c:pt>
                <c:pt idx="31">
                  <c:v>43041</c:v>
                </c:pt>
                <c:pt idx="32">
                  <c:v>43048</c:v>
                </c:pt>
                <c:pt idx="33">
                  <c:v>43055</c:v>
                </c:pt>
                <c:pt idx="34">
                  <c:v>43061</c:v>
                </c:pt>
                <c:pt idx="35">
                  <c:v>43069</c:v>
                </c:pt>
                <c:pt idx="36">
                  <c:v>43076</c:v>
                </c:pt>
                <c:pt idx="37">
                  <c:v>43083</c:v>
                </c:pt>
                <c:pt idx="38">
                  <c:v>43090</c:v>
                </c:pt>
                <c:pt idx="39">
                  <c:v>43097</c:v>
                </c:pt>
                <c:pt idx="40">
                  <c:v>43104</c:v>
                </c:pt>
                <c:pt idx="41">
                  <c:v>43111</c:v>
                </c:pt>
                <c:pt idx="42">
                  <c:v>43118</c:v>
                </c:pt>
                <c:pt idx="43">
                  <c:v>43125</c:v>
                </c:pt>
                <c:pt idx="44">
                  <c:v>43132</c:v>
                </c:pt>
                <c:pt idx="45">
                  <c:v>43139</c:v>
                </c:pt>
                <c:pt idx="46">
                  <c:v>43146</c:v>
                </c:pt>
                <c:pt idx="47">
                  <c:v>43153</c:v>
                </c:pt>
                <c:pt idx="48">
                  <c:v>43160</c:v>
                </c:pt>
                <c:pt idx="49">
                  <c:v>43167</c:v>
                </c:pt>
                <c:pt idx="50">
                  <c:v>43174</c:v>
                </c:pt>
                <c:pt idx="51">
                  <c:v>43181</c:v>
                </c:pt>
                <c:pt idx="52">
                  <c:v>43188</c:v>
                </c:pt>
                <c:pt idx="53">
                  <c:v>43197</c:v>
                </c:pt>
                <c:pt idx="54">
                  <c:v>43202</c:v>
                </c:pt>
                <c:pt idx="55">
                  <c:v>43209</c:v>
                </c:pt>
                <c:pt idx="56">
                  <c:v>43216</c:v>
                </c:pt>
                <c:pt idx="57">
                  <c:v>43223</c:v>
                </c:pt>
                <c:pt idx="58">
                  <c:v>43230</c:v>
                </c:pt>
                <c:pt idx="59">
                  <c:v>43237</c:v>
                </c:pt>
                <c:pt idx="60">
                  <c:v>43244</c:v>
                </c:pt>
                <c:pt idx="61">
                  <c:v>43251</c:v>
                </c:pt>
                <c:pt idx="62">
                  <c:v>43258</c:v>
                </c:pt>
                <c:pt idx="63">
                  <c:v>43265</c:v>
                </c:pt>
                <c:pt idx="64">
                  <c:v>43272</c:v>
                </c:pt>
                <c:pt idx="65">
                  <c:v>43279</c:v>
                </c:pt>
                <c:pt idx="66">
                  <c:v>43286</c:v>
                </c:pt>
                <c:pt idx="67">
                  <c:v>43293</c:v>
                </c:pt>
                <c:pt idx="68">
                  <c:v>43300</c:v>
                </c:pt>
                <c:pt idx="69">
                  <c:v>43307</c:v>
                </c:pt>
                <c:pt idx="70">
                  <c:v>43314</c:v>
                </c:pt>
                <c:pt idx="71">
                  <c:v>43321</c:v>
                </c:pt>
                <c:pt idx="72">
                  <c:v>43328</c:v>
                </c:pt>
                <c:pt idx="73">
                  <c:v>43335</c:v>
                </c:pt>
                <c:pt idx="74">
                  <c:v>43342</c:v>
                </c:pt>
                <c:pt idx="75">
                  <c:v>43349</c:v>
                </c:pt>
                <c:pt idx="76">
                  <c:v>43356</c:v>
                </c:pt>
                <c:pt idx="77">
                  <c:v>43363</c:v>
                </c:pt>
                <c:pt idx="78">
                  <c:v>43370</c:v>
                </c:pt>
                <c:pt idx="79">
                  <c:v>43377</c:v>
                </c:pt>
                <c:pt idx="80">
                  <c:v>43384</c:v>
                </c:pt>
                <c:pt idx="81">
                  <c:v>43391</c:v>
                </c:pt>
                <c:pt idx="82">
                  <c:v>43398</c:v>
                </c:pt>
                <c:pt idx="83">
                  <c:v>43405</c:v>
                </c:pt>
                <c:pt idx="84">
                  <c:v>43412</c:v>
                </c:pt>
                <c:pt idx="85">
                  <c:v>43419</c:v>
                </c:pt>
                <c:pt idx="86">
                  <c:v>43425</c:v>
                </c:pt>
                <c:pt idx="87">
                  <c:v>43433</c:v>
                </c:pt>
                <c:pt idx="88">
                  <c:v>43440</c:v>
                </c:pt>
                <c:pt idx="89">
                  <c:v>43447</c:v>
                </c:pt>
                <c:pt idx="90">
                  <c:v>43454</c:v>
                </c:pt>
                <c:pt idx="91">
                  <c:v>43461</c:v>
                </c:pt>
                <c:pt idx="92">
                  <c:v>43468</c:v>
                </c:pt>
                <c:pt idx="93">
                  <c:v>43475</c:v>
                </c:pt>
                <c:pt idx="94">
                  <c:v>43482</c:v>
                </c:pt>
                <c:pt idx="95">
                  <c:v>43489</c:v>
                </c:pt>
                <c:pt idx="96">
                  <c:v>43496</c:v>
                </c:pt>
                <c:pt idx="97">
                  <c:v>43503</c:v>
                </c:pt>
                <c:pt idx="98">
                  <c:v>43510</c:v>
                </c:pt>
                <c:pt idx="99">
                  <c:v>43517</c:v>
                </c:pt>
                <c:pt idx="100">
                  <c:v>43524</c:v>
                </c:pt>
                <c:pt idx="101">
                  <c:v>43531</c:v>
                </c:pt>
                <c:pt idx="102">
                  <c:v>43538</c:v>
                </c:pt>
                <c:pt idx="103">
                  <c:v>43545</c:v>
                </c:pt>
                <c:pt idx="104">
                  <c:v>43552</c:v>
                </c:pt>
                <c:pt idx="105">
                  <c:v>43559</c:v>
                </c:pt>
                <c:pt idx="106">
                  <c:v>43566</c:v>
                </c:pt>
                <c:pt idx="107">
                  <c:v>43573</c:v>
                </c:pt>
                <c:pt idx="108">
                  <c:v>43580</c:v>
                </c:pt>
                <c:pt idx="109">
                  <c:v>43587</c:v>
                </c:pt>
                <c:pt idx="110">
                  <c:v>43594</c:v>
                </c:pt>
                <c:pt idx="111">
                  <c:v>43601</c:v>
                </c:pt>
                <c:pt idx="112">
                  <c:v>43608</c:v>
                </c:pt>
                <c:pt idx="113">
                  <c:v>43615</c:v>
                </c:pt>
                <c:pt idx="114">
                  <c:v>43622</c:v>
                </c:pt>
                <c:pt idx="115">
                  <c:v>43629</c:v>
                </c:pt>
                <c:pt idx="116">
                  <c:v>43636</c:v>
                </c:pt>
                <c:pt idx="117">
                  <c:v>43643</c:v>
                </c:pt>
                <c:pt idx="118">
                  <c:v>43650</c:v>
                </c:pt>
                <c:pt idx="119">
                  <c:v>43657</c:v>
                </c:pt>
                <c:pt idx="120">
                  <c:v>43664</c:v>
                </c:pt>
                <c:pt idx="121">
                  <c:v>43671</c:v>
                </c:pt>
                <c:pt idx="122">
                  <c:v>43678</c:v>
                </c:pt>
                <c:pt idx="123">
                  <c:v>43685</c:v>
                </c:pt>
                <c:pt idx="124">
                  <c:v>43692</c:v>
                </c:pt>
                <c:pt idx="125">
                  <c:v>43699</c:v>
                </c:pt>
                <c:pt idx="126">
                  <c:v>43706</c:v>
                </c:pt>
                <c:pt idx="127">
                  <c:v>43713</c:v>
                </c:pt>
                <c:pt idx="128">
                  <c:v>43720</c:v>
                </c:pt>
                <c:pt idx="129">
                  <c:v>43727</c:v>
                </c:pt>
                <c:pt idx="130">
                  <c:v>43734</c:v>
                </c:pt>
                <c:pt idx="131">
                  <c:v>43741</c:v>
                </c:pt>
                <c:pt idx="132">
                  <c:v>43748</c:v>
                </c:pt>
                <c:pt idx="133">
                  <c:v>43755</c:v>
                </c:pt>
                <c:pt idx="134">
                  <c:v>43762</c:v>
                </c:pt>
                <c:pt idx="135">
                  <c:v>43769</c:v>
                </c:pt>
                <c:pt idx="136">
                  <c:v>43776</c:v>
                </c:pt>
                <c:pt idx="137">
                  <c:v>43783</c:v>
                </c:pt>
                <c:pt idx="138">
                  <c:v>43790</c:v>
                </c:pt>
                <c:pt idx="139">
                  <c:v>43797</c:v>
                </c:pt>
                <c:pt idx="140">
                  <c:v>43804</c:v>
                </c:pt>
                <c:pt idx="141">
                  <c:v>43811</c:v>
                </c:pt>
                <c:pt idx="142">
                  <c:v>43818</c:v>
                </c:pt>
                <c:pt idx="143">
                  <c:v>43825</c:v>
                </c:pt>
                <c:pt idx="144">
                  <c:v>43832</c:v>
                </c:pt>
                <c:pt idx="145">
                  <c:v>43839</c:v>
                </c:pt>
                <c:pt idx="146">
                  <c:v>43846</c:v>
                </c:pt>
                <c:pt idx="147">
                  <c:v>43853</c:v>
                </c:pt>
                <c:pt idx="148">
                  <c:v>43860</c:v>
                </c:pt>
                <c:pt idx="149">
                  <c:v>43867</c:v>
                </c:pt>
                <c:pt idx="150">
                  <c:v>43874</c:v>
                </c:pt>
                <c:pt idx="151">
                  <c:v>43881</c:v>
                </c:pt>
                <c:pt idx="152">
                  <c:v>43888</c:v>
                </c:pt>
                <c:pt idx="153">
                  <c:v>43895</c:v>
                </c:pt>
                <c:pt idx="154">
                  <c:v>43902</c:v>
                </c:pt>
                <c:pt idx="155">
                  <c:v>43909</c:v>
                </c:pt>
                <c:pt idx="156">
                  <c:v>43916</c:v>
                </c:pt>
                <c:pt idx="157">
                  <c:v>43923</c:v>
                </c:pt>
                <c:pt idx="158">
                  <c:v>43930</c:v>
                </c:pt>
                <c:pt idx="159">
                  <c:v>43937</c:v>
                </c:pt>
                <c:pt idx="160">
                  <c:v>43944</c:v>
                </c:pt>
                <c:pt idx="161">
                  <c:v>43951</c:v>
                </c:pt>
                <c:pt idx="162">
                  <c:v>43958</c:v>
                </c:pt>
                <c:pt idx="163">
                  <c:v>43965</c:v>
                </c:pt>
                <c:pt idx="164">
                  <c:v>43972</c:v>
                </c:pt>
                <c:pt idx="165">
                  <c:v>43979</c:v>
                </c:pt>
                <c:pt idx="166">
                  <c:v>43986</c:v>
                </c:pt>
                <c:pt idx="167">
                  <c:v>43993</c:v>
                </c:pt>
                <c:pt idx="168">
                  <c:v>44000</c:v>
                </c:pt>
                <c:pt idx="169">
                  <c:v>44007</c:v>
                </c:pt>
                <c:pt idx="170">
                  <c:v>44014</c:v>
                </c:pt>
                <c:pt idx="171">
                  <c:v>44021</c:v>
                </c:pt>
                <c:pt idx="172">
                  <c:v>44028</c:v>
                </c:pt>
                <c:pt idx="173">
                  <c:v>44035</c:v>
                </c:pt>
                <c:pt idx="174">
                  <c:v>44042</c:v>
                </c:pt>
                <c:pt idx="175">
                  <c:v>44049</c:v>
                </c:pt>
                <c:pt idx="176">
                  <c:v>44056</c:v>
                </c:pt>
                <c:pt idx="177">
                  <c:v>44063</c:v>
                </c:pt>
                <c:pt idx="178">
                  <c:v>44070</c:v>
                </c:pt>
                <c:pt idx="179">
                  <c:v>44077</c:v>
                </c:pt>
                <c:pt idx="180">
                  <c:v>44084</c:v>
                </c:pt>
                <c:pt idx="181">
                  <c:v>44091</c:v>
                </c:pt>
                <c:pt idx="182">
                  <c:v>44098</c:v>
                </c:pt>
                <c:pt idx="183">
                  <c:v>44105</c:v>
                </c:pt>
                <c:pt idx="184">
                  <c:v>44112</c:v>
                </c:pt>
                <c:pt idx="185">
                  <c:v>44119</c:v>
                </c:pt>
                <c:pt idx="186">
                  <c:v>44126</c:v>
                </c:pt>
                <c:pt idx="187">
                  <c:v>44133</c:v>
                </c:pt>
                <c:pt idx="188">
                  <c:v>44140</c:v>
                </c:pt>
                <c:pt idx="189">
                  <c:v>44147</c:v>
                </c:pt>
                <c:pt idx="190">
                  <c:v>44154</c:v>
                </c:pt>
                <c:pt idx="191">
                  <c:v>44161</c:v>
                </c:pt>
                <c:pt idx="192">
                  <c:v>44168</c:v>
                </c:pt>
                <c:pt idx="193">
                  <c:v>44175</c:v>
                </c:pt>
                <c:pt idx="194">
                  <c:v>44182</c:v>
                </c:pt>
                <c:pt idx="195">
                  <c:v>44189</c:v>
                </c:pt>
                <c:pt idx="196">
                  <c:v>44196</c:v>
                </c:pt>
                <c:pt idx="197">
                  <c:v>44203</c:v>
                </c:pt>
                <c:pt idx="198">
                  <c:v>44210</c:v>
                </c:pt>
                <c:pt idx="199">
                  <c:v>44217</c:v>
                </c:pt>
                <c:pt idx="200">
                  <c:v>44224</c:v>
                </c:pt>
                <c:pt idx="201">
                  <c:v>44231</c:v>
                </c:pt>
                <c:pt idx="202">
                  <c:v>44238</c:v>
                </c:pt>
                <c:pt idx="203">
                  <c:v>44245</c:v>
                </c:pt>
                <c:pt idx="204">
                  <c:v>44252</c:v>
                </c:pt>
                <c:pt idx="205">
                  <c:v>44259</c:v>
                </c:pt>
                <c:pt idx="206">
                  <c:v>44266</c:v>
                </c:pt>
                <c:pt idx="207">
                  <c:v>44273</c:v>
                </c:pt>
                <c:pt idx="208">
                  <c:v>44280</c:v>
                </c:pt>
                <c:pt idx="209">
                  <c:v>44287</c:v>
                </c:pt>
                <c:pt idx="210">
                  <c:v>44294</c:v>
                </c:pt>
                <c:pt idx="211">
                  <c:v>44301</c:v>
                </c:pt>
                <c:pt idx="212">
                  <c:v>44308</c:v>
                </c:pt>
                <c:pt idx="213">
                  <c:v>44315</c:v>
                </c:pt>
                <c:pt idx="214">
                  <c:v>44322</c:v>
                </c:pt>
                <c:pt idx="215">
                  <c:v>44329</c:v>
                </c:pt>
                <c:pt idx="216">
                  <c:v>44336</c:v>
                </c:pt>
                <c:pt idx="217">
                  <c:v>44343</c:v>
                </c:pt>
                <c:pt idx="218">
                  <c:v>44350</c:v>
                </c:pt>
                <c:pt idx="219">
                  <c:v>44357</c:v>
                </c:pt>
                <c:pt idx="220">
                  <c:v>44364</c:v>
                </c:pt>
                <c:pt idx="221">
                  <c:v>44371</c:v>
                </c:pt>
                <c:pt idx="222">
                  <c:v>44378</c:v>
                </c:pt>
                <c:pt idx="223">
                  <c:v>44385</c:v>
                </c:pt>
                <c:pt idx="224">
                  <c:v>44392</c:v>
                </c:pt>
                <c:pt idx="225">
                  <c:v>44399</c:v>
                </c:pt>
                <c:pt idx="226">
                  <c:v>44406</c:v>
                </c:pt>
                <c:pt idx="227">
                  <c:v>44413</c:v>
                </c:pt>
                <c:pt idx="228">
                  <c:v>44420</c:v>
                </c:pt>
                <c:pt idx="229">
                  <c:v>44427</c:v>
                </c:pt>
                <c:pt idx="230">
                  <c:v>44434</c:v>
                </c:pt>
                <c:pt idx="231">
                  <c:v>44441</c:v>
                </c:pt>
                <c:pt idx="232">
                  <c:v>44448</c:v>
                </c:pt>
                <c:pt idx="233">
                  <c:v>44455</c:v>
                </c:pt>
                <c:pt idx="234">
                  <c:v>44462</c:v>
                </c:pt>
                <c:pt idx="235">
                  <c:v>44469</c:v>
                </c:pt>
                <c:pt idx="236">
                  <c:v>44476</c:v>
                </c:pt>
                <c:pt idx="237">
                  <c:v>44483</c:v>
                </c:pt>
                <c:pt idx="238">
                  <c:v>44490</c:v>
                </c:pt>
                <c:pt idx="239">
                  <c:v>44497</c:v>
                </c:pt>
              </c:numCache>
            </c:numRef>
          </c:cat>
          <c:val>
            <c:numRef>
              <c:f>Metrics!$G$11:$G$250</c:f>
              <c:numCache>
                <c:formatCode>#,##0</c:formatCode>
                <c:ptCount val="240"/>
                <c:pt idx="0" formatCode="General">
                  <c:v>60</c:v>
                </c:pt>
                <c:pt idx="1">
                  <c:v>60</c:v>
                </c:pt>
                <c:pt idx="2">
                  <c:v>56</c:v>
                </c:pt>
                <c:pt idx="3">
                  <c:v>57</c:v>
                </c:pt>
                <c:pt idx="4">
                  <c:v>50</c:v>
                </c:pt>
                <c:pt idx="5">
                  <c:v>57</c:v>
                </c:pt>
                <c:pt idx="6">
                  <c:v>56</c:v>
                </c:pt>
                <c:pt idx="7">
                  <c:v>47</c:v>
                </c:pt>
                <c:pt idx="8">
                  <c:v>44</c:v>
                </c:pt>
                <c:pt idx="9">
                  <c:v>55</c:v>
                </c:pt>
                <c:pt idx="10">
                  <c:v>59</c:v>
                </c:pt>
                <c:pt idx="11">
                  <c:v>68</c:v>
                </c:pt>
                <c:pt idx="12">
                  <c:v>71</c:v>
                </c:pt>
                <c:pt idx="13">
                  <c:v>65</c:v>
                </c:pt>
                <c:pt idx="14">
                  <c:v>66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71</c:v>
                </c:pt>
                <c:pt idx="19">
                  <c:v>73</c:v>
                </c:pt>
                <c:pt idx="20">
                  <c:v>60</c:v>
                </c:pt>
                <c:pt idx="21">
                  <c:v>44</c:v>
                </c:pt>
                <c:pt idx="22">
                  <c:v>51</c:v>
                </c:pt>
                <c:pt idx="23">
                  <c:v>52</c:v>
                </c:pt>
                <c:pt idx="24">
                  <c:v>57</c:v>
                </c:pt>
                <c:pt idx="25">
                  <c:v>71</c:v>
                </c:pt>
                <c:pt idx="26">
                  <c:v>73</c:v>
                </c:pt>
                <c:pt idx="27">
                  <c:v>75</c:v>
                </c:pt>
                <c:pt idx="28">
                  <c:v>81</c:v>
                </c:pt>
                <c:pt idx="29">
                  <c:v>81</c:v>
                </c:pt>
                <c:pt idx="30">
                  <c:v>77</c:v>
                </c:pt>
                <c:pt idx="31">
                  <c:v>73</c:v>
                </c:pt>
                <c:pt idx="32">
                  <c:v>71</c:v>
                </c:pt>
                <c:pt idx="33">
                  <c:v>66</c:v>
                </c:pt>
                <c:pt idx="34">
                  <c:v>63</c:v>
                </c:pt>
                <c:pt idx="35">
                  <c:v>68</c:v>
                </c:pt>
                <c:pt idx="36">
                  <c:v>80</c:v>
                </c:pt>
                <c:pt idx="37">
                  <c:v>81</c:v>
                </c:pt>
                <c:pt idx="38">
                  <c:v>78</c:v>
                </c:pt>
                <c:pt idx="39">
                  <c:v>78</c:v>
                </c:pt>
                <c:pt idx="40">
                  <c:v>79</c:v>
                </c:pt>
                <c:pt idx="41">
                  <c:v>85</c:v>
                </c:pt>
                <c:pt idx="42">
                  <c:v>90</c:v>
                </c:pt>
                <c:pt idx="43">
                  <c:v>93</c:v>
                </c:pt>
                <c:pt idx="44">
                  <c:v>93</c:v>
                </c:pt>
                <c:pt idx="45">
                  <c:v>61</c:v>
                </c:pt>
                <c:pt idx="46">
                  <c:v>45</c:v>
                </c:pt>
                <c:pt idx="47">
                  <c:v>42</c:v>
                </c:pt>
                <c:pt idx="48">
                  <c:v>54</c:v>
                </c:pt>
                <c:pt idx="49">
                  <c:v>55</c:v>
                </c:pt>
                <c:pt idx="50">
                  <c:v>62</c:v>
                </c:pt>
                <c:pt idx="51">
                  <c:v>51</c:v>
                </c:pt>
                <c:pt idx="52">
                  <c:v>32</c:v>
                </c:pt>
                <c:pt idx="53">
                  <c:v>26</c:v>
                </c:pt>
                <c:pt idx="54">
                  <c:v>24</c:v>
                </c:pt>
                <c:pt idx="55">
                  <c:v>44</c:v>
                </c:pt>
                <c:pt idx="56">
                  <c:v>46</c:v>
                </c:pt>
                <c:pt idx="57">
                  <c:v>42</c:v>
                </c:pt>
                <c:pt idx="58">
                  <c:v>42</c:v>
                </c:pt>
                <c:pt idx="59">
                  <c:v>63</c:v>
                </c:pt>
                <c:pt idx="60">
                  <c:v>71</c:v>
                </c:pt>
                <c:pt idx="61">
                  <c:v>68</c:v>
                </c:pt>
                <c:pt idx="62">
                  <c:v>67</c:v>
                </c:pt>
                <c:pt idx="63">
                  <c:v>76</c:v>
                </c:pt>
                <c:pt idx="64">
                  <c:v>72</c:v>
                </c:pt>
                <c:pt idx="65">
                  <c:v>67</c:v>
                </c:pt>
                <c:pt idx="66">
                  <c:v>61</c:v>
                </c:pt>
                <c:pt idx="67">
                  <c:v>68</c:v>
                </c:pt>
                <c:pt idx="68">
                  <c:v>76</c:v>
                </c:pt>
                <c:pt idx="69">
                  <c:v>85</c:v>
                </c:pt>
                <c:pt idx="70">
                  <c:v>84</c:v>
                </c:pt>
                <c:pt idx="71">
                  <c:v>83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85</c:v>
                </c:pt>
                <c:pt idx="76">
                  <c:v>82</c:v>
                </c:pt>
                <c:pt idx="77">
                  <c:v>84</c:v>
                </c:pt>
                <c:pt idx="78">
                  <c:v>85</c:v>
                </c:pt>
                <c:pt idx="79">
                  <c:v>82</c:v>
                </c:pt>
                <c:pt idx="80">
                  <c:v>79</c:v>
                </c:pt>
                <c:pt idx="81">
                  <c:v>50</c:v>
                </c:pt>
                <c:pt idx="82">
                  <c:v>23</c:v>
                </c:pt>
                <c:pt idx="83">
                  <c:v>27</c:v>
                </c:pt>
                <c:pt idx="84">
                  <c:v>37</c:v>
                </c:pt>
                <c:pt idx="85">
                  <c:v>40</c:v>
                </c:pt>
                <c:pt idx="86">
                  <c:v>40</c:v>
                </c:pt>
                <c:pt idx="87">
                  <c:v>43</c:v>
                </c:pt>
                <c:pt idx="88">
                  <c:v>49</c:v>
                </c:pt>
                <c:pt idx="89">
                  <c:v>37</c:v>
                </c:pt>
                <c:pt idx="90">
                  <c:v>19</c:v>
                </c:pt>
                <c:pt idx="91">
                  <c:v>8</c:v>
                </c:pt>
                <c:pt idx="92">
                  <c:v>9</c:v>
                </c:pt>
                <c:pt idx="93">
                  <c:v>16</c:v>
                </c:pt>
                <c:pt idx="94">
                  <c:v>41</c:v>
                </c:pt>
                <c:pt idx="95">
                  <c:v>54</c:v>
                </c:pt>
                <c:pt idx="96">
                  <c:v>71</c:v>
                </c:pt>
                <c:pt idx="97">
                  <c:v>86</c:v>
                </c:pt>
                <c:pt idx="98">
                  <c:v>90</c:v>
                </c:pt>
                <c:pt idx="99">
                  <c:v>98</c:v>
                </c:pt>
                <c:pt idx="100">
                  <c:v>102</c:v>
                </c:pt>
                <c:pt idx="101">
                  <c:v>100</c:v>
                </c:pt>
                <c:pt idx="102">
                  <c:v>98</c:v>
                </c:pt>
                <c:pt idx="103">
                  <c:v>96</c:v>
                </c:pt>
                <c:pt idx="104">
                  <c:v>86</c:v>
                </c:pt>
                <c:pt idx="105">
                  <c:v>70</c:v>
                </c:pt>
                <c:pt idx="106">
                  <c:v>102</c:v>
                </c:pt>
                <c:pt idx="107">
                  <c:v>95</c:v>
                </c:pt>
                <c:pt idx="108">
                  <c:v>95</c:v>
                </c:pt>
                <c:pt idx="109">
                  <c:v>87</c:v>
                </c:pt>
                <c:pt idx="110">
                  <c:v>78</c:v>
                </c:pt>
                <c:pt idx="111">
                  <c:v>64</c:v>
                </c:pt>
                <c:pt idx="112">
                  <c:v>55</c:v>
                </c:pt>
                <c:pt idx="113">
                  <c:v>48</c:v>
                </c:pt>
                <c:pt idx="114">
                  <c:v>46</c:v>
                </c:pt>
                <c:pt idx="115">
                  <c:v>53</c:v>
                </c:pt>
                <c:pt idx="116">
                  <c:v>64</c:v>
                </c:pt>
                <c:pt idx="117">
                  <c:v>74</c:v>
                </c:pt>
                <c:pt idx="118">
                  <c:v>80</c:v>
                </c:pt>
                <c:pt idx="119">
                  <c:v>91</c:v>
                </c:pt>
                <c:pt idx="120">
                  <c:v>97</c:v>
                </c:pt>
                <c:pt idx="121">
                  <c:v>97</c:v>
                </c:pt>
                <c:pt idx="122">
                  <c:v>94</c:v>
                </c:pt>
                <c:pt idx="123">
                  <c:v>60</c:v>
                </c:pt>
                <c:pt idx="124">
                  <c:v>42</c:v>
                </c:pt>
                <c:pt idx="125">
                  <c:v>48</c:v>
                </c:pt>
                <c:pt idx="126">
                  <c:v>48</c:v>
                </c:pt>
                <c:pt idx="127">
                  <c:v>53</c:v>
                </c:pt>
                <c:pt idx="128">
                  <c:v>71</c:v>
                </c:pt>
                <c:pt idx="129">
                  <c:v>80</c:v>
                </c:pt>
                <c:pt idx="130">
                  <c:v>76</c:v>
                </c:pt>
                <c:pt idx="131">
                  <c:v>59</c:v>
                </c:pt>
                <c:pt idx="132">
                  <c:v>51</c:v>
                </c:pt>
                <c:pt idx="133">
                  <c:v>58</c:v>
                </c:pt>
                <c:pt idx="134">
                  <c:v>69</c:v>
                </c:pt>
                <c:pt idx="135">
                  <c:v>78</c:v>
                </c:pt>
                <c:pt idx="136">
                  <c:v>89</c:v>
                </c:pt>
                <c:pt idx="137">
                  <c:v>94</c:v>
                </c:pt>
                <c:pt idx="138">
                  <c:v>94</c:v>
                </c:pt>
                <c:pt idx="139">
                  <c:v>96</c:v>
                </c:pt>
                <c:pt idx="140">
                  <c:v>93</c:v>
                </c:pt>
                <c:pt idx="141">
                  <c:v>95</c:v>
                </c:pt>
                <c:pt idx="142">
                  <c:v>96</c:v>
                </c:pt>
                <c:pt idx="143">
                  <c:v>102</c:v>
                </c:pt>
                <c:pt idx="144">
                  <c:v>103</c:v>
                </c:pt>
                <c:pt idx="145">
                  <c:v>103</c:v>
                </c:pt>
                <c:pt idx="146">
                  <c:v>105</c:v>
                </c:pt>
                <c:pt idx="147">
                  <c:v>101</c:v>
                </c:pt>
                <c:pt idx="148">
                  <c:v>89</c:v>
                </c:pt>
                <c:pt idx="149">
                  <c:v>81</c:v>
                </c:pt>
                <c:pt idx="150">
                  <c:v>86</c:v>
                </c:pt>
                <c:pt idx="151">
                  <c:v>86</c:v>
                </c:pt>
                <c:pt idx="152">
                  <c:v>50</c:v>
                </c:pt>
                <c:pt idx="153">
                  <c:v>25</c:v>
                </c:pt>
                <c:pt idx="154">
                  <c:v>15</c:v>
                </c:pt>
                <c:pt idx="155">
                  <c:v>2</c:v>
                </c:pt>
                <c:pt idx="156">
                  <c:v>2</c:v>
                </c:pt>
                <c:pt idx="157">
                  <c:v>3</c:v>
                </c:pt>
                <c:pt idx="158">
                  <c:v>11</c:v>
                </c:pt>
                <c:pt idx="159">
                  <c:v>27</c:v>
                </c:pt>
                <c:pt idx="160">
                  <c:v>55</c:v>
                </c:pt>
                <c:pt idx="161">
                  <c:v>73</c:v>
                </c:pt>
                <c:pt idx="162">
                  <c:v>72</c:v>
                </c:pt>
                <c:pt idx="163">
                  <c:v>63</c:v>
                </c:pt>
                <c:pt idx="164">
                  <c:v>82</c:v>
                </c:pt>
                <c:pt idx="165">
                  <c:v>102</c:v>
                </c:pt>
                <c:pt idx="166">
                  <c:v>107</c:v>
                </c:pt>
                <c:pt idx="167">
                  <c:v>105</c:v>
                </c:pt>
                <c:pt idx="168">
                  <c:v>88</c:v>
                </c:pt>
                <c:pt idx="169">
                  <c:v>106</c:v>
                </c:pt>
                <c:pt idx="170">
                  <c:v>61</c:v>
                </c:pt>
                <c:pt idx="171">
                  <c:v>59</c:v>
                </c:pt>
                <c:pt idx="172">
                  <c:v>86</c:v>
                </c:pt>
                <c:pt idx="173">
                  <c:v>101</c:v>
                </c:pt>
                <c:pt idx="174">
                  <c:v>88</c:v>
                </c:pt>
                <c:pt idx="175">
                  <c:v>81</c:v>
                </c:pt>
                <c:pt idx="176">
                  <c:v>95</c:v>
                </c:pt>
                <c:pt idx="177">
                  <c:v>87</c:v>
                </c:pt>
                <c:pt idx="178">
                  <c:v>86</c:v>
                </c:pt>
                <c:pt idx="179">
                  <c:v>89</c:v>
                </c:pt>
                <c:pt idx="180">
                  <c:v>57</c:v>
                </c:pt>
                <c:pt idx="181">
                  <c:v>65</c:v>
                </c:pt>
                <c:pt idx="182">
                  <c:v>25</c:v>
                </c:pt>
                <c:pt idx="183">
                  <c:v>60</c:v>
                </c:pt>
                <c:pt idx="184">
                  <c:v>85</c:v>
                </c:pt>
                <c:pt idx="185">
                  <c:v>101</c:v>
                </c:pt>
                <c:pt idx="186">
                  <c:v>84</c:v>
                </c:pt>
                <c:pt idx="187">
                  <c:v>36</c:v>
                </c:pt>
                <c:pt idx="188">
                  <c:v>53</c:v>
                </c:pt>
                <c:pt idx="189">
                  <c:v>95</c:v>
                </c:pt>
                <c:pt idx="190">
                  <c:v>95</c:v>
                </c:pt>
                <c:pt idx="191">
                  <c:v>87</c:v>
                </c:pt>
                <c:pt idx="192">
                  <c:v>100</c:v>
                </c:pt>
                <c:pt idx="193">
                  <c:v>94</c:v>
                </c:pt>
                <c:pt idx="194">
                  <c:v>89</c:v>
                </c:pt>
                <c:pt idx="195">
                  <c:v>75</c:v>
                </c:pt>
                <c:pt idx="196">
                  <c:v>81</c:v>
                </c:pt>
                <c:pt idx="197">
                  <c:v>91</c:v>
                </c:pt>
                <c:pt idx="198">
                  <c:v>76</c:v>
                </c:pt>
                <c:pt idx="199">
                  <c:v>79</c:v>
                </c:pt>
                <c:pt idx="200">
                  <c:v>54</c:v>
                </c:pt>
                <c:pt idx="201">
                  <c:v>62</c:v>
                </c:pt>
                <c:pt idx="202">
                  <c:v>88</c:v>
                </c:pt>
                <c:pt idx="203">
                  <c:v>85</c:v>
                </c:pt>
                <c:pt idx="204">
                  <c:v>71</c:v>
                </c:pt>
                <c:pt idx="205">
                  <c:v>42</c:v>
                </c:pt>
                <c:pt idx="206">
                  <c:v>66</c:v>
                </c:pt>
                <c:pt idx="207">
                  <c:v>80</c:v>
                </c:pt>
                <c:pt idx="208">
                  <c:v>71</c:v>
                </c:pt>
                <c:pt idx="209">
                  <c:v>71</c:v>
                </c:pt>
                <c:pt idx="210">
                  <c:v>103</c:v>
                </c:pt>
                <c:pt idx="211">
                  <c:v>105</c:v>
                </c:pt>
                <c:pt idx="212">
                  <c:v>89</c:v>
                </c:pt>
                <c:pt idx="213">
                  <c:v>95</c:v>
                </c:pt>
                <c:pt idx="214">
                  <c:v>74</c:v>
                </c:pt>
                <c:pt idx="215">
                  <c:v>67</c:v>
                </c:pt>
                <c:pt idx="216">
                  <c:v>70</c:v>
                </c:pt>
                <c:pt idx="217">
                  <c:v>76</c:v>
                </c:pt>
                <c:pt idx="218">
                  <c:v>70</c:v>
                </c:pt>
                <c:pt idx="219">
                  <c:v>71</c:v>
                </c:pt>
                <c:pt idx="220">
                  <c:v>64</c:v>
                </c:pt>
                <c:pt idx="221">
                  <c:v>51</c:v>
                </c:pt>
                <c:pt idx="222">
                  <c:v>73</c:v>
                </c:pt>
                <c:pt idx="223">
                  <c:v>72</c:v>
                </c:pt>
                <c:pt idx="224">
                  <c:v>76</c:v>
                </c:pt>
                <c:pt idx="225">
                  <c:v>67</c:v>
                </c:pt>
                <c:pt idx="226">
                  <c:v>81</c:v>
                </c:pt>
                <c:pt idx="227">
                  <c:v>75</c:v>
                </c:pt>
                <c:pt idx="228">
                  <c:v>73</c:v>
                </c:pt>
                <c:pt idx="229">
                  <c:v>70</c:v>
                </c:pt>
                <c:pt idx="230">
                  <c:v>70</c:v>
                </c:pt>
                <c:pt idx="231">
                  <c:v>71</c:v>
                </c:pt>
                <c:pt idx="232">
                  <c:v>57</c:v>
                </c:pt>
                <c:pt idx="233">
                  <c:v>45</c:v>
                </c:pt>
                <c:pt idx="234">
                  <c:v>50</c:v>
                </c:pt>
                <c:pt idx="235">
                  <c:v>31</c:v>
                </c:pt>
                <c:pt idx="236">
                  <c:v>35</c:v>
                </c:pt>
                <c:pt idx="237">
                  <c:v>47</c:v>
                </c:pt>
                <c:pt idx="238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3-4D14-9A2F-1DC3B19BA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737872"/>
        <c:axId val="1712968640"/>
      </c:lineChart>
      <c:lineChart>
        <c:grouping val="standard"/>
        <c:varyColors val="0"/>
        <c:ser>
          <c:idx val="2"/>
          <c:order val="2"/>
          <c:tx>
            <c:v>   Average Factor A [right]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Metrics!$A$11:$A$250</c:f>
              <c:numCache>
                <c:formatCode>m/d/yyyy</c:formatCode>
                <c:ptCount val="240"/>
                <c:pt idx="0">
                  <c:v>42824</c:v>
                </c:pt>
                <c:pt idx="1">
                  <c:v>42831</c:v>
                </c:pt>
                <c:pt idx="2">
                  <c:v>42838</c:v>
                </c:pt>
                <c:pt idx="3">
                  <c:v>42845</c:v>
                </c:pt>
                <c:pt idx="4">
                  <c:v>42852</c:v>
                </c:pt>
                <c:pt idx="5">
                  <c:v>42859</c:v>
                </c:pt>
                <c:pt idx="6">
                  <c:v>42866</c:v>
                </c:pt>
                <c:pt idx="7">
                  <c:v>42873</c:v>
                </c:pt>
                <c:pt idx="8">
                  <c:v>42881</c:v>
                </c:pt>
                <c:pt idx="9">
                  <c:v>42887</c:v>
                </c:pt>
                <c:pt idx="10">
                  <c:v>42894</c:v>
                </c:pt>
                <c:pt idx="11">
                  <c:v>42901</c:v>
                </c:pt>
                <c:pt idx="12">
                  <c:v>42908</c:v>
                </c:pt>
                <c:pt idx="13">
                  <c:v>42915</c:v>
                </c:pt>
                <c:pt idx="14">
                  <c:v>42922</c:v>
                </c:pt>
                <c:pt idx="15">
                  <c:v>42929</c:v>
                </c:pt>
                <c:pt idx="16">
                  <c:v>42936</c:v>
                </c:pt>
                <c:pt idx="17">
                  <c:v>42943</c:v>
                </c:pt>
                <c:pt idx="18">
                  <c:v>42950</c:v>
                </c:pt>
                <c:pt idx="19">
                  <c:v>42957</c:v>
                </c:pt>
                <c:pt idx="20">
                  <c:v>42964</c:v>
                </c:pt>
                <c:pt idx="21">
                  <c:v>42972</c:v>
                </c:pt>
                <c:pt idx="22">
                  <c:v>42978</c:v>
                </c:pt>
                <c:pt idx="23">
                  <c:v>42985</c:v>
                </c:pt>
                <c:pt idx="24">
                  <c:v>42992</c:v>
                </c:pt>
                <c:pt idx="25">
                  <c:v>42999</c:v>
                </c:pt>
                <c:pt idx="26">
                  <c:v>43006</c:v>
                </c:pt>
                <c:pt idx="27">
                  <c:v>43013</c:v>
                </c:pt>
                <c:pt idx="28">
                  <c:v>43020</c:v>
                </c:pt>
                <c:pt idx="29">
                  <c:v>43027</c:v>
                </c:pt>
                <c:pt idx="30">
                  <c:v>43034</c:v>
                </c:pt>
                <c:pt idx="31">
                  <c:v>43041</c:v>
                </c:pt>
                <c:pt idx="32">
                  <c:v>43048</c:v>
                </c:pt>
                <c:pt idx="33">
                  <c:v>43055</c:v>
                </c:pt>
                <c:pt idx="34">
                  <c:v>43061</c:v>
                </c:pt>
                <c:pt idx="35">
                  <c:v>43069</c:v>
                </c:pt>
                <c:pt idx="36">
                  <c:v>43076</c:v>
                </c:pt>
                <c:pt idx="37">
                  <c:v>43083</c:v>
                </c:pt>
                <c:pt idx="38">
                  <c:v>43090</c:v>
                </c:pt>
                <c:pt idx="39">
                  <c:v>43097</c:v>
                </c:pt>
                <c:pt idx="40">
                  <c:v>43104</c:v>
                </c:pt>
                <c:pt idx="41">
                  <c:v>43111</c:v>
                </c:pt>
                <c:pt idx="42">
                  <c:v>43118</c:v>
                </c:pt>
                <c:pt idx="43">
                  <c:v>43125</c:v>
                </c:pt>
                <c:pt idx="44">
                  <c:v>43132</c:v>
                </c:pt>
                <c:pt idx="45">
                  <c:v>43139</c:v>
                </c:pt>
                <c:pt idx="46">
                  <c:v>43146</c:v>
                </c:pt>
                <c:pt idx="47">
                  <c:v>43153</c:v>
                </c:pt>
                <c:pt idx="48">
                  <c:v>43160</c:v>
                </c:pt>
                <c:pt idx="49">
                  <c:v>43167</c:v>
                </c:pt>
                <c:pt idx="50">
                  <c:v>43174</c:v>
                </c:pt>
                <c:pt idx="51">
                  <c:v>43181</c:v>
                </c:pt>
                <c:pt idx="52">
                  <c:v>43188</c:v>
                </c:pt>
                <c:pt idx="53">
                  <c:v>43197</c:v>
                </c:pt>
                <c:pt idx="54">
                  <c:v>43202</c:v>
                </c:pt>
                <c:pt idx="55">
                  <c:v>43209</c:v>
                </c:pt>
                <c:pt idx="56">
                  <c:v>43216</c:v>
                </c:pt>
                <c:pt idx="57">
                  <c:v>43223</c:v>
                </c:pt>
                <c:pt idx="58">
                  <c:v>43230</c:v>
                </c:pt>
                <c:pt idx="59">
                  <c:v>43237</c:v>
                </c:pt>
                <c:pt idx="60">
                  <c:v>43244</c:v>
                </c:pt>
                <c:pt idx="61">
                  <c:v>43251</c:v>
                </c:pt>
                <c:pt idx="62">
                  <c:v>43258</c:v>
                </c:pt>
                <c:pt idx="63">
                  <c:v>43265</c:v>
                </c:pt>
                <c:pt idx="64">
                  <c:v>43272</c:v>
                </c:pt>
                <c:pt idx="65">
                  <c:v>43279</c:v>
                </c:pt>
                <c:pt idx="66">
                  <c:v>43286</c:v>
                </c:pt>
                <c:pt idx="67">
                  <c:v>43293</c:v>
                </c:pt>
                <c:pt idx="68">
                  <c:v>43300</c:v>
                </c:pt>
                <c:pt idx="69">
                  <c:v>43307</c:v>
                </c:pt>
                <c:pt idx="70">
                  <c:v>43314</c:v>
                </c:pt>
                <c:pt idx="71">
                  <c:v>43321</c:v>
                </c:pt>
                <c:pt idx="72">
                  <c:v>43328</c:v>
                </c:pt>
                <c:pt idx="73">
                  <c:v>43335</c:v>
                </c:pt>
                <c:pt idx="74">
                  <c:v>43342</c:v>
                </c:pt>
                <c:pt idx="75">
                  <c:v>43349</c:v>
                </c:pt>
                <c:pt idx="76">
                  <c:v>43356</c:v>
                </c:pt>
                <c:pt idx="77">
                  <c:v>43363</c:v>
                </c:pt>
                <c:pt idx="78">
                  <c:v>43370</c:v>
                </c:pt>
                <c:pt idx="79">
                  <c:v>43377</c:v>
                </c:pt>
                <c:pt idx="80">
                  <c:v>43384</c:v>
                </c:pt>
                <c:pt idx="81">
                  <c:v>43391</c:v>
                </c:pt>
                <c:pt idx="82">
                  <c:v>43398</c:v>
                </c:pt>
                <c:pt idx="83">
                  <c:v>43405</c:v>
                </c:pt>
                <c:pt idx="84">
                  <c:v>43412</c:v>
                </c:pt>
                <c:pt idx="85">
                  <c:v>43419</c:v>
                </c:pt>
                <c:pt idx="86">
                  <c:v>43425</c:v>
                </c:pt>
                <c:pt idx="87">
                  <c:v>43433</c:v>
                </c:pt>
                <c:pt idx="88">
                  <c:v>43440</c:v>
                </c:pt>
                <c:pt idx="89">
                  <c:v>43447</c:v>
                </c:pt>
                <c:pt idx="90">
                  <c:v>43454</c:v>
                </c:pt>
                <c:pt idx="91">
                  <c:v>43461</c:v>
                </c:pt>
                <c:pt idx="92">
                  <c:v>43468</c:v>
                </c:pt>
                <c:pt idx="93">
                  <c:v>43475</c:v>
                </c:pt>
                <c:pt idx="94">
                  <c:v>43482</c:v>
                </c:pt>
                <c:pt idx="95">
                  <c:v>43489</c:v>
                </c:pt>
                <c:pt idx="96">
                  <c:v>43496</c:v>
                </c:pt>
                <c:pt idx="97">
                  <c:v>43503</c:v>
                </c:pt>
                <c:pt idx="98">
                  <c:v>43510</c:v>
                </c:pt>
                <c:pt idx="99">
                  <c:v>43517</c:v>
                </c:pt>
                <c:pt idx="100">
                  <c:v>43524</c:v>
                </c:pt>
                <c:pt idx="101">
                  <c:v>43531</c:v>
                </c:pt>
                <c:pt idx="102">
                  <c:v>43538</c:v>
                </c:pt>
                <c:pt idx="103">
                  <c:v>43545</c:v>
                </c:pt>
                <c:pt idx="104">
                  <c:v>43552</c:v>
                </c:pt>
                <c:pt idx="105">
                  <c:v>43559</c:v>
                </c:pt>
                <c:pt idx="106">
                  <c:v>43566</c:v>
                </c:pt>
                <c:pt idx="107">
                  <c:v>43573</c:v>
                </c:pt>
                <c:pt idx="108">
                  <c:v>43580</c:v>
                </c:pt>
                <c:pt idx="109">
                  <c:v>43587</c:v>
                </c:pt>
                <c:pt idx="110">
                  <c:v>43594</c:v>
                </c:pt>
                <c:pt idx="111">
                  <c:v>43601</c:v>
                </c:pt>
                <c:pt idx="112">
                  <c:v>43608</c:v>
                </c:pt>
                <c:pt idx="113">
                  <c:v>43615</c:v>
                </c:pt>
                <c:pt idx="114">
                  <c:v>43622</c:v>
                </c:pt>
                <c:pt idx="115">
                  <c:v>43629</c:v>
                </c:pt>
                <c:pt idx="116">
                  <c:v>43636</c:v>
                </c:pt>
                <c:pt idx="117">
                  <c:v>43643</c:v>
                </c:pt>
                <c:pt idx="118">
                  <c:v>43650</c:v>
                </c:pt>
                <c:pt idx="119">
                  <c:v>43657</c:v>
                </c:pt>
                <c:pt idx="120">
                  <c:v>43664</c:v>
                </c:pt>
                <c:pt idx="121">
                  <c:v>43671</c:v>
                </c:pt>
                <c:pt idx="122">
                  <c:v>43678</c:v>
                </c:pt>
                <c:pt idx="123">
                  <c:v>43685</c:v>
                </c:pt>
                <c:pt idx="124">
                  <c:v>43692</c:v>
                </c:pt>
                <c:pt idx="125">
                  <c:v>43699</c:v>
                </c:pt>
                <c:pt idx="126">
                  <c:v>43706</c:v>
                </c:pt>
                <c:pt idx="127">
                  <c:v>43713</c:v>
                </c:pt>
                <c:pt idx="128">
                  <c:v>43720</c:v>
                </c:pt>
                <c:pt idx="129">
                  <c:v>43727</c:v>
                </c:pt>
                <c:pt idx="130">
                  <c:v>43734</c:v>
                </c:pt>
                <c:pt idx="131">
                  <c:v>43741</c:v>
                </c:pt>
                <c:pt idx="132">
                  <c:v>43748</c:v>
                </c:pt>
                <c:pt idx="133">
                  <c:v>43755</c:v>
                </c:pt>
                <c:pt idx="134">
                  <c:v>43762</c:v>
                </c:pt>
                <c:pt idx="135">
                  <c:v>43769</c:v>
                </c:pt>
                <c:pt idx="136">
                  <c:v>43776</c:v>
                </c:pt>
                <c:pt idx="137">
                  <c:v>43783</c:v>
                </c:pt>
                <c:pt idx="138">
                  <c:v>43790</c:v>
                </c:pt>
                <c:pt idx="139">
                  <c:v>43797</c:v>
                </c:pt>
                <c:pt idx="140">
                  <c:v>43804</c:v>
                </c:pt>
                <c:pt idx="141">
                  <c:v>43811</c:v>
                </c:pt>
                <c:pt idx="142">
                  <c:v>43818</c:v>
                </c:pt>
                <c:pt idx="143">
                  <c:v>43825</c:v>
                </c:pt>
                <c:pt idx="144">
                  <c:v>43832</c:v>
                </c:pt>
                <c:pt idx="145">
                  <c:v>43839</c:v>
                </c:pt>
                <c:pt idx="146">
                  <c:v>43846</c:v>
                </c:pt>
                <c:pt idx="147">
                  <c:v>43853</c:v>
                </c:pt>
                <c:pt idx="148">
                  <c:v>43860</c:v>
                </c:pt>
                <c:pt idx="149">
                  <c:v>43867</c:v>
                </c:pt>
                <c:pt idx="150">
                  <c:v>43874</c:v>
                </c:pt>
                <c:pt idx="151">
                  <c:v>43881</c:v>
                </c:pt>
                <c:pt idx="152">
                  <c:v>43888</c:v>
                </c:pt>
                <c:pt idx="153">
                  <c:v>43895</c:v>
                </c:pt>
                <c:pt idx="154">
                  <c:v>43902</c:v>
                </c:pt>
                <c:pt idx="155">
                  <c:v>43909</c:v>
                </c:pt>
                <c:pt idx="156">
                  <c:v>43916</c:v>
                </c:pt>
                <c:pt idx="157">
                  <c:v>43923</c:v>
                </c:pt>
                <c:pt idx="158">
                  <c:v>43930</c:v>
                </c:pt>
                <c:pt idx="159">
                  <c:v>43937</c:v>
                </c:pt>
                <c:pt idx="160">
                  <c:v>43944</c:v>
                </c:pt>
                <c:pt idx="161">
                  <c:v>43951</c:v>
                </c:pt>
                <c:pt idx="162">
                  <c:v>43958</c:v>
                </c:pt>
                <c:pt idx="163">
                  <c:v>43965</c:v>
                </c:pt>
                <c:pt idx="164">
                  <c:v>43972</c:v>
                </c:pt>
                <c:pt idx="165">
                  <c:v>43979</c:v>
                </c:pt>
                <c:pt idx="166">
                  <c:v>43986</c:v>
                </c:pt>
                <c:pt idx="167">
                  <c:v>43993</c:v>
                </c:pt>
                <c:pt idx="168">
                  <c:v>44000</c:v>
                </c:pt>
                <c:pt idx="169">
                  <c:v>44007</c:v>
                </c:pt>
                <c:pt idx="170">
                  <c:v>44014</c:v>
                </c:pt>
                <c:pt idx="171">
                  <c:v>44021</c:v>
                </c:pt>
                <c:pt idx="172">
                  <c:v>44028</c:v>
                </c:pt>
                <c:pt idx="173">
                  <c:v>44035</c:v>
                </c:pt>
                <c:pt idx="174">
                  <c:v>44042</c:v>
                </c:pt>
                <c:pt idx="175">
                  <c:v>44049</c:v>
                </c:pt>
                <c:pt idx="176">
                  <c:v>44056</c:v>
                </c:pt>
                <c:pt idx="177">
                  <c:v>44063</c:v>
                </c:pt>
                <c:pt idx="178">
                  <c:v>44070</c:v>
                </c:pt>
                <c:pt idx="179">
                  <c:v>44077</c:v>
                </c:pt>
                <c:pt idx="180">
                  <c:v>44084</c:v>
                </c:pt>
                <c:pt idx="181">
                  <c:v>44091</c:v>
                </c:pt>
                <c:pt idx="182">
                  <c:v>44098</c:v>
                </c:pt>
                <c:pt idx="183">
                  <c:v>44105</c:v>
                </c:pt>
                <c:pt idx="184">
                  <c:v>44112</c:v>
                </c:pt>
                <c:pt idx="185">
                  <c:v>44119</c:v>
                </c:pt>
                <c:pt idx="186">
                  <c:v>44126</c:v>
                </c:pt>
                <c:pt idx="187">
                  <c:v>44133</c:v>
                </c:pt>
                <c:pt idx="188">
                  <c:v>44140</c:v>
                </c:pt>
                <c:pt idx="189">
                  <c:v>44147</c:v>
                </c:pt>
                <c:pt idx="190">
                  <c:v>44154</c:v>
                </c:pt>
                <c:pt idx="191">
                  <c:v>44161</c:v>
                </c:pt>
                <c:pt idx="192">
                  <c:v>44168</c:v>
                </c:pt>
                <c:pt idx="193">
                  <c:v>44175</c:v>
                </c:pt>
                <c:pt idx="194">
                  <c:v>44182</c:v>
                </c:pt>
                <c:pt idx="195">
                  <c:v>44189</c:v>
                </c:pt>
                <c:pt idx="196">
                  <c:v>44196</c:v>
                </c:pt>
                <c:pt idx="197">
                  <c:v>44203</c:v>
                </c:pt>
                <c:pt idx="198">
                  <c:v>44210</c:v>
                </c:pt>
                <c:pt idx="199">
                  <c:v>44217</c:v>
                </c:pt>
                <c:pt idx="200">
                  <c:v>44224</c:v>
                </c:pt>
                <c:pt idx="201">
                  <c:v>44231</c:v>
                </c:pt>
                <c:pt idx="202">
                  <c:v>44238</c:v>
                </c:pt>
                <c:pt idx="203">
                  <c:v>44245</c:v>
                </c:pt>
                <c:pt idx="204">
                  <c:v>44252</c:v>
                </c:pt>
                <c:pt idx="205">
                  <c:v>44259</c:v>
                </c:pt>
                <c:pt idx="206">
                  <c:v>44266</c:v>
                </c:pt>
                <c:pt idx="207">
                  <c:v>44273</c:v>
                </c:pt>
                <c:pt idx="208">
                  <c:v>44280</c:v>
                </c:pt>
                <c:pt idx="209">
                  <c:v>44287</c:v>
                </c:pt>
                <c:pt idx="210">
                  <c:v>44294</c:v>
                </c:pt>
                <c:pt idx="211">
                  <c:v>44301</c:v>
                </c:pt>
                <c:pt idx="212">
                  <c:v>44308</c:v>
                </c:pt>
                <c:pt idx="213">
                  <c:v>44315</c:v>
                </c:pt>
                <c:pt idx="214">
                  <c:v>44322</c:v>
                </c:pt>
                <c:pt idx="215">
                  <c:v>44329</c:v>
                </c:pt>
                <c:pt idx="216">
                  <c:v>44336</c:v>
                </c:pt>
                <c:pt idx="217">
                  <c:v>44343</c:v>
                </c:pt>
                <c:pt idx="218">
                  <c:v>44350</c:v>
                </c:pt>
                <c:pt idx="219">
                  <c:v>44357</c:v>
                </c:pt>
                <c:pt idx="220">
                  <c:v>44364</c:v>
                </c:pt>
                <c:pt idx="221">
                  <c:v>44371</c:v>
                </c:pt>
                <c:pt idx="222">
                  <c:v>44378</c:v>
                </c:pt>
                <c:pt idx="223">
                  <c:v>44385</c:v>
                </c:pt>
                <c:pt idx="224">
                  <c:v>44392</c:v>
                </c:pt>
                <c:pt idx="225">
                  <c:v>44399</c:v>
                </c:pt>
                <c:pt idx="226">
                  <c:v>44406</c:v>
                </c:pt>
                <c:pt idx="227">
                  <c:v>44413</c:v>
                </c:pt>
                <c:pt idx="228">
                  <c:v>44420</c:v>
                </c:pt>
                <c:pt idx="229">
                  <c:v>44427</c:v>
                </c:pt>
                <c:pt idx="230">
                  <c:v>44434</c:v>
                </c:pt>
                <c:pt idx="231">
                  <c:v>44441</c:v>
                </c:pt>
                <c:pt idx="232">
                  <c:v>44448</c:v>
                </c:pt>
                <c:pt idx="233">
                  <c:v>44455</c:v>
                </c:pt>
                <c:pt idx="234">
                  <c:v>44462</c:v>
                </c:pt>
                <c:pt idx="235">
                  <c:v>44469</c:v>
                </c:pt>
                <c:pt idx="236">
                  <c:v>44476</c:v>
                </c:pt>
                <c:pt idx="237">
                  <c:v>44483</c:v>
                </c:pt>
                <c:pt idx="238">
                  <c:v>44490</c:v>
                </c:pt>
                <c:pt idx="239">
                  <c:v>44497</c:v>
                </c:pt>
              </c:numCache>
            </c:numRef>
          </c:cat>
          <c:val>
            <c:numRef>
              <c:f>Metrics!$H$11:$H$250</c:f>
              <c:numCache>
                <c:formatCode>#,##0.00</c:formatCode>
                <c:ptCount val="240"/>
                <c:pt idx="0" formatCode="General">
                  <c:v>0.52380952380952384</c:v>
                </c:pt>
                <c:pt idx="1">
                  <c:v>0.52380952380952384</c:v>
                </c:pt>
                <c:pt idx="2">
                  <c:v>0.50980392156862742</c:v>
                </c:pt>
                <c:pt idx="3">
                  <c:v>0.50495049504950495</c:v>
                </c:pt>
                <c:pt idx="4">
                  <c:v>0.5145631067961165</c:v>
                </c:pt>
                <c:pt idx="5">
                  <c:v>0.51690821256038644</c:v>
                </c:pt>
                <c:pt idx="6">
                  <c:v>0.50980392156862742</c:v>
                </c:pt>
                <c:pt idx="7">
                  <c:v>0.50495049504950495</c:v>
                </c:pt>
                <c:pt idx="8">
                  <c:v>0.52380952380952384</c:v>
                </c:pt>
                <c:pt idx="9">
                  <c:v>0.54337899543378998</c:v>
                </c:pt>
                <c:pt idx="10">
                  <c:v>0.55555555555555558</c:v>
                </c:pt>
                <c:pt idx="11">
                  <c:v>0.55947136563876654</c:v>
                </c:pt>
                <c:pt idx="12">
                  <c:v>0.55947136563876654</c:v>
                </c:pt>
                <c:pt idx="13">
                  <c:v>0.55156950672645744</c:v>
                </c:pt>
                <c:pt idx="14">
                  <c:v>0.54545454545454541</c:v>
                </c:pt>
                <c:pt idx="15">
                  <c:v>0.53917050691244239</c:v>
                </c:pt>
                <c:pt idx="16">
                  <c:v>0.54545454545454541</c:v>
                </c:pt>
                <c:pt idx="17">
                  <c:v>0.5495495495495496</c:v>
                </c:pt>
                <c:pt idx="18">
                  <c:v>0.5495495495495496</c:v>
                </c:pt>
                <c:pt idx="19">
                  <c:v>0.54337899543378998</c:v>
                </c:pt>
                <c:pt idx="20">
                  <c:v>0.53051643192488263</c:v>
                </c:pt>
                <c:pt idx="21">
                  <c:v>0.5145631067961165</c:v>
                </c:pt>
                <c:pt idx="22">
                  <c:v>0.51690821256038644</c:v>
                </c:pt>
                <c:pt idx="23">
                  <c:v>0.52380952380952384</c:v>
                </c:pt>
                <c:pt idx="24">
                  <c:v>0.54128440366972486</c:v>
                </c:pt>
                <c:pt idx="25">
                  <c:v>0.5575221238938054</c:v>
                </c:pt>
                <c:pt idx="26">
                  <c:v>0.5633187772925764</c:v>
                </c:pt>
                <c:pt idx="27">
                  <c:v>0.57446808510638303</c:v>
                </c:pt>
                <c:pt idx="28">
                  <c:v>0.58506224066390033</c:v>
                </c:pt>
                <c:pt idx="29">
                  <c:v>0.58506224066390033</c:v>
                </c:pt>
                <c:pt idx="30">
                  <c:v>0.58333333333333337</c:v>
                </c:pt>
                <c:pt idx="31">
                  <c:v>0.57627118644067798</c:v>
                </c:pt>
                <c:pt idx="32">
                  <c:v>0.5670995670995671</c:v>
                </c:pt>
                <c:pt idx="33">
                  <c:v>0.55156950672645744</c:v>
                </c:pt>
                <c:pt idx="34">
                  <c:v>0.54337899543378998</c:v>
                </c:pt>
                <c:pt idx="35">
                  <c:v>0.54751131221719451</c:v>
                </c:pt>
                <c:pt idx="36">
                  <c:v>0.55357142857142849</c:v>
                </c:pt>
                <c:pt idx="37">
                  <c:v>0.56140350877192979</c:v>
                </c:pt>
                <c:pt idx="38">
                  <c:v>0.56896551724137923</c:v>
                </c:pt>
                <c:pt idx="39">
                  <c:v>0.56896551724137923</c:v>
                </c:pt>
                <c:pt idx="40">
                  <c:v>0.57081545064377681</c:v>
                </c:pt>
                <c:pt idx="41">
                  <c:v>0.58677685950413216</c:v>
                </c:pt>
                <c:pt idx="42">
                  <c:v>0.59839357429718865</c:v>
                </c:pt>
                <c:pt idx="43">
                  <c:v>0.60474308300395252</c:v>
                </c:pt>
                <c:pt idx="44">
                  <c:v>0.60317460317460314</c:v>
                </c:pt>
                <c:pt idx="45">
                  <c:v>0.54751131221719451</c:v>
                </c:pt>
                <c:pt idx="46">
                  <c:v>0.53917050691244239</c:v>
                </c:pt>
                <c:pt idx="47">
                  <c:v>0.53488372093023251</c:v>
                </c:pt>
                <c:pt idx="48">
                  <c:v>0.53488372093023251</c:v>
                </c:pt>
                <c:pt idx="49">
                  <c:v>0.53051643192488263</c:v>
                </c:pt>
                <c:pt idx="50">
                  <c:v>0.53488372093023251</c:v>
                </c:pt>
                <c:pt idx="51">
                  <c:v>0.52153110047846896</c:v>
                </c:pt>
                <c:pt idx="52">
                  <c:v>0.49748743718592964</c:v>
                </c:pt>
                <c:pt idx="53">
                  <c:v>0.49238578680203043</c:v>
                </c:pt>
                <c:pt idx="54">
                  <c:v>0.5</c:v>
                </c:pt>
                <c:pt idx="55">
                  <c:v>0.5145631067961165</c:v>
                </c:pt>
                <c:pt idx="56">
                  <c:v>0.50738916256157629</c:v>
                </c:pt>
                <c:pt idx="57">
                  <c:v>0.49494949494949497</c:v>
                </c:pt>
                <c:pt idx="58">
                  <c:v>0.5</c:v>
                </c:pt>
                <c:pt idx="59">
                  <c:v>0.51219512195121952</c:v>
                </c:pt>
                <c:pt idx="60">
                  <c:v>0.51690821256038644</c:v>
                </c:pt>
                <c:pt idx="61">
                  <c:v>0.5145631067961165</c:v>
                </c:pt>
                <c:pt idx="62">
                  <c:v>0.52830188679245282</c:v>
                </c:pt>
                <c:pt idx="63">
                  <c:v>0.54128440366972486</c:v>
                </c:pt>
                <c:pt idx="64">
                  <c:v>0.53488372093023251</c:v>
                </c:pt>
                <c:pt idx="65">
                  <c:v>0.51690821256038644</c:v>
                </c:pt>
                <c:pt idx="66">
                  <c:v>0.5145631067961165</c:v>
                </c:pt>
                <c:pt idx="67">
                  <c:v>0.53271028037383183</c:v>
                </c:pt>
                <c:pt idx="68">
                  <c:v>0.54337899543378998</c:v>
                </c:pt>
                <c:pt idx="69">
                  <c:v>0.54751131221719451</c:v>
                </c:pt>
                <c:pt idx="70">
                  <c:v>0.54545454545454541</c:v>
                </c:pt>
                <c:pt idx="71">
                  <c:v>0.54751131221719451</c:v>
                </c:pt>
                <c:pt idx="72">
                  <c:v>0.53917050691244239</c:v>
                </c:pt>
                <c:pt idx="73">
                  <c:v>0.53917050691244239</c:v>
                </c:pt>
                <c:pt idx="74">
                  <c:v>0.55156950672645744</c:v>
                </c:pt>
                <c:pt idx="75">
                  <c:v>0.55156950672645744</c:v>
                </c:pt>
                <c:pt idx="76">
                  <c:v>0.55555555555555558</c:v>
                </c:pt>
                <c:pt idx="77">
                  <c:v>0.5575221238938054</c:v>
                </c:pt>
                <c:pt idx="78">
                  <c:v>0.5633187772925764</c:v>
                </c:pt>
                <c:pt idx="79">
                  <c:v>0.56521739130434789</c:v>
                </c:pt>
                <c:pt idx="80">
                  <c:v>0.54545454545454541</c:v>
                </c:pt>
                <c:pt idx="81">
                  <c:v>0.51690821256038644</c:v>
                </c:pt>
                <c:pt idx="82">
                  <c:v>0.49494949494949497</c:v>
                </c:pt>
                <c:pt idx="83">
                  <c:v>0.47916666666666669</c:v>
                </c:pt>
                <c:pt idx="84">
                  <c:v>0.5</c:v>
                </c:pt>
                <c:pt idx="85">
                  <c:v>0.50248756218905477</c:v>
                </c:pt>
                <c:pt idx="86">
                  <c:v>0.50248756218905477</c:v>
                </c:pt>
                <c:pt idx="87">
                  <c:v>0.50248756218905477</c:v>
                </c:pt>
                <c:pt idx="88">
                  <c:v>0.50980392156862742</c:v>
                </c:pt>
                <c:pt idx="89">
                  <c:v>0.5</c:v>
                </c:pt>
                <c:pt idx="90">
                  <c:v>0.47368421052631582</c:v>
                </c:pt>
                <c:pt idx="91">
                  <c:v>0.44134078212290506</c:v>
                </c:pt>
                <c:pt idx="92">
                  <c:v>0.43820224719101125</c:v>
                </c:pt>
                <c:pt idx="93">
                  <c:v>0.46524064171122992</c:v>
                </c:pt>
                <c:pt idx="94">
                  <c:v>0.48979591836734693</c:v>
                </c:pt>
                <c:pt idx="95">
                  <c:v>0.5</c:v>
                </c:pt>
                <c:pt idx="96">
                  <c:v>0.51923076923076927</c:v>
                </c:pt>
                <c:pt idx="97">
                  <c:v>0.53488372093023251</c:v>
                </c:pt>
                <c:pt idx="98">
                  <c:v>0.54128440366972486</c:v>
                </c:pt>
                <c:pt idx="99">
                  <c:v>0.55357142857142849</c:v>
                </c:pt>
                <c:pt idx="100">
                  <c:v>0.57081545064377681</c:v>
                </c:pt>
                <c:pt idx="101">
                  <c:v>0.57081545064377681</c:v>
                </c:pt>
                <c:pt idx="102">
                  <c:v>0.57264957264957272</c:v>
                </c:pt>
                <c:pt idx="103">
                  <c:v>0.58333333333333337</c:v>
                </c:pt>
                <c:pt idx="104">
                  <c:v>0.57264957264957272</c:v>
                </c:pt>
                <c:pt idx="105">
                  <c:v>0.57264957264957272</c:v>
                </c:pt>
                <c:pt idx="106">
                  <c:v>0.57446808510638303</c:v>
                </c:pt>
                <c:pt idx="107">
                  <c:v>0.57446808510638303</c:v>
                </c:pt>
                <c:pt idx="108">
                  <c:v>0.57081545064377681</c:v>
                </c:pt>
                <c:pt idx="109">
                  <c:v>0.5633187772925764</c:v>
                </c:pt>
                <c:pt idx="110">
                  <c:v>0.54337899543378998</c:v>
                </c:pt>
                <c:pt idx="111">
                  <c:v>0.52830188679245282</c:v>
                </c:pt>
                <c:pt idx="112">
                  <c:v>0.52153110047846896</c:v>
                </c:pt>
                <c:pt idx="113">
                  <c:v>0.50738916256157629</c:v>
                </c:pt>
                <c:pt idx="114">
                  <c:v>0.49238578680203043</c:v>
                </c:pt>
                <c:pt idx="115">
                  <c:v>0.50980392156862742</c:v>
                </c:pt>
                <c:pt idx="116">
                  <c:v>0.52606635071090047</c:v>
                </c:pt>
                <c:pt idx="117">
                  <c:v>0.53051643192488263</c:v>
                </c:pt>
                <c:pt idx="118">
                  <c:v>0.54337899543378998</c:v>
                </c:pt>
                <c:pt idx="119">
                  <c:v>0.55156950672645744</c:v>
                </c:pt>
                <c:pt idx="120">
                  <c:v>0.55555555555555558</c:v>
                </c:pt>
                <c:pt idx="121">
                  <c:v>0.55947136563876654</c:v>
                </c:pt>
                <c:pt idx="122">
                  <c:v>0.54751131221719451</c:v>
                </c:pt>
                <c:pt idx="123">
                  <c:v>0.51923076923076927</c:v>
                </c:pt>
                <c:pt idx="124">
                  <c:v>0.50980392156862742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0.53</c:v>
                </c:pt>
                <c:pt idx="129">
                  <c:v>0.54</c:v>
                </c:pt>
                <c:pt idx="130">
                  <c:v>0.53</c:v>
                </c:pt>
                <c:pt idx="131">
                  <c:v>0.51</c:v>
                </c:pt>
                <c:pt idx="132">
                  <c:v>0.5</c:v>
                </c:pt>
                <c:pt idx="133">
                  <c:v>0.52</c:v>
                </c:pt>
                <c:pt idx="134">
                  <c:v>0.53</c:v>
                </c:pt>
                <c:pt idx="135">
                  <c:v>0.54</c:v>
                </c:pt>
                <c:pt idx="136">
                  <c:v>0.55000000000000004</c:v>
                </c:pt>
                <c:pt idx="137">
                  <c:v>0.55000000000000004</c:v>
                </c:pt>
                <c:pt idx="138">
                  <c:v>0.54</c:v>
                </c:pt>
                <c:pt idx="139">
                  <c:v>0.55000000000000004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0.56000000000000005</c:v>
                </c:pt>
                <c:pt idx="143">
                  <c:v>0.56999999999999995</c:v>
                </c:pt>
                <c:pt idx="144">
                  <c:v>0.57999999999999996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0.56999999999999995</c:v>
                </c:pt>
                <c:pt idx="148">
                  <c:v>0.55000000000000004</c:v>
                </c:pt>
                <c:pt idx="149">
                  <c:v>0.54</c:v>
                </c:pt>
                <c:pt idx="150">
                  <c:v>0.55000000000000004</c:v>
                </c:pt>
                <c:pt idx="151">
                  <c:v>0.55000000000000004</c:v>
                </c:pt>
                <c:pt idx="152">
                  <c:v>0.51</c:v>
                </c:pt>
                <c:pt idx="153">
                  <c:v>0.46</c:v>
                </c:pt>
                <c:pt idx="154">
                  <c:v>0.43</c:v>
                </c:pt>
                <c:pt idx="155">
                  <c:v>0.41</c:v>
                </c:pt>
                <c:pt idx="156">
                  <c:v>0.41</c:v>
                </c:pt>
                <c:pt idx="157">
                  <c:v>0.43</c:v>
                </c:pt>
                <c:pt idx="158">
                  <c:v>0.45</c:v>
                </c:pt>
                <c:pt idx="159">
                  <c:v>0.47</c:v>
                </c:pt>
                <c:pt idx="160">
                  <c:v>0.48</c:v>
                </c:pt>
                <c:pt idx="161">
                  <c:v>0.49</c:v>
                </c:pt>
                <c:pt idx="162">
                  <c:v>0.5</c:v>
                </c:pt>
                <c:pt idx="163">
                  <c:v>0.5</c:v>
                </c:pt>
                <c:pt idx="164">
                  <c:v>0.51</c:v>
                </c:pt>
                <c:pt idx="165">
                  <c:v>0.52</c:v>
                </c:pt>
                <c:pt idx="166">
                  <c:v>0.55000000000000004</c:v>
                </c:pt>
                <c:pt idx="167">
                  <c:v>0.56000000000000005</c:v>
                </c:pt>
                <c:pt idx="168">
                  <c:v>0.56000000000000005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0.55000000000000004</c:v>
                </c:pt>
                <c:pt idx="172">
                  <c:v>0.55000000000000004</c:v>
                </c:pt>
                <c:pt idx="173">
                  <c:v>0.56000000000000005</c:v>
                </c:pt>
                <c:pt idx="174">
                  <c:v>0.55000000000000004</c:v>
                </c:pt>
                <c:pt idx="175">
                  <c:v>0.55000000000000004</c:v>
                </c:pt>
                <c:pt idx="176">
                  <c:v>0.55000000000000004</c:v>
                </c:pt>
                <c:pt idx="177">
                  <c:v>0.54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0.53</c:v>
                </c:pt>
                <c:pt idx="181">
                  <c:v>0.52</c:v>
                </c:pt>
                <c:pt idx="182">
                  <c:v>0.5</c:v>
                </c:pt>
                <c:pt idx="183">
                  <c:v>0.5</c:v>
                </c:pt>
                <c:pt idx="184">
                  <c:v>0.51400000000000001</c:v>
                </c:pt>
                <c:pt idx="185">
                  <c:v>0.53</c:v>
                </c:pt>
                <c:pt idx="186">
                  <c:v>0.52</c:v>
                </c:pt>
                <c:pt idx="187">
                  <c:v>0.51</c:v>
                </c:pt>
                <c:pt idx="188">
                  <c:v>0.5</c:v>
                </c:pt>
                <c:pt idx="189">
                  <c:v>0.52</c:v>
                </c:pt>
                <c:pt idx="190">
                  <c:v>0.53139999999999998</c:v>
                </c:pt>
                <c:pt idx="191">
                  <c:v>0.53480000000000005</c:v>
                </c:pt>
                <c:pt idx="192">
                  <c:v>0.54300000000000004</c:v>
                </c:pt>
                <c:pt idx="193">
                  <c:v>0.5464</c:v>
                </c:pt>
                <c:pt idx="194">
                  <c:v>0.53800000000000003</c:v>
                </c:pt>
                <c:pt idx="195">
                  <c:v>0.52800000000000002</c:v>
                </c:pt>
                <c:pt idx="196">
                  <c:v>0.52600000000000002</c:v>
                </c:pt>
                <c:pt idx="197">
                  <c:v>0.52900000000000003</c:v>
                </c:pt>
                <c:pt idx="198">
                  <c:v>0.53890000000000005</c:v>
                </c:pt>
                <c:pt idx="199">
                  <c:v>0.53300000000000003</c:v>
                </c:pt>
                <c:pt idx="200">
                  <c:v>0.51900000000000002</c:v>
                </c:pt>
                <c:pt idx="201">
                  <c:v>0.50900000000000001</c:v>
                </c:pt>
                <c:pt idx="202">
                  <c:v>0.5131</c:v>
                </c:pt>
                <c:pt idx="203">
                  <c:v>0.51400000000000001</c:v>
                </c:pt>
                <c:pt idx="204">
                  <c:v>0.50880000000000003</c:v>
                </c:pt>
                <c:pt idx="205">
                  <c:v>0.48899999999999999</c:v>
                </c:pt>
                <c:pt idx="206">
                  <c:v>0.502</c:v>
                </c:pt>
                <c:pt idx="207">
                  <c:v>0.5131</c:v>
                </c:pt>
                <c:pt idx="208">
                  <c:v>0.51139999999999997</c:v>
                </c:pt>
                <c:pt idx="209">
                  <c:v>0.51139999999999997</c:v>
                </c:pt>
                <c:pt idx="210">
                  <c:v>0.52869999999999995</c:v>
                </c:pt>
                <c:pt idx="211">
                  <c:v>0.54069999999999996</c:v>
                </c:pt>
                <c:pt idx="212">
                  <c:v>0.54400000000000004</c:v>
                </c:pt>
                <c:pt idx="213">
                  <c:v>0.54300000000000004</c:v>
                </c:pt>
                <c:pt idx="214">
                  <c:v>0.53590000000000004</c:v>
                </c:pt>
                <c:pt idx="215">
                  <c:v>0.5333</c:v>
                </c:pt>
                <c:pt idx="216">
                  <c:v>0.52865000000000006</c:v>
                </c:pt>
                <c:pt idx="217">
                  <c:v>0.52400000000000002</c:v>
                </c:pt>
                <c:pt idx="218">
                  <c:v>0.52290000000000003</c:v>
                </c:pt>
                <c:pt idx="219">
                  <c:v>0.52029999999999998</c:v>
                </c:pt>
                <c:pt idx="220">
                  <c:v>0.51327509741753896</c:v>
                </c:pt>
                <c:pt idx="221">
                  <c:v>0.49199999999999999</c:v>
                </c:pt>
                <c:pt idx="222">
                  <c:v>0.50549999999999995</c:v>
                </c:pt>
                <c:pt idx="223">
                  <c:v>0.51175029777623082</c:v>
                </c:pt>
                <c:pt idx="224">
                  <c:v>0.51500000000000001</c:v>
                </c:pt>
                <c:pt idx="225">
                  <c:v>0.50860000000000005</c:v>
                </c:pt>
                <c:pt idx="226">
                  <c:v>0.51496820337345761</c:v>
                </c:pt>
                <c:pt idx="227">
                  <c:v>0.51635332065199047</c:v>
                </c:pt>
                <c:pt idx="228">
                  <c:v>0.51635332065199047</c:v>
                </c:pt>
                <c:pt idx="229" formatCode="#,##0.000">
                  <c:v>0.51</c:v>
                </c:pt>
                <c:pt idx="230" formatCode="#,##0.000">
                  <c:v>0.52</c:v>
                </c:pt>
                <c:pt idx="231" formatCode="#,##0.000">
                  <c:v>0.52</c:v>
                </c:pt>
                <c:pt idx="232" formatCode="#,##0.000">
                  <c:v>0.51172344295149819</c:v>
                </c:pt>
                <c:pt idx="233" formatCode="#,##0.000">
                  <c:v>0.497</c:v>
                </c:pt>
                <c:pt idx="234" formatCode="#,##0.000">
                  <c:v>0.48499999999999999</c:v>
                </c:pt>
                <c:pt idx="235" formatCode="#,##0.000">
                  <c:v>0.47159753241049668</c:v>
                </c:pt>
                <c:pt idx="236" formatCode="#,##0.000">
                  <c:v>0.46899999999999997</c:v>
                </c:pt>
                <c:pt idx="237" formatCode="#,##0.000">
                  <c:v>0.46975558979108661</c:v>
                </c:pt>
                <c:pt idx="238" formatCode="#,##0.000">
                  <c:v>0.49399999999999999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3-4D14-9A2F-1DC3B19BA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005568"/>
        <c:axId val="1204502560"/>
      </c:lineChart>
      <c:dateAx>
        <c:axId val="163873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68640"/>
        <c:crossesAt val="-100"/>
        <c:auto val="1"/>
        <c:lblOffset val="100"/>
        <c:baseTimeUnit val="days"/>
        <c:majorUnit val="3"/>
        <c:majorTimeUnit val="months"/>
      </c:dateAx>
      <c:valAx>
        <c:axId val="1712968640"/>
        <c:scaling>
          <c:orientation val="minMax"/>
          <c:max val="12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37872"/>
        <c:crosses val="autoZero"/>
        <c:crossBetween val="between"/>
      </c:valAx>
      <c:valAx>
        <c:axId val="1204502560"/>
        <c:scaling>
          <c:orientation val="minMax"/>
          <c:max val="0.8"/>
          <c:min val="0.4"/>
        </c:scaling>
        <c:delete val="0"/>
        <c:axPos val="r"/>
        <c:majorGridlines>
          <c:spPr>
            <a:ln w="1270" cap="flat" cmpd="sng" algn="ctr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99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6005568"/>
        <c:crosses val="max"/>
        <c:crossBetween val="between"/>
        <c:majorUnit val="0.1"/>
      </c:valAx>
      <c:dateAx>
        <c:axId val="17460055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045025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458890937423058E-2"/>
          <c:y val="0.79326461861401254"/>
          <c:w val="0.80782437830008125"/>
          <c:h val="4.1455253814028224E-2"/>
        </c:manualLayout>
      </c:layout>
      <c:overlay val="0"/>
      <c:spPr>
        <a:solidFill>
          <a:srgbClr val="FFFDF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F31534-2C8F-45A7-8DE0-AADF0F21270E}">
  <sheetPr/>
  <sheetViews>
    <sheetView zoomScale="95" workbookViewId="0" zoomToFit="1"/>
  </sheetViews>
  <pageMargins left="0" right="0" top="0" bottom="0" header="0" footer="0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189015</xdr:colOff>
      <xdr:row>2</xdr:row>
      <xdr:rowOff>103366</xdr:rowOff>
    </xdr:from>
    <xdr:to>
      <xdr:col>20</xdr:col>
      <xdr:colOff>575545</xdr:colOff>
      <xdr:row>4</xdr:row>
      <xdr:rowOff>282975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2365204A-3F78-4453-BDD1-7951A0B7F4F6}"/>
            </a:ext>
          </a:extLst>
        </xdr:cNvPr>
        <xdr:cNvSpPr/>
      </xdr:nvSpPr>
      <xdr:spPr>
        <a:xfrm>
          <a:off x="12051970" y="561061"/>
          <a:ext cx="386530" cy="773375"/>
        </a:xfrm>
        <a:prstGeom prst="down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175153</xdr:colOff>
      <xdr:row>2</xdr:row>
      <xdr:rowOff>111901</xdr:rowOff>
    </xdr:from>
    <xdr:to>
      <xdr:col>10</xdr:col>
      <xdr:colOff>571208</xdr:colOff>
      <xdr:row>4</xdr:row>
      <xdr:rowOff>231762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05537653-6E52-491E-8568-EC3213F6D456}"/>
            </a:ext>
          </a:extLst>
        </xdr:cNvPr>
        <xdr:cNvSpPr/>
      </xdr:nvSpPr>
      <xdr:spPr>
        <a:xfrm>
          <a:off x="7708562" y="680927"/>
          <a:ext cx="396055" cy="713627"/>
        </a:xfrm>
        <a:prstGeom prst="down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27470</xdr:colOff>
      <xdr:row>0</xdr:row>
      <xdr:rowOff>11908</xdr:rowOff>
    </xdr:from>
    <xdr:to>
      <xdr:col>1</xdr:col>
      <xdr:colOff>452437</xdr:colOff>
      <xdr:row>3</xdr:row>
      <xdr:rowOff>54642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6E70F76-CB07-47A9-908E-8F379ADF3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70" y="11908"/>
          <a:ext cx="889311" cy="9237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444291</xdr:colOff>
      <xdr:row>2</xdr:row>
      <xdr:rowOff>187856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F40BB3-C7C9-4CC2-A71C-679FCF64C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835874" cy="846667"/>
        </a:xfrm>
        <a:prstGeom prst="rect">
          <a:avLst/>
        </a:prstGeom>
      </xdr:spPr>
    </xdr:pic>
    <xdr:clientData/>
  </xdr:twoCellAnchor>
  <xdr:twoCellAnchor>
    <xdr:from>
      <xdr:col>10</xdr:col>
      <xdr:colOff>189015</xdr:colOff>
      <xdr:row>1</xdr:row>
      <xdr:rowOff>103366</xdr:rowOff>
    </xdr:from>
    <xdr:to>
      <xdr:col>10</xdr:col>
      <xdr:colOff>575545</xdr:colOff>
      <xdr:row>3</xdr:row>
      <xdr:rowOff>282975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04991DE9-B251-4A6F-8699-BAE7CEF14EBB}"/>
            </a:ext>
          </a:extLst>
        </xdr:cNvPr>
        <xdr:cNvSpPr/>
      </xdr:nvSpPr>
      <xdr:spPr>
        <a:xfrm>
          <a:off x="12438165" y="1132066"/>
          <a:ext cx="386530" cy="846359"/>
        </a:xfrm>
        <a:prstGeom prst="down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0</xdr:col>
      <xdr:colOff>609600</xdr:colOff>
      <xdr:row>2</xdr:row>
      <xdr:rowOff>139961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768581-3A54-4F5F-8489-7E99180E8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0"/>
          <a:ext cx="581025" cy="559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565105" cy="73593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C0404-D439-4295-9D61-4EF448F559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0.93451</cdr:x>
      <cdr:y>0.91257</cdr:y>
    </cdr:from>
    <cdr:to>
      <cdr:x>0.98654</cdr:x>
      <cdr:y>0.9877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8738D7EF-7A90-4E1F-9B77-EB02BA67608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091273" y="5732191"/>
          <a:ext cx="450492" cy="47191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0.22866</cdr:x>
      <cdr:y>0.48837</cdr:y>
    </cdr:from>
    <cdr:to>
      <cdr:x>0.93888</cdr:x>
      <cdr:y>0.61286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D101C9B3-61FD-429A-947A-F8F26A7CCCFA}"/>
            </a:ext>
          </a:extLst>
        </cdr:cNvPr>
        <cdr:cNvCxnSpPr/>
      </cdr:nvCxnSpPr>
      <cdr:spPr>
        <a:xfrm xmlns:a="http://schemas.openxmlformats.org/drawingml/2006/main">
          <a:off x="2271346" y="3736731"/>
          <a:ext cx="7054780" cy="95250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0.23182</cdr:x>
      <cdr:y>0.32011</cdr:y>
    </cdr:from>
    <cdr:to>
      <cdr:x>0.93994</cdr:x>
      <cdr:y>0.45417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52738176-DD9B-4A82-81F5-AFCD07A6CAFB}"/>
            </a:ext>
          </a:extLst>
        </cdr:cNvPr>
        <cdr:cNvCxnSpPr/>
      </cdr:nvCxnSpPr>
      <cdr:spPr>
        <a:xfrm xmlns:a="http://schemas.openxmlformats.org/drawingml/2006/main">
          <a:off x="2302747" y="2449286"/>
          <a:ext cx="7033846" cy="102576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0.08134</cdr:x>
      <cdr:y>0.18808</cdr:y>
    </cdr:from>
    <cdr:to>
      <cdr:x>0.29594</cdr:x>
      <cdr:y>0.29708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99CCB85-9A02-4320-BCF2-3EF2AB340894}"/>
            </a:ext>
          </a:extLst>
        </cdr:cNvPr>
        <cdr:cNvSpPr txBox="1"/>
      </cdr:nvSpPr>
      <cdr:spPr>
        <a:xfrm xmlns:a="http://schemas.openxmlformats.org/drawingml/2006/main" rot="19380428">
          <a:off x="777998" y="1384163"/>
          <a:ext cx="2052667" cy="80210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40000"/>
            <a:lumOff val="60000"/>
          </a:schemeClr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Not Updated</a:t>
          </a:r>
        </a:p>
        <a:p xmlns:a="http://schemas.openxmlformats.org/drawingml/2006/main">
          <a:pPr algn="ctr"/>
          <a:r>
            <a:rPr lang="en-US" sz="1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[Soon]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537BD-2CB0-4586-A25A-2476CE187F1F}">
  <sheetPr>
    <tabColor theme="4" tint="-0.249977111117893"/>
    <pageSetUpPr fitToPage="1"/>
  </sheetPr>
  <dimension ref="A1:AS146"/>
  <sheetViews>
    <sheetView tabSelected="1" zoomScale="80" zoomScaleNormal="80" workbookViewId="0">
      <selection activeCell="H5" sqref="H5"/>
    </sheetView>
  </sheetViews>
  <sheetFormatPr defaultRowHeight="15" x14ac:dyDescent="0.2"/>
  <cols>
    <col min="1" max="1" width="5.44140625" customWidth="1"/>
    <col min="2" max="2" width="11.6640625" style="4" customWidth="1"/>
    <col min="3" max="3" width="31.21875" customWidth="1"/>
    <col min="4" max="4" width="10.77734375" customWidth="1"/>
    <col min="5" max="5" width="1.6640625" customWidth="1"/>
    <col min="6" max="6" width="7.6640625" customWidth="1"/>
    <col min="7" max="7" width="1.77734375" customWidth="1"/>
    <col min="8" max="8" width="11.77734375" customWidth="1"/>
    <col min="9" max="9" width="14.33203125" customWidth="1"/>
    <col min="10" max="10" width="1.6640625" customWidth="1"/>
    <col min="11" max="11" width="9.77734375" customWidth="1"/>
    <col min="12" max="12" width="1.109375" customWidth="1"/>
    <col min="14" max="14" width="1.33203125" customWidth="1"/>
    <col min="16" max="16" width="1.21875" customWidth="1"/>
    <col min="18" max="18" width="1.21875" customWidth="1"/>
    <col min="19" max="19" width="8.77734375" customWidth="1"/>
    <col min="20" max="20" width="1.21875" customWidth="1"/>
    <col min="22" max="22" width="1.109375" customWidth="1"/>
    <col min="23" max="23" width="7.33203125" customWidth="1"/>
    <col min="24" max="24" width="0.77734375" customWidth="1"/>
    <col min="28" max="28" width="1.109375" customWidth="1"/>
    <col min="31" max="31" width="39.77734375" customWidth="1"/>
    <col min="32" max="32" width="20.88671875" customWidth="1"/>
    <col min="34" max="34" width="15.88671875" customWidth="1"/>
    <col min="35" max="35" width="32.109375" customWidth="1"/>
    <col min="36" max="36" width="4.88671875" customWidth="1"/>
    <col min="37" max="37" width="5.44140625" customWidth="1"/>
    <col min="38" max="38" width="6.88671875" customWidth="1"/>
    <col min="39" max="39" width="16.109375" customWidth="1"/>
    <col min="40" max="40" width="31.88671875" customWidth="1"/>
    <col min="41" max="41" width="6.5546875" customWidth="1"/>
  </cols>
  <sheetData>
    <row r="1" spans="1:45" ht="18.75" customHeight="1" x14ac:dyDescent="0.2">
      <c r="X1" s="191" t="s">
        <v>334</v>
      </c>
      <c r="Y1" s="191"/>
      <c r="Z1" s="191"/>
      <c r="AA1" s="191"/>
    </row>
    <row r="2" spans="1:45" ht="24.75" customHeight="1" x14ac:dyDescent="0.35">
      <c r="B2" s="1"/>
      <c r="C2" s="161" t="s">
        <v>338</v>
      </c>
      <c r="D2" s="160"/>
      <c r="E2" s="160"/>
      <c r="F2" s="160"/>
      <c r="G2" s="160"/>
      <c r="H2" s="160"/>
      <c r="I2" s="160"/>
      <c r="J2" s="160"/>
      <c r="K2" s="109" t="s">
        <v>251</v>
      </c>
      <c r="L2" s="3"/>
      <c r="M2" s="3"/>
      <c r="N2" s="3"/>
      <c r="O2" s="3"/>
      <c r="P2" s="3"/>
      <c r="Q2" s="3"/>
      <c r="R2" s="3"/>
      <c r="S2" s="3"/>
      <c r="T2" s="3"/>
      <c r="U2" s="109" t="s">
        <v>250</v>
      </c>
      <c r="V2" s="7"/>
    </row>
    <row r="3" spans="1:45" ht="26.25" thickBot="1" x14ac:dyDescent="0.4">
      <c r="B3" s="196" t="s">
        <v>318</v>
      </c>
      <c r="C3" s="196"/>
      <c r="D3" s="196"/>
      <c r="E3" s="196"/>
      <c r="F3" s="196"/>
      <c r="G3" s="196"/>
      <c r="H3" s="196"/>
      <c r="I3" s="196"/>
      <c r="J3" s="3"/>
      <c r="K3" s="4"/>
      <c r="V3" s="6"/>
      <c r="W3" s="5"/>
      <c r="X3" s="4"/>
      <c r="Y3" s="4"/>
      <c r="Z3" s="4"/>
    </row>
    <row r="4" spans="1:45" ht="26.25" customHeight="1" thickTop="1" x14ac:dyDescent="0.25">
      <c r="B4" s="1"/>
      <c r="C4" s="146">
        <f ca="1">TODAY()</f>
        <v>44643</v>
      </c>
      <c r="D4" s="146"/>
      <c r="E4" s="146"/>
      <c r="I4" s="92"/>
      <c r="J4" s="3"/>
      <c r="K4" s="4"/>
      <c r="L4" s="3"/>
      <c r="M4" s="3"/>
      <c r="N4" s="3"/>
      <c r="O4" s="3"/>
      <c r="P4" s="3"/>
      <c r="Q4" s="3"/>
      <c r="R4" s="3"/>
      <c r="S4" s="3"/>
      <c r="T4" s="3"/>
      <c r="V4" s="7"/>
      <c r="W4" s="5"/>
      <c r="X4" s="4"/>
      <c r="Y4" s="4"/>
      <c r="Z4" s="4"/>
      <c r="AE4" s="90" t="s">
        <v>162</v>
      </c>
    </row>
    <row r="5" spans="1:45" ht="23.25" customHeight="1" thickBot="1" x14ac:dyDescent="0.25">
      <c r="B5" s="76"/>
      <c r="C5" s="168">
        <f ca="1">NOW()</f>
        <v>44643.776019328703</v>
      </c>
      <c r="E5" s="123"/>
      <c r="F5" s="164"/>
      <c r="G5" s="122">
        <f ca="1">NOW()</f>
        <v>44643.776019444442</v>
      </c>
      <c r="H5" s="3"/>
      <c r="I5" s="3"/>
      <c r="J5" s="3"/>
      <c r="L5" s="3"/>
      <c r="M5" s="3"/>
      <c r="N5" s="3"/>
      <c r="O5" s="3"/>
      <c r="P5" s="3"/>
      <c r="Q5" s="3"/>
      <c r="R5" s="3"/>
      <c r="S5" s="3"/>
      <c r="T5" s="3"/>
      <c r="V5" s="4"/>
      <c r="W5" s="4"/>
      <c r="X5" s="4"/>
      <c r="Y5" s="4"/>
      <c r="Z5" s="4"/>
      <c r="AE5" s="89">
        <v>750</v>
      </c>
    </row>
    <row r="6" spans="1:45" ht="16.5" customHeight="1" thickTop="1" thickBot="1" x14ac:dyDescent="0.3">
      <c r="B6" s="1" t="s">
        <v>335</v>
      </c>
      <c r="C6" s="41" t="s">
        <v>336</v>
      </c>
      <c r="D6" s="77"/>
      <c r="E6" s="77"/>
      <c r="F6" s="3"/>
      <c r="G6" s="3"/>
      <c r="H6" s="3"/>
      <c r="I6" s="8"/>
      <c r="J6" s="8"/>
      <c r="K6" s="192" t="s">
        <v>252</v>
      </c>
      <c r="L6" s="192"/>
      <c r="M6" s="192"/>
      <c r="N6" s="192"/>
      <c r="O6" s="192"/>
      <c r="P6" s="192"/>
      <c r="Q6" s="192"/>
      <c r="R6" s="192"/>
      <c r="S6" s="192"/>
      <c r="T6" s="9"/>
      <c r="V6" s="4"/>
      <c r="W6" s="4"/>
      <c r="X6" s="4"/>
      <c r="Y6" s="4"/>
      <c r="Z6" s="4"/>
    </row>
    <row r="7" spans="1:45" ht="27.75" thickTop="1" thickBot="1" x14ac:dyDescent="0.3">
      <c r="B7" s="10" t="s">
        <v>337</v>
      </c>
      <c r="C7" s="10"/>
      <c r="D7" s="2"/>
      <c r="E7" s="2"/>
      <c r="F7" s="3"/>
      <c r="G7" s="3"/>
      <c r="H7" s="3"/>
      <c r="I7" s="8"/>
      <c r="J7" s="8"/>
      <c r="K7" s="62" t="s">
        <v>2</v>
      </c>
      <c r="L7" s="4"/>
      <c r="M7" s="62" t="s">
        <v>2</v>
      </c>
      <c r="N7" s="4"/>
      <c r="O7" s="62" t="s">
        <v>2</v>
      </c>
      <c r="P7" s="63"/>
      <c r="Q7" s="64" t="s">
        <v>2</v>
      </c>
      <c r="R7" s="4"/>
      <c r="S7" s="65" t="s">
        <v>3</v>
      </c>
      <c r="T7" s="9"/>
      <c r="U7" s="194" t="s">
        <v>261</v>
      </c>
      <c r="V7" s="4"/>
      <c r="W7" s="195" t="s">
        <v>262</v>
      </c>
      <c r="X7" s="4"/>
      <c r="Y7" s="193" t="s">
        <v>4</v>
      </c>
      <c r="Z7" s="193"/>
      <c r="AA7" s="193"/>
      <c r="AC7" s="177" t="s">
        <v>268</v>
      </c>
      <c r="AE7" s="40"/>
    </row>
    <row r="8" spans="1:45" ht="57.75" customHeight="1" thickTop="1" thickBot="1" x14ac:dyDescent="0.45">
      <c r="B8" s="12" t="s">
        <v>198</v>
      </c>
      <c r="C8" s="13"/>
      <c r="D8" s="14" t="s">
        <v>6</v>
      </c>
      <c r="E8" s="2"/>
      <c r="F8" s="15" t="s">
        <v>199</v>
      </c>
      <c r="G8" s="3"/>
      <c r="H8" s="15" t="s">
        <v>7</v>
      </c>
      <c r="I8" s="15" t="s">
        <v>269</v>
      </c>
      <c r="J8" s="15"/>
      <c r="K8" s="67" t="s">
        <v>260</v>
      </c>
      <c r="L8" s="4"/>
      <c r="M8" s="68" t="s">
        <v>9</v>
      </c>
      <c r="N8" s="4"/>
      <c r="O8" s="68" t="s">
        <v>10</v>
      </c>
      <c r="P8" s="63"/>
      <c r="Q8" s="68" t="s">
        <v>11</v>
      </c>
      <c r="R8" s="4"/>
      <c r="S8" s="112" t="s">
        <v>259</v>
      </c>
      <c r="T8" s="16"/>
      <c r="U8" s="194"/>
      <c r="V8" s="4"/>
      <c r="W8" s="195"/>
      <c r="X8" s="4"/>
      <c r="Y8" s="72" t="s">
        <v>13</v>
      </c>
      <c r="Z8" s="73" t="s">
        <v>14</v>
      </c>
      <c r="AA8" s="74" t="s">
        <v>15</v>
      </c>
      <c r="AC8" s="177"/>
      <c r="AE8" t="s">
        <v>160</v>
      </c>
    </row>
    <row r="9" spans="1:45" ht="20.25" customHeight="1" thickTop="1" thickBot="1" x14ac:dyDescent="0.45">
      <c r="E9" s="2"/>
      <c r="G9" s="3"/>
      <c r="H9" s="17" t="s">
        <v>17</v>
      </c>
      <c r="I9" s="18" t="s">
        <v>270</v>
      </c>
      <c r="J9" s="18"/>
      <c r="K9" s="126" t="s">
        <v>200</v>
      </c>
      <c r="L9" s="4"/>
      <c r="N9" s="4"/>
      <c r="O9" s="11" t="s">
        <v>18</v>
      </c>
      <c r="P9" s="19"/>
      <c r="Q9" s="11" t="s">
        <v>18</v>
      </c>
      <c r="R9" s="4"/>
      <c r="S9" s="11" t="s">
        <v>18</v>
      </c>
      <c r="T9" s="16"/>
      <c r="U9" s="4"/>
      <c r="V9" s="7"/>
      <c r="W9" s="7"/>
      <c r="X9" s="4"/>
      <c r="AA9" t="s">
        <v>160</v>
      </c>
      <c r="AG9" s="219" t="s">
        <v>344</v>
      </c>
      <c r="AH9" s="219"/>
      <c r="AI9" s="219"/>
      <c r="AJ9" s="219"/>
      <c r="AK9" s="219"/>
    </row>
    <row r="10" spans="1:45" ht="21" customHeight="1" thickTop="1" x14ac:dyDescent="0.2"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221">
        <f ca="1">C4</f>
        <v>44643</v>
      </c>
      <c r="AH10" s="221"/>
      <c r="AI10" s="221"/>
      <c r="AJ10" s="220"/>
      <c r="AK10" s="220"/>
      <c r="AP10" s="75"/>
      <c r="AQ10" s="75"/>
      <c r="AR10" s="75"/>
      <c r="AS10" s="75"/>
    </row>
    <row r="11" spans="1:45" ht="21" customHeight="1" thickBot="1" x14ac:dyDescent="0.45">
      <c r="B11" s="174" t="s">
        <v>349</v>
      </c>
      <c r="C11" s="167" t="s">
        <v>350</v>
      </c>
      <c r="D11" s="165" t="s">
        <v>339</v>
      </c>
      <c r="E11" s="165"/>
      <c r="F11" s="165"/>
      <c r="G11" s="165"/>
      <c r="H11" s="165"/>
      <c r="I11" s="2"/>
      <c r="J11" s="18"/>
      <c r="K11" s="2"/>
      <c r="L11" s="4"/>
      <c r="M11" s="2"/>
      <c r="N11" s="4"/>
      <c r="O11" s="110"/>
      <c r="P11" s="2"/>
      <c r="Q11" s="2"/>
      <c r="R11" s="4"/>
      <c r="S11" s="2"/>
      <c r="T11" s="16"/>
      <c r="U11" s="4"/>
      <c r="V11" s="7"/>
      <c r="W11" s="7"/>
      <c r="X11" s="4"/>
      <c r="Y11" s="20"/>
      <c r="Z11" s="5"/>
      <c r="AA11" s="4"/>
      <c r="AH11" s="42"/>
      <c r="AI11" s="42"/>
      <c r="AJ11" s="163" t="s">
        <v>342</v>
      </c>
      <c r="AK11" s="51"/>
    </row>
    <row r="12" spans="1:45" ht="18" customHeight="1" thickTop="1" x14ac:dyDescent="0.4">
      <c r="B12" s="1"/>
      <c r="I12" s="2"/>
      <c r="J12" s="18"/>
      <c r="K12" s="2"/>
      <c r="L12" s="4"/>
      <c r="M12" s="2"/>
      <c r="N12" s="4"/>
      <c r="O12" s="2"/>
      <c r="P12" s="2"/>
      <c r="Q12" s="2"/>
      <c r="R12" s="4"/>
      <c r="S12" s="2"/>
      <c r="T12" s="16"/>
      <c r="U12" s="4"/>
      <c r="V12" s="7"/>
      <c r="W12" s="7"/>
      <c r="X12" s="4"/>
      <c r="Y12" s="20"/>
      <c r="Z12" s="5"/>
      <c r="AA12" s="4"/>
      <c r="AG12" s="189" t="s">
        <v>343</v>
      </c>
      <c r="AH12" s="189"/>
      <c r="AI12" s="189"/>
      <c r="AJ12" s="163" t="s">
        <v>340</v>
      </c>
      <c r="AK12" s="51"/>
    </row>
    <row r="13" spans="1:45" ht="7.5" customHeight="1" x14ac:dyDescent="0.2">
      <c r="E13" s="2"/>
      <c r="G13" s="2"/>
      <c r="AH13" s="42"/>
      <c r="AI13" s="22"/>
      <c r="AJ13" s="51"/>
      <c r="AK13" s="51"/>
    </row>
    <row r="14" spans="1:45" ht="18.95" customHeight="1" thickBot="1" x14ac:dyDescent="0.45">
      <c r="A14" s="105">
        <v>36</v>
      </c>
      <c r="B14" s="174" t="s">
        <v>42</v>
      </c>
      <c r="C14" s="224" t="s">
        <v>43</v>
      </c>
      <c r="D14" s="48">
        <v>165.7</v>
      </c>
      <c r="E14" s="2"/>
      <c r="F14" s="78">
        <v>9.8116887074166659E-3</v>
      </c>
      <c r="G14" s="3"/>
      <c r="H14" s="79">
        <v>1139.0470953732001</v>
      </c>
      <c r="I14" s="124">
        <v>0.29202086701508972</v>
      </c>
      <c r="J14" s="18"/>
      <c r="K14" s="125">
        <v>0.66839257693788134</v>
      </c>
      <c r="L14" s="4"/>
      <c r="M14" s="108">
        <v>0.10273661384992527</v>
      </c>
      <c r="N14" s="4"/>
      <c r="O14" s="49">
        <v>14</v>
      </c>
      <c r="P14" s="23"/>
      <c r="Q14" s="80">
        <v>-0.17387148229737748</v>
      </c>
      <c r="R14" s="4"/>
      <c r="S14" s="53">
        <v>0.3604831195819807</v>
      </c>
      <c r="T14" s="16"/>
      <c r="U14" s="24" t="s">
        <v>25</v>
      </c>
      <c r="V14" s="7"/>
      <c r="W14" s="96">
        <v>53</v>
      </c>
      <c r="X14" s="4"/>
      <c r="Y14" s="97">
        <v>0.43500476314194159</v>
      </c>
      <c r="Z14" s="97">
        <v>0.69705038918476014</v>
      </c>
      <c r="AA14" s="98">
        <v>0.58261700095510971</v>
      </c>
      <c r="AC14" s="91">
        <f t="shared" ref="AC14:AC45" si="0">MROUND((($AE$5*0.095*1000)/D14),5)</f>
        <v>430</v>
      </c>
      <c r="AE14" s="153" t="s">
        <v>253</v>
      </c>
      <c r="AG14" s="1">
        <v>1</v>
      </c>
      <c r="AH14" s="149" t="s">
        <v>22</v>
      </c>
      <c r="AI14" s="176" t="s">
        <v>122</v>
      </c>
      <c r="AJ14" s="162">
        <v>9.5000000000000001E-2</v>
      </c>
      <c r="AK14" s="51"/>
    </row>
    <row r="15" spans="1:45" ht="18.95" customHeight="1" thickTop="1" thickBot="1" x14ac:dyDescent="0.45">
      <c r="A15" s="105">
        <v>2</v>
      </c>
      <c r="B15" s="175" t="s">
        <v>22</v>
      </c>
      <c r="C15" s="224" t="s">
        <v>122</v>
      </c>
      <c r="D15" s="48">
        <v>158.41999999999999</v>
      </c>
      <c r="E15" s="2"/>
      <c r="F15" s="78">
        <v>-9.9368789450660078E-3</v>
      </c>
      <c r="G15" s="3"/>
      <c r="H15" s="79">
        <v>756.59393527133273</v>
      </c>
      <c r="I15" s="124">
        <v>0.16276616141766106</v>
      </c>
      <c r="J15" s="18"/>
      <c r="K15" s="125">
        <v>0.63924100924933458</v>
      </c>
      <c r="L15" s="4"/>
      <c r="M15" s="108">
        <v>-5.926368771006274E-2</v>
      </c>
      <c r="N15" s="4"/>
      <c r="O15" s="49" t="s">
        <v>21</v>
      </c>
      <c r="P15" s="23"/>
      <c r="Q15" s="80">
        <v>0.22564113143558495</v>
      </c>
      <c r="R15" s="4"/>
      <c r="S15" s="53">
        <v>0.31329310329424553</v>
      </c>
      <c r="T15" s="16"/>
      <c r="U15" s="24" t="s">
        <v>25</v>
      </c>
      <c r="V15" s="7"/>
      <c r="W15" s="96">
        <v>100</v>
      </c>
      <c r="X15" s="4"/>
      <c r="Y15" s="99">
        <v>0.21908426317814556</v>
      </c>
      <c r="Z15" s="100">
        <v>0.48876985245747573</v>
      </c>
      <c r="AA15" s="101">
        <v>0.53716281777605257</v>
      </c>
      <c r="AC15" s="91">
        <f t="shared" si="0"/>
        <v>450</v>
      </c>
      <c r="AG15" s="1">
        <v>2</v>
      </c>
      <c r="AH15" s="149" t="s">
        <v>37</v>
      </c>
      <c r="AI15" s="176" t="s">
        <v>329</v>
      </c>
      <c r="AJ15" s="162">
        <v>9.5000000000000001E-2</v>
      </c>
      <c r="AK15" s="51"/>
    </row>
    <row r="16" spans="1:45" ht="18.95" customHeight="1" thickTop="1" thickBot="1" x14ac:dyDescent="0.45">
      <c r="A16" s="105">
        <v>116</v>
      </c>
      <c r="B16" s="21" t="s">
        <v>248</v>
      </c>
      <c r="C16" s="225" t="s">
        <v>249</v>
      </c>
      <c r="D16" s="48">
        <v>247.57</v>
      </c>
      <c r="E16" s="2"/>
      <c r="F16" s="78">
        <v>-1.7111322852151778E-2</v>
      </c>
      <c r="G16" s="3"/>
      <c r="H16" s="79">
        <v>469.76787749655006</v>
      </c>
      <c r="I16" s="124">
        <v>0.24099443224637154</v>
      </c>
      <c r="J16" s="18"/>
      <c r="K16" s="125">
        <v>0.61178103606947276</v>
      </c>
      <c r="L16" s="4"/>
      <c r="M16" s="108">
        <v>0.22301253404411914</v>
      </c>
      <c r="N16" s="4"/>
      <c r="O16" s="49">
        <v>10</v>
      </c>
      <c r="P16" s="23"/>
      <c r="Q16" s="80">
        <v>0.2547275566924323</v>
      </c>
      <c r="R16" s="4"/>
      <c r="S16" s="53">
        <v>0.22046078037374445</v>
      </c>
      <c r="T16" s="16"/>
      <c r="U16" s="24" t="s">
        <v>25</v>
      </c>
      <c r="V16" s="7"/>
      <c r="W16" s="96">
        <v>10</v>
      </c>
      <c r="X16" s="4"/>
      <c r="Y16" s="99">
        <v>0.13252516010978965</v>
      </c>
      <c r="Z16" s="100">
        <v>0.34351766429695552</v>
      </c>
      <c r="AA16" s="101">
        <v>0.17032239765528989</v>
      </c>
      <c r="AC16" s="91">
        <f t="shared" si="0"/>
        <v>290</v>
      </c>
      <c r="AE16" s="157" t="s">
        <v>179</v>
      </c>
      <c r="AG16" s="1">
        <v>3</v>
      </c>
      <c r="AH16" s="149" t="s">
        <v>42</v>
      </c>
      <c r="AI16" s="176" t="s">
        <v>323</v>
      </c>
      <c r="AJ16" s="162">
        <v>9.5000000000000001E-2</v>
      </c>
      <c r="AK16" s="106"/>
    </row>
    <row r="17" spans="1:37" ht="18.95" customHeight="1" thickBot="1" x14ac:dyDescent="0.45">
      <c r="A17" s="105">
        <v>96</v>
      </c>
      <c r="B17" s="212" t="s">
        <v>305</v>
      </c>
      <c r="C17" s="226" t="s">
        <v>306</v>
      </c>
      <c r="D17" s="48">
        <v>669.22</v>
      </c>
      <c r="E17" s="2"/>
      <c r="F17" s="78">
        <v>-3.3812658812658714E-2</v>
      </c>
      <c r="G17" s="3"/>
      <c r="H17" s="79">
        <v>513.16276676745576</v>
      </c>
      <c r="I17" s="124">
        <v>0.24035802571643169</v>
      </c>
      <c r="J17" s="18"/>
      <c r="K17" s="125">
        <v>0.6034576733635123</v>
      </c>
      <c r="L17" s="4"/>
      <c r="M17" s="108">
        <v>0.46236296318251546</v>
      </c>
      <c r="N17" s="4"/>
      <c r="O17" s="49">
        <v>8</v>
      </c>
      <c r="P17" s="23"/>
      <c r="Q17" s="80">
        <v>0.50390205710713176</v>
      </c>
      <c r="R17" s="4"/>
      <c r="S17" s="53">
        <v>0.34913604550949467</v>
      </c>
      <c r="T17" s="16"/>
      <c r="U17" s="24" t="s">
        <v>25</v>
      </c>
      <c r="V17" s="7"/>
      <c r="W17" s="96">
        <v>8</v>
      </c>
      <c r="X17" s="4"/>
      <c r="Y17" s="99">
        <v>0.10284932680740289</v>
      </c>
      <c r="Z17" s="100">
        <v>3.4247210459617428E-2</v>
      </c>
      <c r="AA17" s="101">
        <v>0.4538147375738617</v>
      </c>
      <c r="AC17" s="91">
        <f t="shared" si="0"/>
        <v>105</v>
      </c>
      <c r="AE17" s="156" t="s">
        <v>348</v>
      </c>
      <c r="AF17" s="21" t="s">
        <v>347</v>
      </c>
      <c r="AG17" s="1">
        <v>4</v>
      </c>
      <c r="AH17" s="149" t="s">
        <v>49</v>
      </c>
      <c r="AI17" s="176" t="s">
        <v>135</v>
      </c>
      <c r="AJ17" s="162">
        <v>9.5000000000000001E-2</v>
      </c>
      <c r="AK17" s="51"/>
    </row>
    <row r="18" spans="1:37" ht="18.95" customHeight="1" thickTop="1" thickBot="1" x14ac:dyDescent="0.45">
      <c r="A18" s="105">
        <v>114</v>
      </c>
      <c r="B18" s="175" t="s">
        <v>112</v>
      </c>
      <c r="C18" s="224" t="s">
        <v>155</v>
      </c>
      <c r="D18" s="48">
        <v>503.23</v>
      </c>
      <c r="E18" s="2"/>
      <c r="F18" s="78">
        <v>-4.135993034116936E-3</v>
      </c>
      <c r="G18" s="3"/>
      <c r="H18" s="79">
        <v>1181.85584039024</v>
      </c>
      <c r="I18" s="124">
        <v>0.23794778453031087</v>
      </c>
      <c r="J18" s="18"/>
      <c r="K18" s="125">
        <v>0.59645203703793015</v>
      </c>
      <c r="L18" s="4"/>
      <c r="M18" s="108">
        <v>0.12844200784569382</v>
      </c>
      <c r="N18" s="4"/>
      <c r="O18" s="49">
        <v>14</v>
      </c>
      <c r="P18" s="23"/>
      <c r="Q18" s="80">
        <v>0.11759481158395924</v>
      </c>
      <c r="R18" s="4"/>
      <c r="S18" s="53">
        <v>0.19507820955653093</v>
      </c>
      <c r="T18" s="16"/>
      <c r="U18" s="24" t="s">
        <v>25</v>
      </c>
      <c r="V18" s="7"/>
      <c r="W18" s="96">
        <v>14</v>
      </c>
      <c r="X18" s="4"/>
      <c r="Y18" s="99">
        <v>3.2881098499620398E-2</v>
      </c>
      <c r="Z18" s="100">
        <v>0.23129434793246895</v>
      </c>
      <c r="AA18" s="101">
        <v>0.3578791149487317</v>
      </c>
      <c r="AC18" s="91">
        <f t="shared" si="0"/>
        <v>140</v>
      </c>
      <c r="AE18" s="114"/>
      <c r="AG18" s="1">
        <v>5</v>
      </c>
      <c r="AH18" s="149" t="s">
        <v>299</v>
      </c>
      <c r="AI18" s="176" t="s">
        <v>300</v>
      </c>
      <c r="AJ18" s="162">
        <v>9.5000000000000001E-2</v>
      </c>
      <c r="AK18" s="51"/>
    </row>
    <row r="19" spans="1:37" ht="18.600000000000001" customHeight="1" thickTop="1" thickBot="1" x14ac:dyDescent="0.45">
      <c r="A19" s="105">
        <v>11</v>
      </c>
      <c r="B19" s="214" t="s">
        <v>28</v>
      </c>
      <c r="C19" s="226" t="s">
        <v>125</v>
      </c>
      <c r="D19" s="48">
        <v>186.49</v>
      </c>
      <c r="E19" s="2"/>
      <c r="F19" s="78">
        <v>-2.5296607954842454E-2</v>
      </c>
      <c r="G19" s="3"/>
      <c r="H19" s="79">
        <v>519.65562994688014</v>
      </c>
      <c r="I19" s="124">
        <v>0.40792068120300984</v>
      </c>
      <c r="J19" s="18"/>
      <c r="K19" s="125">
        <v>0.58589934622325424</v>
      </c>
      <c r="L19" s="4"/>
      <c r="M19" s="108">
        <v>0.36016041028964385</v>
      </c>
      <c r="N19" s="4"/>
      <c r="O19" s="49">
        <v>40</v>
      </c>
      <c r="P19" s="23"/>
      <c r="Q19" s="80">
        <v>0.27088435860045113</v>
      </c>
      <c r="R19" s="4"/>
      <c r="S19" s="53">
        <v>0.18777944460600007</v>
      </c>
      <c r="T19" s="16"/>
      <c r="U19" s="24" t="s">
        <v>25</v>
      </c>
      <c r="V19" s="7"/>
      <c r="W19" s="96">
        <v>4</v>
      </c>
      <c r="X19" s="4"/>
      <c r="Y19" s="99">
        <v>0.15897085327201554</v>
      </c>
      <c r="Z19" s="100">
        <v>0.11343960833482591</v>
      </c>
      <c r="AA19" s="101">
        <v>0.34727640514376557</v>
      </c>
      <c r="AC19" s="91">
        <f t="shared" si="0"/>
        <v>380</v>
      </c>
      <c r="AE19" s="115" t="s">
        <v>180</v>
      </c>
      <c r="AF19" s="42"/>
      <c r="AG19" s="1">
        <v>6</v>
      </c>
      <c r="AH19" s="149" t="s">
        <v>235</v>
      </c>
      <c r="AI19" s="176" t="s">
        <v>236</v>
      </c>
      <c r="AJ19" s="162">
        <v>9.5000000000000001E-2</v>
      </c>
      <c r="AK19" s="51"/>
    </row>
    <row r="20" spans="1:37" ht="18.95" customHeight="1" thickTop="1" thickBot="1" x14ac:dyDescent="0.45">
      <c r="A20" s="105">
        <v>56</v>
      </c>
      <c r="B20" s="175" t="s">
        <v>299</v>
      </c>
      <c r="C20" s="227" t="s">
        <v>300</v>
      </c>
      <c r="D20" s="48">
        <v>49.9</v>
      </c>
      <c r="E20" s="2"/>
      <c r="F20" s="78">
        <v>8.0224628961089728E-4</v>
      </c>
      <c r="G20" s="3"/>
      <c r="H20" s="79">
        <v>804.44442375510437</v>
      </c>
      <c r="I20" s="124">
        <v>0.4334456923255342</v>
      </c>
      <c r="J20" s="18"/>
      <c r="K20" s="125">
        <v>0.57300708038626913</v>
      </c>
      <c r="L20" s="4"/>
      <c r="M20" s="108">
        <v>0.4876774014414309</v>
      </c>
      <c r="N20" s="4"/>
      <c r="O20" s="49">
        <v>29</v>
      </c>
      <c r="P20" s="23"/>
      <c r="Q20" s="80">
        <v>-0.25971882507723976</v>
      </c>
      <c r="R20" s="4"/>
      <c r="S20" s="53">
        <v>0.34198320952942346</v>
      </c>
      <c r="T20" s="16"/>
      <c r="U20" s="24" t="s">
        <v>25</v>
      </c>
      <c r="V20" s="7"/>
      <c r="W20" s="96">
        <v>29</v>
      </c>
      <c r="X20" s="4"/>
      <c r="Y20" s="99">
        <v>0.27360898417559976</v>
      </c>
      <c r="Z20" s="100">
        <v>0.58111533586818753</v>
      </c>
      <c r="AA20" s="101">
        <v>0.57861436254349896</v>
      </c>
      <c r="AC20" s="91">
        <f t="shared" si="0"/>
        <v>1430</v>
      </c>
      <c r="AE20" s="156" t="s">
        <v>348</v>
      </c>
      <c r="AF20" s="42"/>
      <c r="AG20" s="1">
        <v>7</v>
      </c>
      <c r="AH20" s="149" t="s">
        <v>178</v>
      </c>
      <c r="AI20" s="176" t="s">
        <v>195</v>
      </c>
      <c r="AJ20" s="162">
        <v>9.5000000000000001E-2</v>
      </c>
    </row>
    <row r="21" spans="1:37" ht="18.95" customHeight="1" thickTop="1" thickBot="1" x14ac:dyDescent="0.45">
      <c r="A21" s="105">
        <v>33</v>
      </c>
      <c r="B21" s="21" t="s">
        <v>39</v>
      </c>
      <c r="C21" s="225" t="s">
        <v>40</v>
      </c>
      <c r="D21" s="48">
        <v>221.8</v>
      </c>
      <c r="E21" s="2"/>
      <c r="F21" s="78">
        <v>-4.0860311616002232E-3</v>
      </c>
      <c r="G21" s="3"/>
      <c r="H21" s="79">
        <v>687.55944681631991</v>
      </c>
      <c r="I21" s="124">
        <v>0.30792473365698253</v>
      </c>
      <c r="J21" s="18"/>
      <c r="K21" s="125">
        <v>0.56182082622126639</v>
      </c>
      <c r="L21" s="4"/>
      <c r="M21" s="108">
        <v>0.33778990854487101</v>
      </c>
      <c r="N21" s="4"/>
      <c r="O21" s="49">
        <v>10</v>
      </c>
      <c r="P21" s="23"/>
      <c r="Q21" s="80">
        <v>0.40715436430235147</v>
      </c>
      <c r="R21" s="4"/>
      <c r="S21" s="53">
        <v>0.3833440967980204</v>
      </c>
      <c r="T21" s="16"/>
      <c r="U21" s="24" t="s">
        <v>25</v>
      </c>
      <c r="V21" s="7"/>
      <c r="W21" s="96">
        <v>10</v>
      </c>
      <c r="X21" s="4"/>
      <c r="Y21" s="99">
        <v>0.11845091019111487</v>
      </c>
      <c r="Z21" s="100">
        <v>0.1591324797491509</v>
      </c>
      <c r="AA21" s="101">
        <v>2.5765040907652637E-3</v>
      </c>
      <c r="AC21" s="91">
        <f t="shared" si="0"/>
        <v>320</v>
      </c>
      <c r="AE21" s="114"/>
      <c r="AF21" s="42"/>
      <c r="AG21" s="1">
        <v>8</v>
      </c>
      <c r="AH21" s="149" t="s">
        <v>172</v>
      </c>
      <c r="AI21" s="176" t="s">
        <v>173</v>
      </c>
      <c r="AJ21" s="162">
        <v>9.5000000000000001E-2</v>
      </c>
      <c r="AK21" s="51"/>
    </row>
    <row r="22" spans="1:37" ht="18.95" customHeight="1" thickTop="1" thickBot="1" x14ac:dyDescent="0.45">
      <c r="A22" s="105">
        <v>30</v>
      </c>
      <c r="B22" s="175" t="s">
        <v>37</v>
      </c>
      <c r="C22" s="224" t="s">
        <v>128</v>
      </c>
      <c r="D22" s="48">
        <v>71.569999999999993</v>
      </c>
      <c r="E22" s="2"/>
      <c r="F22" s="78">
        <v>1.0590228748941E-2</v>
      </c>
      <c r="G22" s="3"/>
      <c r="H22" s="79">
        <v>812.37205380275179</v>
      </c>
      <c r="I22" s="124">
        <v>0.16275158185536837</v>
      </c>
      <c r="J22" s="18"/>
      <c r="K22" s="125">
        <v>0.55547440596130593</v>
      </c>
      <c r="L22" s="4"/>
      <c r="M22" s="108">
        <v>0.32091837318813266</v>
      </c>
      <c r="N22" s="4"/>
      <c r="O22" s="49">
        <v>6</v>
      </c>
      <c r="P22" s="23"/>
      <c r="Q22" s="80">
        <v>0.51494914758371535</v>
      </c>
      <c r="R22" s="4"/>
      <c r="S22" s="53">
        <v>0.18769190477936432</v>
      </c>
      <c r="T22" s="16"/>
      <c r="U22" s="24" t="s">
        <v>25</v>
      </c>
      <c r="V22" s="7"/>
      <c r="W22" s="96">
        <v>70</v>
      </c>
      <c r="X22" s="4"/>
      <c r="Y22" s="99">
        <v>0.16468673718470295</v>
      </c>
      <c r="Z22" s="100">
        <v>0.18985868661679128</v>
      </c>
      <c r="AA22" s="101">
        <v>0.14879614767255211</v>
      </c>
      <c r="AC22" s="91">
        <f t="shared" si="0"/>
        <v>995</v>
      </c>
      <c r="AG22" s="1">
        <v>9</v>
      </c>
      <c r="AH22" s="149" t="s">
        <v>107</v>
      </c>
      <c r="AI22" s="176" t="s">
        <v>146</v>
      </c>
      <c r="AJ22" s="162">
        <v>9.5000000000000001E-2</v>
      </c>
    </row>
    <row r="23" spans="1:37" ht="18.95" customHeight="1" thickTop="1" thickBot="1" x14ac:dyDescent="0.45">
      <c r="A23" s="105">
        <v>42</v>
      </c>
      <c r="B23" s="174" t="s">
        <v>49</v>
      </c>
      <c r="C23" s="224" t="s">
        <v>135</v>
      </c>
      <c r="D23" s="48">
        <v>104.2</v>
      </c>
      <c r="E23" s="2"/>
      <c r="F23" s="78">
        <v>2.3877370541417031E-2</v>
      </c>
      <c r="G23" s="3"/>
      <c r="H23" s="79">
        <v>571.37367580489183</v>
      </c>
      <c r="I23" s="124">
        <v>0.33045682860284287</v>
      </c>
      <c r="J23" s="18"/>
      <c r="K23" s="125">
        <v>0.55485478750346817</v>
      </c>
      <c r="L23" s="4"/>
      <c r="M23" s="108">
        <v>9.8829176820824927E-3</v>
      </c>
      <c r="N23" s="4"/>
      <c r="O23" s="49">
        <v>3</v>
      </c>
      <c r="P23" s="23"/>
      <c r="Q23" s="80">
        <v>-0.29156950260113168</v>
      </c>
      <c r="R23" s="4"/>
      <c r="S23" s="53">
        <v>0.31559343013450647</v>
      </c>
      <c r="T23" s="16"/>
      <c r="U23" s="24" t="s">
        <v>25</v>
      </c>
      <c r="V23" s="7"/>
      <c r="W23" s="96">
        <v>48</v>
      </c>
      <c r="X23" s="4"/>
      <c r="Y23" s="99">
        <v>0.47425014148273892</v>
      </c>
      <c r="Z23" s="100">
        <v>0.67362672663026024</v>
      </c>
      <c r="AA23" s="101">
        <v>0.95827851907536177</v>
      </c>
      <c r="AC23" s="91">
        <f t="shared" si="0"/>
        <v>685</v>
      </c>
      <c r="AE23" s="185" t="s">
        <v>0</v>
      </c>
      <c r="AF23" s="186"/>
      <c r="AG23" s="1">
        <v>10</v>
      </c>
      <c r="AH23" s="149" t="s">
        <v>112</v>
      </c>
      <c r="AI23" s="176" t="s">
        <v>341</v>
      </c>
      <c r="AJ23" s="162">
        <v>9.5000000000000001E-2</v>
      </c>
      <c r="AK23" s="106"/>
    </row>
    <row r="24" spans="1:37" ht="18.95" customHeight="1" thickTop="1" thickBot="1" x14ac:dyDescent="0.45">
      <c r="A24" s="105">
        <v>43</v>
      </c>
      <c r="B24" s="215" t="s">
        <v>50</v>
      </c>
      <c r="C24" s="225" t="s">
        <v>136</v>
      </c>
      <c r="D24" s="48">
        <v>554.9</v>
      </c>
      <c r="E24" s="2"/>
      <c r="F24" s="78">
        <v>-8.0797969325372421E-3</v>
      </c>
      <c r="G24" s="3"/>
      <c r="H24" s="79">
        <v>1064.1975804181964</v>
      </c>
      <c r="I24" s="124">
        <v>0.23555995769127436</v>
      </c>
      <c r="J24" s="18"/>
      <c r="K24" s="125">
        <v>0.54690072758198582</v>
      </c>
      <c r="L24" s="4"/>
      <c r="M24" s="108">
        <v>0.49221099958221659</v>
      </c>
      <c r="N24" s="4"/>
      <c r="O24" s="49">
        <v>15</v>
      </c>
      <c r="P24" s="23"/>
      <c r="Q24" s="80">
        <v>0.27024074446989205</v>
      </c>
      <c r="R24" s="4"/>
      <c r="S24" s="53">
        <v>0.25550306707705223</v>
      </c>
      <c r="T24" s="16"/>
      <c r="U24" s="24" t="s">
        <v>25</v>
      </c>
      <c r="V24" s="7"/>
      <c r="W24" s="96">
        <v>15</v>
      </c>
      <c r="X24" s="4"/>
      <c r="Y24" s="99">
        <v>1.7362447976825734E-2</v>
      </c>
      <c r="Z24" s="100">
        <v>0.22675922446001806</v>
      </c>
      <c r="AA24" s="101">
        <v>0.64152171340669728</v>
      </c>
      <c r="AC24" s="91">
        <f t="shared" si="0"/>
        <v>130</v>
      </c>
      <c r="AE24" s="187" t="s">
        <v>263</v>
      </c>
      <c r="AF24" s="188"/>
      <c r="AK24" s="51"/>
    </row>
    <row r="25" spans="1:37" ht="18.95" customHeight="1" thickTop="1" thickBot="1" x14ac:dyDescent="0.45">
      <c r="A25" s="105">
        <v>46</v>
      </c>
      <c r="B25" s="21" t="s">
        <v>225</v>
      </c>
      <c r="C25" s="225" t="s">
        <v>226</v>
      </c>
      <c r="D25" s="48">
        <v>431.99</v>
      </c>
      <c r="E25" s="2"/>
      <c r="F25" s="78">
        <v>1.0384750321599912E-2</v>
      </c>
      <c r="G25" s="3"/>
      <c r="H25" s="79">
        <v>606.99683665539624</v>
      </c>
      <c r="I25" s="124">
        <v>0.33391142774061627</v>
      </c>
      <c r="J25" s="18"/>
      <c r="K25" s="125">
        <v>0.54679858563816386</v>
      </c>
      <c r="L25" s="4"/>
      <c r="M25" s="108">
        <v>0.21726111758179401</v>
      </c>
      <c r="N25" s="4"/>
      <c r="O25" s="49">
        <v>8</v>
      </c>
      <c r="P25" s="23"/>
      <c r="Q25" s="80">
        <v>0.25727965584985635</v>
      </c>
      <c r="R25" s="4"/>
      <c r="S25" s="53">
        <v>0.47556425587114848</v>
      </c>
      <c r="T25" s="16"/>
      <c r="U25" s="24" t="s">
        <v>25</v>
      </c>
      <c r="V25" s="7"/>
      <c r="W25" s="96">
        <v>8</v>
      </c>
      <c r="X25" s="4"/>
      <c r="Y25" s="99">
        <v>0.2349275320888482</v>
      </c>
      <c r="Z25" s="100">
        <v>0.26742753197981473</v>
      </c>
      <c r="AA25" s="101">
        <v>0.19694660718738732</v>
      </c>
      <c r="AC25" s="91">
        <f t="shared" si="0"/>
        <v>165</v>
      </c>
      <c r="AE25" s="178" t="s">
        <v>279</v>
      </c>
      <c r="AF25" s="179"/>
      <c r="AH25" s="155" t="s">
        <v>179</v>
      </c>
      <c r="AI25" s="114" t="s">
        <v>345</v>
      </c>
      <c r="AJ25" s="107"/>
      <c r="AK25" s="51"/>
    </row>
    <row r="26" spans="1:37" ht="18.95" customHeight="1" thickBot="1" x14ac:dyDescent="0.45">
      <c r="A26" s="105">
        <v>106</v>
      </c>
      <c r="B26" s="21" t="s">
        <v>244</v>
      </c>
      <c r="C26" s="225" t="s">
        <v>245</v>
      </c>
      <c r="D26" s="48">
        <v>179</v>
      </c>
      <c r="E26" s="2"/>
      <c r="F26" s="78">
        <v>-1.8371264052645997E-2</v>
      </c>
      <c r="G26" s="3"/>
      <c r="H26" s="79">
        <v>849.75488122399599</v>
      </c>
      <c r="I26" s="124">
        <v>0.32035152903852948</v>
      </c>
      <c r="J26" s="18"/>
      <c r="K26" s="125">
        <v>0.54629664322806792</v>
      </c>
      <c r="L26" s="4"/>
      <c r="M26" s="108">
        <v>0.33438194865789028</v>
      </c>
      <c r="N26" s="4"/>
      <c r="O26" s="49">
        <v>10</v>
      </c>
      <c r="P26" s="23"/>
      <c r="Q26" s="80">
        <v>0.34565813425475406</v>
      </c>
      <c r="R26" s="4"/>
      <c r="S26" s="53">
        <v>0.21399767689537003</v>
      </c>
      <c r="T26" s="16"/>
      <c r="U26" s="24" t="s">
        <v>25</v>
      </c>
      <c r="V26" s="7"/>
      <c r="W26" s="96">
        <v>6</v>
      </c>
      <c r="X26" s="4"/>
      <c r="Y26" s="99">
        <v>-3.9544991146643782E-2</v>
      </c>
      <c r="Z26" s="100">
        <v>-8.6361780318497283E-2</v>
      </c>
      <c r="AA26" s="101">
        <v>5.5897149245387467E-4</v>
      </c>
      <c r="AC26" s="91">
        <f t="shared" si="0"/>
        <v>400</v>
      </c>
      <c r="AE26" s="178" t="s">
        <v>264</v>
      </c>
      <c r="AF26" s="179"/>
    </row>
    <row r="27" spans="1:37" ht="18.95" customHeight="1" thickBot="1" x14ac:dyDescent="0.45">
      <c r="A27" s="105">
        <v>113</v>
      </c>
      <c r="B27" s="21" t="s">
        <v>110</v>
      </c>
      <c r="C27" s="225" t="s">
        <v>111</v>
      </c>
      <c r="D27" s="48">
        <v>214.51</v>
      </c>
      <c r="E27" s="2"/>
      <c r="F27" s="78">
        <v>-1.790129109055949E-2</v>
      </c>
      <c r="G27" s="3"/>
      <c r="H27" s="79">
        <v>607.91777317088793</v>
      </c>
      <c r="I27" s="124">
        <v>0.37550468222567612</v>
      </c>
      <c r="J27" s="18"/>
      <c r="K27" s="125">
        <v>0.54614205436806496</v>
      </c>
      <c r="L27" s="4"/>
      <c r="M27" s="108">
        <v>0.1612197591252118</v>
      </c>
      <c r="N27" s="4"/>
      <c r="O27" s="49">
        <v>32</v>
      </c>
      <c r="P27" s="23"/>
      <c r="Q27" s="80">
        <v>0.11063127525069771</v>
      </c>
      <c r="R27" s="4"/>
      <c r="S27" s="53">
        <v>0.13592531366744678</v>
      </c>
      <c r="T27" s="16"/>
      <c r="U27" s="24" t="s">
        <v>25</v>
      </c>
      <c r="V27" s="7"/>
      <c r="W27" s="96">
        <v>6</v>
      </c>
      <c r="X27" s="4"/>
      <c r="Y27" s="99">
        <v>3.5779816513761498E-2</v>
      </c>
      <c r="Z27" s="100">
        <v>0.15763626551538024</v>
      </c>
      <c r="AA27" s="101">
        <v>0.34144206115940223</v>
      </c>
      <c r="AC27" s="91">
        <f t="shared" si="0"/>
        <v>330</v>
      </c>
      <c r="AE27" s="116" t="s">
        <v>265</v>
      </c>
      <c r="AF27" s="117"/>
      <c r="AH27" s="115" t="s">
        <v>180</v>
      </c>
      <c r="AI27" s="114" t="s">
        <v>345</v>
      </c>
    </row>
    <row r="28" spans="1:37" ht="18.95" customHeight="1" thickBot="1" x14ac:dyDescent="0.45">
      <c r="A28" s="105">
        <v>49</v>
      </c>
      <c r="B28" s="21" t="s">
        <v>51</v>
      </c>
      <c r="C28" s="225" t="s">
        <v>161</v>
      </c>
      <c r="D28" s="48">
        <v>284</v>
      </c>
      <c r="E28" s="2"/>
      <c r="F28" s="78">
        <v>-3.5786962318433702E-3</v>
      </c>
      <c r="G28" s="3"/>
      <c r="H28" s="79">
        <v>954.55999202304031</v>
      </c>
      <c r="I28" s="124">
        <v>0.24198368878192589</v>
      </c>
      <c r="J28" s="18"/>
      <c r="K28" s="125">
        <v>0.54393729173495842</v>
      </c>
      <c r="L28" s="4"/>
      <c r="M28" s="108">
        <v>0.65779348417830563</v>
      </c>
      <c r="N28" s="4"/>
      <c r="O28" s="49">
        <v>9</v>
      </c>
      <c r="P28" s="23"/>
      <c r="Q28" s="80">
        <v>0.7270921530608776</v>
      </c>
      <c r="R28" s="4"/>
      <c r="S28" s="53">
        <v>0.4445191669712516</v>
      </c>
      <c r="T28" s="16"/>
      <c r="U28" s="24" t="s">
        <v>25</v>
      </c>
      <c r="V28" s="7"/>
      <c r="W28" s="96">
        <v>9</v>
      </c>
      <c r="X28" s="4"/>
      <c r="Y28" s="99">
        <v>7.2183630323165326E-2</v>
      </c>
      <c r="Z28" s="100">
        <v>0.24397722295225566</v>
      </c>
      <c r="AA28" s="101">
        <v>0.57628906033190885</v>
      </c>
      <c r="AC28" s="91">
        <f t="shared" si="0"/>
        <v>250</v>
      </c>
      <c r="AE28" s="178" t="s">
        <v>275</v>
      </c>
      <c r="AF28" s="179"/>
    </row>
    <row r="29" spans="1:37" ht="18.95" customHeight="1" thickBot="1" x14ac:dyDescent="0.45">
      <c r="A29" s="105">
        <v>16</v>
      </c>
      <c r="B29" s="21" t="s">
        <v>216</v>
      </c>
      <c r="C29" s="225" t="s">
        <v>216</v>
      </c>
      <c r="D29" s="48">
        <v>313.99</v>
      </c>
      <c r="E29" s="2"/>
      <c r="F29" s="78">
        <v>-3.9652328384722768E-3</v>
      </c>
      <c r="G29" s="3"/>
      <c r="H29" s="79">
        <v>374.05941254400011</v>
      </c>
      <c r="I29" s="124">
        <v>0.28758367116338768</v>
      </c>
      <c r="J29" s="18"/>
      <c r="K29" s="125">
        <v>0.54298955001291527</v>
      </c>
      <c r="L29" s="4"/>
      <c r="M29" s="108">
        <v>0.55490830597923368</v>
      </c>
      <c r="N29" s="4"/>
      <c r="O29" s="49">
        <v>25</v>
      </c>
      <c r="P29" s="23"/>
      <c r="Q29" s="80">
        <v>0.40541124132312367</v>
      </c>
      <c r="R29" s="4"/>
      <c r="S29" s="53">
        <v>0.33753546181382144</v>
      </c>
      <c r="T29" s="16"/>
      <c r="U29" s="24" t="s">
        <v>25</v>
      </c>
      <c r="V29" s="7"/>
      <c r="W29" s="96">
        <v>25</v>
      </c>
      <c r="X29" s="4"/>
      <c r="Y29" s="99">
        <v>7.0797667360092742E-2</v>
      </c>
      <c r="Z29" s="100">
        <v>4.9852882171994128E-2</v>
      </c>
      <c r="AA29" s="101">
        <v>0.39420984858576436</v>
      </c>
      <c r="AC29" s="91">
        <f t="shared" si="0"/>
        <v>225</v>
      </c>
      <c r="AE29" s="183" t="s">
        <v>183</v>
      </c>
      <c r="AF29" s="184"/>
    </row>
    <row r="30" spans="1:37" ht="18.95" customHeight="1" thickBot="1" x14ac:dyDescent="0.45">
      <c r="A30" s="105">
        <v>20</v>
      </c>
      <c r="B30" s="212" t="s">
        <v>284</v>
      </c>
      <c r="C30" s="225" t="s">
        <v>285</v>
      </c>
      <c r="D30" s="48">
        <v>64.25</v>
      </c>
      <c r="E30" s="2"/>
      <c r="F30" s="78">
        <v>9.2679861765629923E-3</v>
      </c>
      <c r="G30" s="3"/>
      <c r="H30" s="79">
        <v>582.02533768445608</v>
      </c>
      <c r="I30" s="124">
        <v>0.30541908948971708</v>
      </c>
      <c r="J30" s="18"/>
      <c r="K30" s="125">
        <v>0.54139119259293733</v>
      </c>
      <c r="L30" s="4"/>
      <c r="M30" s="108">
        <v>0.3443899138658868</v>
      </c>
      <c r="N30" s="4"/>
      <c r="O30" s="49">
        <v>8</v>
      </c>
      <c r="P30" s="23"/>
      <c r="Q30" s="80">
        <v>0.39605231287514919</v>
      </c>
      <c r="R30" s="4"/>
      <c r="S30" s="53">
        <v>0.26395206859161918</v>
      </c>
      <c r="T30" s="16"/>
      <c r="U30" s="24" t="s">
        <v>25</v>
      </c>
      <c r="V30" s="7"/>
      <c r="W30" s="96">
        <v>8</v>
      </c>
      <c r="X30" s="4"/>
      <c r="Y30" s="99">
        <v>0.128380751668423</v>
      </c>
      <c r="Z30" s="100">
        <v>9.3803200544773535E-2</v>
      </c>
      <c r="AA30" s="101">
        <v>0.3168682106989138</v>
      </c>
      <c r="AC30" s="91">
        <f t="shared" si="0"/>
        <v>1110</v>
      </c>
      <c r="AE30" s="183" t="s">
        <v>276</v>
      </c>
      <c r="AF30" s="184"/>
    </row>
    <row r="31" spans="1:37" ht="18.95" customHeight="1" thickTop="1" thickBot="1" x14ac:dyDescent="0.45">
      <c r="A31" s="105">
        <v>70</v>
      </c>
      <c r="B31" s="174" t="s">
        <v>235</v>
      </c>
      <c r="C31" s="227" t="s">
        <v>236</v>
      </c>
      <c r="D31" s="48">
        <v>445.25</v>
      </c>
      <c r="E31" s="2"/>
      <c r="F31" s="78">
        <v>1.0576726661976066E-2</v>
      </c>
      <c r="G31" s="3"/>
      <c r="H31" s="79">
        <v>705.59814092561589</v>
      </c>
      <c r="I31" s="124">
        <v>0.29139261131323779</v>
      </c>
      <c r="J31" s="18"/>
      <c r="K31" s="125">
        <v>0.53945754158011905</v>
      </c>
      <c r="L31" s="4"/>
      <c r="M31" s="108">
        <v>-0.31285233857742956</v>
      </c>
      <c r="N31" s="4"/>
      <c r="O31" s="49" t="s">
        <v>21</v>
      </c>
      <c r="P31" s="23"/>
      <c r="Q31" s="80">
        <v>-0.40588566221744171</v>
      </c>
      <c r="R31" s="4"/>
      <c r="S31" s="53">
        <v>0.16098588738232486</v>
      </c>
      <c r="T31" s="16"/>
      <c r="U31" s="24" t="s">
        <v>25</v>
      </c>
      <c r="V31" s="7"/>
      <c r="W31" s="96">
        <v>71</v>
      </c>
      <c r="X31" s="4"/>
      <c r="Y31" s="99">
        <v>0.30659975936848904</v>
      </c>
      <c r="Z31" s="100">
        <v>0.30292921312147003</v>
      </c>
      <c r="AA31" s="101">
        <v>0.25028080422329557</v>
      </c>
      <c r="AC31" s="91">
        <f t="shared" si="0"/>
        <v>160</v>
      </c>
      <c r="AE31" s="183" t="s">
        <v>186</v>
      </c>
      <c r="AF31" s="184"/>
    </row>
    <row r="32" spans="1:37" ht="18.95" customHeight="1" thickTop="1" thickBot="1" x14ac:dyDescent="0.45">
      <c r="A32" s="105">
        <v>112</v>
      </c>
      <c r="B32" s="21" t="s">
        <v>108</v>
      </c>
      <c r="C32" s="225" t="s">
        <v>109</v>
      </c>
      <c r="D32" s="48">
        <v>268.77999999999997</v>
      </c>
      <c r="E32" s="2"/>
      <c r="F32" s="78">
        <v>1.0983224253366286E-2</v>
      </c>
      <c r="G32" s="3"/>
      <c r="H32" s="79">
        <v>639.83600299199998</v>
      </c>
      <c r="I32" s="124">
        <v>0.23366809381453235</v>
      </c>
      <c r="J32" s="18"/>
      <c r="K32" s="125">
        <v>0.53843898945160507</v>
      </c>
      <c r="L32" s="4"/>
      <c r="M32" s="108">
        <v>5.981770484559612E-2</v>
      </c>
      <c r="N32" s="4"/>
      <c r="O32" s="49">
        <v>6</v>
      </c>
      <c r="P32" s="23"/>
      <c r="Q32" s="80">
        <v>0.21824793183768232</v>
      </c>
      <c r="R32" s="4"/>
      <c r="S32" s="53">
        <v>0.21549454418208347</v>
      </c>
      <c r="T32" s="16"/>
      <c r="U32" s="24" t="s">
        <v>25</v>
      </c>
      <c r="V32" s="7"/>
      <c r="W32" s="96">
        <v>6</v>
      </c>
      <c r="X32" s="4"/>
      <c r="Y32" s="99">
        <v>0.10965238213194595</v>
      </c>
      <c r="Z32" s="100">
        <v>0.35699500176705201</v>
      </c>
      <c r="AA32" s="101">
        <v>0.26247064349459825</v>
      </c>
      <c r="AC32" s="91">
        <f t="shared" si="0"/>
        <v>265</v>
      </c>
      <c r="AE32" s="116" t="s">
        <v>266</v>
      </c>
      <c r="AF32" s="118"/>
    </row>
    <row r="33" spans="1:32" ht="18.95" customHeight="1" thickBot="1" x14ac:dyDescent="0.45">
      <c r="A33" s="105">
        <v>62</v>
      </c>
      <c r="B33" s="21" t="s">
        <v>64</v>
      </c>
      <c r="C33" s="225" t="s">
        <v>255</v>
      </c>
      <c r="D33" s="48">
        <v>192</v>
      </c>
      <c r="E33" s="2"/>
      <c r="F33" s="78">
        <v>-1.5536071373634885E-2</v>
      </c>
      <c r="G33" s="3"/>
      <c r="H33" s="79">
        <v>604.46333996655596</v>
      </c>
      <c r="I33" s="124">
        <v>0.26581434513517371</v>
      </c>
      <c r="J33" s="18"/>
      <c r="K33" s="125">
        <v>0.53790158735228444</v>
      </c>
      <c r="L33" s="4"/>
      <c r="M33" s="108">
        <v>0.48277621073007371</v>
      </c>
      <c r="N33" s="4"/>
      <c r="O33" s="49">
        <v>15</v>
      </c>
      <c r="P33" s="23"/>
      <c r="Q33" s="80">
        <v>0.34403602084801144</v>
      </c>
      <c r="R33" s="4"/>
      <c r="S33" s="53">
        <v>0.10802186042526105</v>
      </c>
      <c r="T33" s="16"/>
      <c r="U33" s="24" t="s">
        <v>25</v>
      </c>
      <c r="V33" s="7"/>
      <c r="W33" s="96">
        <v>5</v>
      </c>
      <c r="X33" s="4"/>
      <c r="Y33" s="99">
        <v>-4.7949620667426918E-2</v>
      </c>
      <c r="Z33" s="100">
        <v>-0.1152889134641969</v>
      </c>
      <c r="AA33" s="101">
        <v>-9.527848459146171E-2</v>
      </c>
      <c r="AC33" s="91">
        <f t="shared" si="0"/>
        <v>370</v>
      </c>
      <c r="AE33" s="178" t="s">
        <v>277</v>
      </c>
      <c r="AF33" s="179"/>
    </row>
    <row r="34" spans="1:32" ht="18.95" customHeight="1" thickBot="1" x14ac:dyDescent="0.45">
      <c r="A34" s="105">
        <v>83</v>
      </c>
      <c r="B34" s="212" t="s">
        <v>169</v>
      </c>
      <c r="C34" s="225" t="s">
        <v>170</v>
      </c>
      <c r="D34" s="48">
        <v>79.19</v>
      </c>
      <c r="E34" s="2"/>
      <c r="F34" s="78">
        <v>4.1562541102196482E-2</v>
      </c>
      <c r="G34" s="3"/>
      <c r="H34" s="79">
        <v>443.10841371583996</v>
      </c>
      <c r="I34" s="124">
        <v>0.35545893118710087</v>
      </c>
      <c r="J34" s="18"/>
      <c r="K34" s="125">
        <v>0.53732702872332361</v>
      </c>
      <c r="L34" s="4"/>
      <c r="M34" s="108">
        <v>8.8761034818101159E-2</v>
      </c>
      <c r="N34" s="4"/>
      <c r="O34" s="49">
        <v>4</v>
      </c>
      <c r="P34" s="23"/>
      <c r="Q34" s="80">
        <v>-0.17124136015392755</v>
      </c>
      <c r="R34" s="4"/>
      <c r="S34" s="53">
        <v>0.36043179835332573</v>
      </c>
      <c r="T34" s="16"/>
      <c r="U34" s="24" t="s">
        <v>25</v>
      </c>
      <c r="V34" s="7"/>
      <c r="W34" s="96">
        <v>62</v>
      </c>
      <c r="X34" s="4"/>
      <c r="Y34" s="99">
        <v>0.36112066002062559</v>
      </c>
      <c r="Z34" s="100">
        <v>0.44903934126258016</v>
      </c>
      <c r="AA34" s="101">
        <v>0.31174424382971666</v>
      </c>
      <c r="AC34" s="91">
        <f t="shared" si="0"/>
        <v>900</v>
      </c>
      <c r="AE34" s="181" t="s">
        <v>267</v>
      </c>
      <c r="AF34" s="182"/>
    </row>
    <row r="35" spans="1:32" ht="18.95" customHeight="1" thickTop="1" thickBot="1" x14ac:dyDescent="0.45">
      <c r="A35" s="105">
        <v>9</v>
      </c>
      <c r="B35" s="21" t="s">
        <v>26</v>
      </c>
      <c r="C35" s="225" t="s">
        <v>166</v>
      </c>
      <c r="D35" s="48">
        <v>2770</v>
      </c>
      <c r="E35" s="2"/>
      <c r="F35" s="78">
        <v>-9.7806503274516787E-3</v>
      </c>
      <c r="G35" s="3"/>
      <c r="H35" s="79">
        <v>3574.1418966172687</v>
      </c>
      <c r="I35" s="124">
        <v>0.34798569148675296</v>
      </c>
      <c r="J35" s="18"/>
      <c r="K35" s="125">
        <v>0.53706512330189349</v>
      </c>
      <c r="L35" s="4"/>
      <c r="M35" s="108">
        <v>0.16144090668533839</v>
      </c>
      <c r="N35" s="4"/>
      <c r="O35" s="49">
        <v>34</v>
      </c>
      <c r="P35" s="23"/>
      <c r="Q35" s="80">
        <v>2.3990522992000107E-2</v>
      </c>
      <c r="R35" s="4"/>
      <c r="S35" s="53">
        <v>0.1394222194427911</v>
      </c>
      <c r="T35" s="16"/>
      <c r="U35" s="24" t="s">
        <v>25</v>
      </c>
      <c r="V35" s="7"/>
      <c r="W35" s="96">
        <v>3</v>
      </c>
      <c r="X35" s="4"/>
      <c r="Y35" s="99">
        <v>-3.4658209761452508E-2</v>
      </c>
      <c r="Z35" s="100">
        <v>-1.2713540794177525E-2</v>
      </c>
      <c r="AA35" s="101">
        <v>0.36283351291247845</v>
      </c>
      <c r="AC35" s="91">
        <f t="shared" si="0"/>
        <v>25</v>
      </c>
    </row>
    <row r="36" spans="1:32" ht="18.95" customHeight="1" thickBot="1" x14ac:dyDescent="0.45">
      <c r="A36" s="105">
        <v>95</v>
      </c>
      <c r="B36" s="174" t="s">
        <v>178</v>
      </c>
      <c r="C36" s="224" t="s">
        <v>195</v>
      </c>
      <c r="D36" s="48">
        <v>101.01</v>
      </c>
      <c r="E36" s="2"/>
      <c r="F36" s="78">
        <v>-3.6496350364962904E-3</v>
      </c>
      <c r="G36" s="3"/>
      <c r="H36" s="79">
        <v>553.76375997816001</v>
      </c>
      <c r="I36" s="124">
        <v>0.24207285189454039</v>
      </c>
      <c r="J36" s="18"/>
      <c r="K36" s="125">
        <v>0.53552413826551171</v>
      </c>
      <c r="L36" s="4"/>
      <c r="M36" s="108">
        <v>-0.18291320162057811</v>
      </c>
      <c r="N36" s="4"/>
      <c r="O36" s="49" t="s">
        <v>21</v>
      </c>
      <c r="P36" s="23"/>
      <c r="Q36" s="80">
        <v>-0.44896903142137567</v>
      </c>
      <c r="R36" s="4"/>
      <c r="S36" s="53">
        <v>0.15297410856446969</v>
      </c>
      <c r="T36" s="16"/>
      <c r="U36" s="24" t="s">
        <v>25</v>
      </c>
      <c r="V36" s="7"/>
      <c r="W36" s="96">
        <v>54</v>
      </c>
      <c r="X36" s="4"/>
      <c r="Y36" s="99">
        <v>0.20709847036328877</v>
      </c>
      <c r="Z36" s="100">
        <v>0.18459012548375764</v>
      </c>
      <c r="AA36" s="101">
        <v>0.33699536730641966</v>
      </c>
      <c r="AC36" s="91">
        <f t="shared" si="0"/>
        <v>705</v>
      </c>
    </row>
    <row r="37" spans="1:32" ht="18.95" customHeight="1" thickTop="1" thickBot="1" x14ac:dyDescent="0.45">
      <c r="A37" s="105">
        <v>6</v>
      </c>
      <c r="B37" s="217" t="s">
        <v>165</v>
      </c>
      <c r="C37" s="225" t="s">
        <v>194</v>
      </c>
      <c r="D37" s="48">
        <v>114.05</v>
      </c>
      <c r="E37" s="2"/>
      <c r="F37" s="78">
        <v>-6.3599930301446728E-3</v>
      </c>
      <c r="G37" s="3"/>
      <c r="H37" s="79">
        <v>3643.4208035273468</v>
      </c>
      <c r="I37" s="124">
        <v>0.64464072138058348</v>
      </c>
      <c r="J37" s="18"/>
      <c r="K37" s="125">
        <v>0.53520427260438741</v>
      </c>
      <c r="L37" s="4"/>
      <c r="M37" s="108">
        <v>0.20425208840391229</v>
      </c>
      <c r="N37" s="4"/>
      <c r="O37" s="49">
        <v>29</v>
      </c>
      <c r="P37" s="23"/>
      <c r="Q37" s="80">
        <v>-0.14049948508872867</v>
      </c>
      <c r="R37" s="4"/>
      <c r="S37" s="53">
        <v>1.3910173137298065E-2</v>
      </c>
      <c r="T37" s="16"/>
      <c r="U37" s="24" t="s">
        <v>25</v>
      </c>
      <c r="V37" s="7"/>
      <c r="W37" s="96">
        <v>1</v>
      </c>
      <c r="X37" s="4"/>
      <c r="Y37" s="99">
        <v>-0.20935875216637778</v>
      </c>
      <c r="Z37" s="100">
        <v>9.2642268633837954E-2</v>
      </c>
      <c r="AA37" s="101">
        <v>0.49123953974895396</v>
      </c>
      <c r="AC37" s="91">
        <f t="shared" si="0"/>
        <v>625</v>
      </c>
    </row>
    <row r="38" spans="1:32" ht="18.95" customHeight="1" thickBot="1" x14ac:dyDescent="0.45">
      <c r="A38" s="105">
        <v>86</v>
      </c>
      <c r="B38" s="212" t="s">
        <v>91</v>
      </c>
      <c r="C38" s="225" t="s">
        <v>141</v>
      </c>
      <c r="D38" s="48">
        <v>258.08</v>
      </c>
      <c r="E38" s="2"/>
      <c r="F38" s="78">
        <v>-2.6994420147790743E-2</v>
      </c>
      <c r="G38" s="3"/>
      <c r="H38" s="79">
        <v>4554.0448641800012</v>
      </c>
      <c r="I38" s="124">
        <v>0.62213373030948382</v>
      </c>
      <c r="J38" s="18"/>
      <c r="K38" s="125">
        <v>0.53172856400106616</v>
      </c>
      <c r="L38" s="4"/>
      <c r="M38" s="108">
        <v>0.31599153014502557</v>
      </c>
      <c r="N38" s="4"/>
      <c r="O38" s="49">
        <v>30</v>
      </c>
      <c r="P38" s="23"/>
      <c r="Q38" s="80">
        <v>0.15415960713835275</v>
      </c>
      <c r="R38" s="4"/>
      <c r="S38" s="53">
        <v>0.38312060639602019</v>
      </c>
      <c r="T38" s="16"/>
      <c r="U38" s="24" t="s">
        <v>25</v>
      </c>
      <c r="V38" s="7"/>
      <c r="W38" s="96">
        <v>4</v>
      </c>
      <c r="X38" s="4"/>
      <c r="Y38" s="99">
        <v>-0.11236457437661229</v>
      </c>
      <c r="Z38" s="100">
        <v>0.17624538535162482</v>
      </c>
      <c r="AA38" s="101">
        <v>1.0412876690658859</v>
      </c>
      <c r="AC38" s="91">
        <f t="shared" si="0"/>
        <v>275</v>
      </c>
    </row>
    <row r="39" spans="1:32" ht="18.95" customHeight="1" thickTop="1" thickBot="1" x14ac:dyDescent="0.45">
      <c r="A39" s="105">
        <v>71</v>
      </c>
      <c r="B39" s="21" t="s">
        <v>71</v>
      </c>
      <c r="C39" s="225" t="s">
        <v>151</v>
      </c>
      <c r="D39" s="48">
        <v>220.75</v>
      </c>
      <c r="E39" s="2"/>
      <c r="F39" s="78">
        <v>-3.3789994309975091E-2</v>
      </c>
      <c r="G39" s="3"/>
      <c r="H39" s="79">
        <v>702.11628698167999</v>
      </c>
      <c r="I39" s="124">
        <v>0.27585207923771221</v>
      </c>
      <c r="J39" s="18"/>
      <c r="K39" s="125">
        <v>0.53139912813788481</v>
      </c>
      <c r="L39" s="4"/>
      <c r="M39" s="108">
        <v>0.41351853481157608</v>
      </c>
      <c r="N39" s="4"/>
      <c r="O39" s="49">
        <v>12</v>
      </c>
      <c r="P39" s="23"/>
      <c r="Q39" s="80">
        <v>0.3753157419389927</v>
      </c>
      <c r="R39" s="4"/>
      <c r="S39" s="53">
        <v>1.4888548512879997E-2</v>
      </c>
      <c r="T39" s="16"/>
      <c r="U39" s="24" t="s">
        <v>25</v>
      </c>
      <c r="V39" s="7"/>
      <c r="W39" s="96">
        <v>7</v>
      </c>
      <c r="X39" s="4"/>
      <c r="Y39" s="99">
        <v>-0.10620293141145032</v>
      </c>
      <c r="Z39" s="100">
        <v>5.6776293743118433E-2</v>
      </c>
      <c r="AA39" s="101">
        <v>0.22177330086340485</v>
      </c>
      <c r="AC39" s="91">
        <f t="shared" si="0"/>
        <v>325</v>
      </c>
    </row>
    <row r="40" spans="1:32" ht="18.95" customHeight="1" thickBot="1" x14ac:dyDescent="0.45">
      <c r="A40" s="105">
        <v>14</v>
      </c>
      <c r="B40" s="21" t="s">
        <v>175</v>
      </c>
      <c r="C40" s="225" t="s">
        <v>176</v>
      </c>
      <c r="D40" s="48">
        <v>158.47999999999999</v>
      </c>
      <c r="E40" s="2"/>
      <c r="F40" s="78">
        <v>-3.8174424955999431E-2</v>
      </c>
      <c r="G40" s="3"/>
      <c r="H40" s="79">
        <v>490.59881422731996</v>
      </c>
      <c r="I40" s="124">
        <v>0.39697408749624119</v>
      </c>
      <c r="J40" s="18"/>
      <c r="K40" s="125">
        <v>0.52850285112485351</v>
      </c>
      <c r="L40" s="4"/>
      <c r="M40" s="108">
        <v>0.15542204772388102</v>
      </c>
      <c r="N40" s="4"/>
      <c r="O40" s="49">
        <v>3</v>
      </c>
      <c r="P40" s="23"/>
      <c r="Q40" s="80">
        <v>0.19228807892199495</v>
      </c>
      <c r="R40" s="4"/>
      <c r="S40" s="53">
        <v>0.11314198566894459</v>
      </c>
      <c r="T40" s="16"/>
      <c r="U40" s="24" t="s">
        <v>25</v>
      </c>
      <c r="V40" s="7"/>
      <c r="W40" s="96">
        <v>3</v>
      </c>
      <c r="X40" s="4"/>
      <c r="Y40" s="99">
        <v>-7.9033007903300923E-2</v>
      </c>
      <c r="Z40" s="100">
        <v>-8.8409548461317211E-2</v>
      </c>
      <c r="AA40" s="101">
        <v>5.3443233182664196E-2</v>
      </c>
      <c r="AC40" s="91">
        <f t="shared" si="0"/>
        <v>450</v>
      </c>
    </row>
    <row r="41" spans="1:32" ht="18.95" customHeight="1" thickBot="1" x14ac:dyDescent="0.45">
      <c r="A41" s="105">
        <v>104</v>
      </c>
      <c r="B41" s="174" t="s">
        <v>172</v>
      </c>
      <c r="C41" s="224" t="s">
        <v>173</v>
      </c>
      <c r="D41" s="48">
        <v>217</v>
      </c>
      <c r="E41" s="2"/>
      <c r="F41" s="78">
        <v>-2.5901153656237463E-2</v>
      </c>
      <c r="G41" s="3"/>
      <c r="H41" s="79">
        <v>772.99702777204777</v>
      </c>
      <c r="I41" s="124">
        <v>0.3554100849240775</v>
      </c>
      <c r="J41" s="18"/>
      <c r="K41" s="125">
        <v>0.52227779614133529</v>
      </c>
      <c r="L41" s="4"/>
      <c r="M41" s="108">
        <v>0.41726530810343054</v>
      </c>
      <c r="N41" s="4"/>
      <c r="O41" s="49">
        <v>16</v>
      </c>
      <c r="P41" s="23"/>
      <c r="Q41" s="80">
        <v>4.4430449601709499E-2</v>
      </c>
      <c r="R41" s="4"/>
      <c r="S41" s="53">
        <v>0.16216068247706728</v>
      </c>
      <c r="T41" s="26"/>
      <c r="U41" s="24" t="s">
        <v>25</v>
      </c>
      <c r="V41" s="7"/>
      <c r="W41" s="96">
        <v>7</v>
      </c>
      <c r="X41" s="4"/>
      <c r="Y41" s="99">
        <v>-1.3950106784204941E-2</v>
      </c>
      <c r="Z41" s="100">
        <v>-0.10245274434379781</v>
      </c>
      <c r="AA41" s="101">
        <v>0.15253877204164001</v>
      </c>
      <c r="AC41" s="91">
        <f t="shared" si="0"/>
        <v>330</v>
      </c>
    </row>
    <row r="42" spans="1:32" ht="18.95" customHeight="1" thickTop="1" thickBot="1" x14ac:dyDescent="0.45">
      <c r="A42" s="105">
        <v>25</v>
      </c>
      <c r="B42" s="217" t="s">
        <v>34</v>
      </c>
      <c r="C42" s="225" t="s">
        <v>167</v>
      </c>
      <c r="D42" s="48">
        <v>348.48</v>
      </c>
      <c r="E42" s="2"/>
      <c r="F42" s="78">
        <v>-4.14368588003311E-3</v>
      </c>
      <c r="G42" s="3"/>
      <c r="H42" s="79">
        <v>1337.6786125906119</v>
      </c>
      <c r="I42" s="124">
        <v>0.1832394330077956</v>
      </c>
      <c r="J42" s="18"/>
      <c r="K42" s="125">
        <v>0.52161682220344641</v>
      </c>
      <c r="L42" s="4"/>
      <c r="M42" s="108">
        <v>5.5776948183968722E-2</v>
      </c>
      <c r="N42" s="4"/>
      <c r="O42" s="49">
        <v>2</v>
      </c>
      <c r="P42" s="23"/>
      <c r="Q42" s="80">
        <v>0.34136330655824526</v>
      </c>
      <c r="R42" s="4"/>
      <c r="S42" s="53">
        <v>0.31713135844381801</v>
      </c>
      <c r="T42" s="16"/>
      <c r="U42" s="24" t="s">
        <v>25</v>
      </c>
      <c r="V42" s="7"/>
      <c r="W42" s="96">
        <v>2</v>
      </c>
      <c r="X42" s="4"/>
      <c r="Y42" s="99">
        <v>0.18837812031100798</v>
      </c>
      <c r="Z42" s="100">
        <v>0.2714999817564856</v>
      </c>
      <c r="AA42" s="101">
        <v>0.39598605936786457</v>
      </c>
      <c r="AC42" s="91">
        <f t="shared" si="0"/>
        <v>205</v>
      </c>
    </row>
    <row r="43" spans="1:32" ht="18.95" customHeight="1" thickTop="1" thickBot="1" x14ac:dyDescent="0.45">
      <c r="A43" s="105">
        <v>77</v>
      </c>
      <c r="B43" s="21" t="s">
        <v>77</v>
      </c>
      <c r="C43" s="228" t="s">
        <v>152</v>
      </c>
      <c r="D43" s="48">
        <v>80</v>
      </c>
      <c r="E43" s="2"/>
      <c r="F43" s="78">
        <v>8.8272383354350836E-3</v>
      </c>
      <c r="G43" s="3"/>
      <c r="H43" s="79">
        <v>963.58959199645926</v>
      </c>
      <c r="I43" s="124">
        <v>0.18229638207797955</v>
      </c>
      <c r="J43" s="18"/>
      <c r="K43" s="125">
        <v>0.51856263336543573</v>
      </c>
      <c r="L43" s="4"/>
      <c r="M43" s="108">
        <v>0.1055548893892877</v>
      </c>
      <c r="N43" s="4"/>
      <c r="O43" s="49">
        <v>4</v>
      </c>
      <c r="P43" s="23"/>
      <c r="Q43" s="80">
        <v>0.27692459187704466</v>
      </c>
      <c r="R43" s="4"/>
      <c r="S43" s="53">
        <v>0.10516813568960615</v>
      </c>
      <c r="T43" s="16"/>
      <c r="U43" s="24" t="s">
        <v>25</v>
      </c>
      <c r="V43" s="7"/>
      <c r="W43" s="96">
        <v>4</v>
      </c>
      <c r="X43" s="4"/>
      <c r="Y43" s="99">
        <v>5.9041567381519666E-2</v>
      </c>
      <c r="Z43" s="100">
        <v>0.1104941699056079</v>
      </c>
      <c r="AA43" s="101">
        <v>0.10046260696840426</v>
      </c>
      <c r="AC43" s="91">
        <f t="shared" si="0"/>
        <v>890</v>
      </c>
    </row>
    <row r="44" spans="1:32" ht="18.95" customHeight="1" thickBot="1" x14ac:dyDescent="0.45">
      <c r="A44" s="105">
        <v>13</v>
      </c>
      <c r="B44" s="21" t="s">
        <v>29</v>
      </c>
      <c r="C44" s="225" t="s">
        <v>30</v>
      </c>
      <c r="D44" s="48">
        <v>234.18</v>
      </c>
      <c r="E44" s="2"/>
      <c r="F44" s="78">
        <v>-9.6841036918001722E-3</v>
      </c>
      <c r="G44" s="3"/>
      <c r="H44" s="79">
        <v>663.98476495006787</v>
      </c>
      <c r="I44" s="124">
        <v>0.23906741584086807</v>
      </c>
      <c r="J44" s="18"/>
      <c r="K44" s="125">
        <v>0.51625009289905655</v>
      </c>
      <c r="L44" s="4"/>
      <c r="M44" s="108">
        <v>0.38001916605505393</v>
      </c>
      <c r="N44" s="4"/>
      <c r="O44" s="49">
        <v>5</v>
      </c>
      <c r="P44" s="23"/>
      <c r="Q44" s="80">
        <v>0.7874801752558469</v>
      </c>
      <c r="R44" s="4"/>
      <c r="S44" s="53">
        <v>0.1262743232465573</v>
      </c>
      <c r="T44" s="16"/>
      <c r="U44" s="24" t="s">
        <v>25</v>
      </c>
      <c r="V44" s="7"/>
      <c r="W44" s="96">
        <v>5</v>
      </c>
      <c r="X44" s="4"/>
      <c r="Y44" s="99">
        <v>6.0021727322107532E-2</v>
      </c>
      <c r="Z44" s="100">
        <v>9.6143044373712794E-2</v>
      </c>
      <c r="AA44" s="101">
        <v>-4.5993400415529351E-2</v>
      </c>
      <c r="AC44" s="91">
        <f t="shared" si="0"/>
        <v>305</v>
      </c>
    </row>
    <row r="45" spans="1:32" ht="18.95" customHeight="1" thickBot="1" x14ac:dyDescent="0.45">
      <c r="A45" s="105">
        <v>105</v>
      </c>
      <c r="B45" s="21" t="s">
        <v>105</v>
      </c>
      <c r="C45" s="225" t="s">
        <v>106</v>
      </c>
      <c r="D45" s="48">
        <v>996.45</v>
      </c>
      <c r="E45" s="2"/>
      <c r="F45" s="78">
        <v>2.4849594559246402E-3</v>
      </c>
      <c r="G45" s="3"/>
      <c r="H45" s="79">
        <v>27285.434672945739</v>
      </c>
      <c r="I45" s="124">
        <v>0.71020161304204288</v>
      </c>
      <c r="J45" s="18"/>
      <c r="K45" s="125">
        <v>0.51489328613051832</v>
      </c>
      <c r="L45" s="4"/>
      <c r="M45" s="108">
        <v>0.32676826909667445</v>
      </c>
      <c r="N45" s="4"/>
      <c r="O45" s="49">
        <v>4</v>
      </c>
      <c r="P45" s="23"/>
      <c r="Q45" s="80">
        <v>0.33867023662919687</v>
      </c>
      <c r="R45" s="4"/>
      <c r="S45" s="53">
        <v>0.43256833940586026</v>
      </c>
      <c r="T45" s="16"/>
      <c r="U45" s="24" t="s">
        <v>25</v>
      </c>
      <c r="V45" s="7"/>
      <c r="W45" s="96">
        <v>3</v>
      </c>
      <c r="X45" s="4"/>
      <c r="Y45" s="99">
        <v>6.1713530734233357E-2</v>
      </c>
      <c r="Z45" s="100">
        <v>0.32517222118786071</v>
      </c>
      <c r="AA45" s="101">
        <v>0.5809890999095626</v>
      </c>
      <c r="AC45" s="91">
        <f t="shared" si="0"/>
        <v>70</v>
      </c>
    </row>
    <row r="46" spans="1:32" ht="18.95" customHeight="1" thickBot="1" x14ac:dyDescent="0.45">
      <c r="A46" s="105">
        <v>31</v>
      </c>
      <c r="B46" s="21" t="s">
        <v>38</v>
      </c>
      <c r="C46" s="225" t="s">
        <v>129</v>
      </c>
      <c r="D46" s="48">
        <v>600.22</v>
      </c>
      <c r="E46" s="2"/>
      <c r="F46" s="78">
        <v>-1.818955082278273E-2</v>
      </c>
      <c r="G46" s="3"/>
      <c r="H46" s="79">
        <v>1019.0655623524997</v>
      </c>
      <c r="I46" s="124">
        <v>0.37070547094729361</v>
      </c>
      <c r="J46" s="18"/>
      <c r="K46" s="125">
        <v>0.5123357522549149</v>
      </c>
      <c r="L46" s="4"/>
      <c r="M46" s="108">
        <v>2.423168286512789E-3</v>
      </c>
      <c r="N46" s="4"/>
      <c r="O46" s="49">
        <v>1</v>
      </c>
      <c r="P46" s="25"/>
      <c r="Q46" s="80">
        <v>0.13207239686931105</v>
      </c>
      <c r="R46" s="4"/>
      <c r="S46" s="53">
        <v>0.13644518028691893</v>
      </c>
      <c r="T46" s="16"/>
      <c r="U46" s="24" t="s">
        <v>25</v>
      </c>
      <c r="V46" s="7"/>
      <c r="W46" s="96">
        <v>1</v>
      </c>
      <c r="X46" s="4"/>
      <c r="Y46" s="99">
        <v>-7.1211933646942338E-2</v>
      </c>
      <c r="Z46" s="100">
        <v>0.19902515032261947</v>
      </c>
      <c r="AA46" s="101">
        <v>0.31261617862531987</v>
      </c>
      <c r="AC46" s="91">
        <f t="shared" ref="AC46:AC77" si="1">MROUND((($AE$5*0.095*1000)/D46),5)</f>
        <v>120</v>
      </c>
    </row>
    <row r="47" spans="1:32" ht="18.95" customHeight="1" thickBot="1" x14ac:dyDescent="0.45">
      <c r="A47" s="105">
        <v>50</v>
      </c>
      <c r="B47" s="21" t="s">
        <v>296</v>
      </c>
      <c r="C47" s="225" t="s">
        <v>297</v>
      </c>
      <c r="D47" s="48">
        <v>714.98</v>
      </c>
      <c r="E47" s="2"/>
      <c r="F47" s="78">
        <v>-5.7293839521623813E-3</v>
      </c>
      <c r="G47" s="3"/>
      <c r="H47" s="79">
        <v>431.68715761351996</v>
      </c>
      <c r="I47" s="124">
        <v>0.29358269842836093</v>
      </c>
      <c r="J47" s="18"/>
      <c r="K47" s="125">
        <v>0.50705931358777256</v>
      </c>
      <c r="L47" s="4"/>
      <c r="M47" s="108">
        <v>0.40345308765087906</v>
      </c>
      <c r="N47" s="4"/>
      <c r="O47" s="49">
        <v>19</v>
      </c>
      <c r="P47" s="23"/>
      <c r="Q47" s="80">
        <v>0.16892972531743294</v>
      </c>
      <c r="R47" s="4"/>
      <c r="S47" s="53">
        <v>8.2122040396758689E-2</v>
      </c>
      <c r="T47" s="16"/>
      <c r="U47" s="24" t="s">
        <v>25</v>
      </c>
      <c r="V47" s="7"/>
      <c r="W47" s="96">
        <v>5</v>
      </c>
      <c r="X47" s="4"/>
      <c r="Y47" s="99">
        <v>-0.11136244997389944</v>
      </c>
      <c r="Z47" s="100">
        <v>-0.1687438962005301</v>
      </c>
      <c r="AA47" s="101">
        <v>7.9475797928556302E-2</v>
      </c>
      <c r="AC47" s="91">
        <f t="shared" si="1"/>
        <v>100</v>
      </c>
    </row>
    <row r="48" spans="1:32" ht="18.95" customHeight="1" thickBot="1" x14ac:dyDescent="0.45">
      <c r="A48" s="105">
        <v>15</v>
      </c>
      <c r="B48" s="21" t="s">
        <v>214</v>
      </c>
      <c r="C48" s="225" t="s">
        <v>215</v>
      </c>
      <c r="D48" s="48">
        <v>461.28</v>
      </c>
      <c r="E48" s="2"/>
      <c r="F48" s="78">
        <v>-2.1758493447003535E-2</v>
      </c>
      <c r="G48" s="3"/>
      <c r="H48" s="79">
        <v>437.23926913534797</v>
      </c>
      <c r="I48" s="124">
        <v>0.2665561634935435</v>
      </c>
      <c r="J48" s="18"/>
      <c r="K48" s="125">
        <v>0.50616900685327582</v>
      </c>
      <c r="L48" s="4"/>
      <c r="M48" s="108">
        <v>-5.2584873821546196E-2</v>
      </c>
      <c r="N48" s="4"/>
      <c r="O48" s="49" t="s">
        <v>21</v>
      </c>
      <c r="P48" s="23"/>
      <c r="Q48" s="80">
        <v>4.9600307730825188E-2</v>
      </c>
      <c r="R48" s="4"/>
      <c r="S48" s="53">
        <v>0.10577025763012922</v>
      </c>
      <c r="T48" s="16"/>
      <c r="U48" s="24" t="s">
        <v>25</v>
      </c>
      <c r="V48" s="7"/>
      <c r="W48" s="96">
        <v>10</v>
      </c>
      <c r="X48" s="4"/>
      <c r="Y48" s="99">
        <v>3.3125041994221505E-2</v>
      </c>
      <c r="Z48" s="100">
        <v>0.22847479293722861</v>
      </c>
      <c r="AA48" s="101">
        <v>0.27824424307922513</v>
      </c>
      <c r="AC48" s="91">
        <f t="shared" si="1"/>
        <v>155</v>
      </c>
    </row>
    <row r="49" spans="1:29" ht="18.95" customHeight="1" thickTop="1" thickBot="1" x14ac:dyDescent="0.45">
      <c r="A49" s="105">
        <v>10</v>
      </c>
      <c r="B49" s="217" t="s">
        <v>27</v>
      </c>
      <c r="C49" s="228" t="s">
        <v>148</v>
      </c>
      <c r="D49" s="48">
        <v>3278</v>
      </c>
      <c r="E49" s="2"/>
      <c r="F49" s="78">
        <v>-5.9979743948960218E-3</v>
      </c>
      <c r="G49" s="3"/>
      <c r="H49" s="79">
        <v>11835.382544931406</v>
      </c>
      <c r="I49" s="124">
        <v>0.4794236130995726</v>
      </c>
      <c r="J49" s="18"/>
      <c r="K49" s="125">
        <v>0.49876144706035291</v>
      </c>
      <c r="L49" s="4"/>
      <c r="M49" s="108">
        <v>0.36892898029021293</v>
      </c>
      <c r="N49" s="4"/>
      <c r="O49" s="49">
        <v>7</v>
      </c>
      <c r="P49" s="23"/>
      <c r="Q49" s="80">
        <v>0.34968953175749773</v>
      </c>
      <c r="R49" s="4"/>
      <c r="S49" s="53">
        <v>0.33807818617838081</v>
      </c>
      <c r="T49" s="16"/>
      <c r="U49" s="24" t="s">
        <v>25</v>
      </c>
      <c r="V49" s="7"/>
      <c r="W49" s="96">
        <v>5</v>
      </c>
      <c r="X49" s="4"/>
      <c r="Y49" s="99">
        <v>-3.8241489992195676E-2</v>
      </c>
      <c r="Z49" s="100">
        <v>-3.0191861067143999E-2</v>
      </c>
      <c r="AA49" s="101">
        <v>6.1848289802304501E-2</v>
      </c>
      <c r="AC49" s="91">
        <f t="shared" si="1"/>
        <v>20</v>
      </c>
    </row>
    <row r="50" spans="1:29" ht="18.95" customHeight="1" thickBot="1" x14ac:dyDescent="0.45">
      <c r="A50" s="105">
        <v>3</v>
      </c>
      <c r="B50" s="21" t="s">
        <v>23</v>
      </c>
      <c r="C50" s="225" t="s">
        <v>123</v>
      </c>
      <c r="D50" s="48">
        <v>322</v>
      </c>
      <c r="E50" s="2"/>
      <c r="F50" s="78">
        <v>-1.6703820197270014E-2</v>
      </c>
      <c r="G50" s="3"/>
      <c r="H50" s="79">
        <v>567.20679891999066</v>
      </c>
      <c r="I50" s="124">
        <v>0.311223654284423</v>
      </c>
      <c r="J50" s="18"/>
      <c r="K50" s="125">
        <v>0.49409352539718154</v>
      </c>
      <c r="L50" s="4"/>
      <c r="M50" s="108">
        <v>0.34445099634664578</v>
      </c>
      <c r="N50" s="4"/>
      <c r="O50" s="49">
        <v>6</v>
      </c>
      <c r="P50" s="23"/>
      <c r="Q50" s="80">
        <v>0.50969056167770277</v>
      </c>
      <c r="R50" s="4"/>
      <c r="S50" s="53">
        <v>2.8220318355705057E-2</v>
      </c>
      <c r="T50" s="16"/>
      <c r="U50" s="24" t="s">
        <v>25</v>
      </c>
      <c r="V50" s="7"/>
      <c r="W50" s="96">
        <v>2</v>
      </c>
      <c r="X50" s="4"/>
      <c r="Y50" s="99">
        <v>-0.18043218203568423</v>
      </c>
      <c r="Z50" s="100">
        <v>-3.7829438833442919E-2</v>
      </c>
      <c r="AA50" s="101">
        <v>0.2035133619884133</v>
      </c>
      <c r="AC50" s="91">
        <f t="shared" si="1"/>
        <v>220</v>
      </c>
    </row>
    <row r="51" spans="1:29" ht="18.95" customHeight="1" thickBot="1" x14ac:dyDescent="0.45">
      <c r="A51" s="105">
        <v>88</v>
      </c>
      <c r="B51" s="21" t="s">
        <v>92</v>
      </c>
      <c r="C51" s="225" t="s">
        <v>93</v>
      </c>
      <c r="D51" s="48">
        <v>80.515000000000001</v>
      </c>
      <c r="E51" s="2"/>
      <c r="F51" s="78">
        <v>-1.5709046454767672E-2</v>
      </c>
      <c r="G51" s="3"/>
      <c r="H51" s="79">
        <v>811.14755033125959</v>
      </c>
      <c r="I51" s="124">
        <v>0.27345899087315612</v>
      </c>
      <c r="J51" s="18"/>
      <c r="K51" s="125">
        <v>0.49341508348697261</v>
      </c>
      <c r="L51" s="4"/>
      <c r="M51" s="108">
        <v>0.60848259729277709</v>
      </c>
      <c r="N51" s="4"/>
      <c r="O51" s="49">
        <v>16</v>
      </c>
      <c r="P51" s="23"/>
      <c r="Q51" s="80">
        <v>0.55444092717836491</v>
      </c>
      <c r="R51" s="4"/>
      <c r="S51" s="53">
        <v>0.16856221067779281</v>
      </c>
      <c r="T51" s="16"/>
      <c r="U51" s="24" t="s">
        <v>25</v>
      </c>
      <c r="V51" s="7"/>
      <c r="W51" s="96">
        <v>7</v>
      </c>
      <c r="X51" s="4"/>
      <c r="Y51" s="99">
        <v>-0.1201508031909081</v>
      </c>
      <c r="Z51" s="100">
        <v>-8.9608774310266814E-2</v>
      </c>
      <c r="AA51" s="101">
        <v>0.20477330540176575</v>
      </c>
      <c r="AC51" s="91">
        <f t="shared" si="1"/>
        <v>885</v>
      </c>
    </row>
    <row r="52" spans="1:29" ht="18.95" customHeight="1" thickBot="1" x14ac:dyDescent="0.45">
      <c r="A52" s="105">
        <v>57</v>
      </c>
      <c r="B52" s="21" t="s">
        <v>58</v>
      </c>
      <c r="C52" s="225" t="s">
        <v>59</v>
      </c>
      <c r="D52" s="48">
        <v>93.7</v>
      </c>
      <c r="E52" s="2"/>
      <c r="F52" s="78">
        <v>-1.2644889357218192E-2</v>
      </c>
      <c r="G52" s="3"/>
      <c r="H52" s="79">
        <v>1088.5316432804482</v>
      </c>
      <c r="I52" s="124">
        <v>0.34002463413055434</v>
      </c>
      <c r="J52" s="18"/>
      <c r="K52" s="125">
        <v>0.4920871162663113</v>
      </c>
      <c r="L52" s="4"/>
      <c r="M52" s="108">
        <v>0.14577208608936021</v>
      </c>
      <c r="N52" s="4"/>
      <c r="O52" s="49">
        <v>4</v>
      </c>
      <c r="P52" s="23"/>
      <c r="Q52" s="80">
        <v>0.49237074620964522</v>
      </c>
      <c r="R52" s="4"/>
      <c r="S52" s="53">
        <v>3.8424547059701782E-2</v>
      </c>
      <c r="T52" s="16"/>
      <c r="U52" s="24" t="s">
        <v>25</v>
      </c>
      <c r="V52" s="7"/>
      <c r="W52" s="96">
        <v>4</v>
      </c>
      <c r="X52" s="4"/>
      <c r="Y52" s="99">
        <v>6.877283473028184E-3</v>
      </c>
      <c r="Z52" s="100">
        <v>-4.9117109803125669E-2</v>
      </c>
      <c r="AA52" s="101">
        <v>-6.2999999999999945E-2</v>
      </c>
      <c r="AC52" s="91">
        <f t="shared" si="1"/>
        <v>760</v>
      </c>
    </row>
    <row r="53" spans="1:29" ht="18.95" customHeight="1" thickBot="1" x14ac:dyDescent="0.45">
      <c r="A53" s="105">
        <v>53</v>
      </c>
      <c r="B53" s="21" t="s">
        <v>56</v>
      </c>
      <c r="C53" s="225" t="s">
        <v>57</v>
      </c>
      <c r="D53" s="48">
        <v>221.68</v>
      </c>
      <c r="E53" s="2"/>
      <c r="F53" s="78">
        <v>-2.1582733812949617E-2</v>
      </c>
      <c r="G53" s="3"/>
      <c r="H53" s="79">
        <v>671.63485530808805</v>
      </c>
      <c r="I53" s="124">
        <v>0.31407171711699672</v>
      </c>
      <c r="J53" s="18"/>
      <c r="K53" s="125">
        <v>0.4916083616264606</v>
      </c>
      <c r="L53" s="4"/>
      <c r="M53" s="108">
        <v>0.10778695583626263</v>
      </c>
      <c r="N53" s="4"/>
      <c r="O53" s="49">
        <v>5</v>
      </c>
      <c r="P53" s="23"/>
      <c r="Q53" s="80">
        <v>0.35459596013336203</v>
      </c>
      <c r="R53" s="4"/>
      <c r="S53" s="53">
        <v>1.4514451013298398E-2</v>
      </c>
      <c r="T53" s="16"/>
      <c r="U53" s="24" t="s">
        <v>25</v>
      </c>
      <c r="V53" s="7"/>
      <c r="W53" s="96">
        <v>2</v>
      </c>
      <c r="X53" s="4"/>
      <c r="Y53" s="99">
        <v>-0.12014288549315333</v>
      </c>
      <c r="Z53" s="100">
        <v>-3.2303125545660949E-2</v>
      </c>
      <c r="AA53" s="101">
        <v>-0.17372991911737301</v>
      </c>
      <c r="AC53" s="91">
        <f t="shared" si="1"/>
        <v>320</v>
      </c>
    </row>
    <row r="54" spans="1:29" ht="18.95" customHeight="1" thickBot="1" x14ac:dyDescent="0.35">
      <c r="A54" s="105">
        <v>117</v>
      </c>
      <c r="B54" s="21" t="s">
        <v>114</v>
      </c>
      <c r="C54" s="225" t="s">
        <v>115</v>
      </c>
      <c r="D54" s="48">
        <v>214.68</v>
      </c>
      <c r="E54" s="2"/>
      <c r="F54" s="78">
        <v>-1.7347919622831443E-2</v>
      </c>
      <c r="G54" s="3"/>
      <c r="H54" s="79">
        <v>2217.4430035140008</v>
      </c>
      <c r="I54" s="124">
        <v>0.34109012209966905</v>
      </c>
      <c r="J54" s="18"/>
      <c r="K54" s="125">
        <v>0.48816813939314824</v>
      </c>
      <c r="L54" s="4"/>
      <c r="M54" s="108">
        <v>0.1419872988630122</v>
      </c>
      <c r="N54" s="4"/>
      <c r="O54" s="49">
        <v>3</v>
      </c>
      <c r="P54" s="23"/>
      <c r="Q54" s="80">
        <v>0.27857468984825134</v>
      </c>
      <c r="R54" s="4"/>
      <c r="S54" s="53">
        <v>0.10410542687208543</v>
      </c>
      <c r="T54" s="4"/>
      <c r="U54" s="24" t="s">
        <v>25</v>
      </c>
      <c r="V54" s="7"/>
      <c r="W54" s="96">
        <v>3</v>
      </c>
      <c r="X54" s="4"/>
      <c r="Y54" s="99">
        <v>-3.2500696443494848E-3</v>
      </c>
      <c r="Z54" s="100">
        <v>-3.6228956228956166E-2</v>
      </c>
      <c r="AA54" s="101">
        <v>3.1768154947854121E-2</v>
      </c>
      <c r="AC54" s="91">
        <f t="shared" si="1"/>
        <v>330</v>
      </c>
    </row>
    <row r="55" spans="1:29" ht="18.95" customHeight="1" thickBot="1" x14ac:dyDescent="0.45">
      <c r="A55" s="105">
        <v>47</v>
      </c>
      <c r="B55" s="21" t="s">
        <v>227</v>
      </c>
      <c r="C55" s="226" t="s">
        <v>228</v>
      </c>
      <c r="D55" s="48">
        <v>221.95</v>
      </c>
      <c r="E55" s="2"/>
      <c r="F55" s="78">
        <v>-1.8181013890117725E-2</v>
      </c>
      <c r="G55" s="3"/>
      <c r="H55" s="79">
        <v>554.34899417499992</v>
      </c>
      <c r="I55" s="124">
        <v>0.31384855227285202</v>
      </c>
      <c r="J55" s="18"/>
      <c r="K55" s="125">
        <v>0.48030735502542077</v>
      </c>
      <c r="L55" s="4"/>
      <c r="M55" s="108">
        <v>0.17623508030078006</v>
      </c>
      <c r="N55" s="4"/>
      <c r="O55" s="49">
        <v>12</v>
      </c>
      <c r="P55" s="23"/>
      <c r="Q55" s="80">
        <v>0.17003911567170793</v>
      </c>
      <c r="R55" s="4"/>
      <c r="S55" s="53">
        <v>0.37197417844642727</v>
      </c>
      <c r="T55" s="16"/>
      <c r="U55" s="24" t="s">
        <v>25</v>
      </c>
      <c r="V55" s="7"/>
      <c r="W55" s="96">
        <v>12</v>
      </c>
      <c r="X55" s="4"/>
      <c r="Y55" s="99">
        <v>1.0373443983402453E-3</v>
      </c>
      <c r="Z55" s="100">
        <v>1.337777371929505E-2</v>
      </c>
      <c r="AA55" s="101">
        <v>0.12619240917393948</v>
      </c>
      <c r="AC55" s="91">
        <f t="shared" si="1"/>
        <v>320</v>
      </c>
    </row>
    <row r="56" spans="1:29" ht="18.95" customHeight="1" thickTop="1" thickBot="1" x14ac:dyDescent="0.45">
      <c r="A56" s="105">
        <v>109</v>
      </c>
      <c r="B56" s="174" t="s">
        <v>107</v>
      </c>
      <c r="C56" s="224" t="s">
        <v>146</v>
      </c>
      <c r="D56" s="48">
        <v>124.85</v>
      </c>
      <c r="E56" s="2"/>
      <c r="F56" s="78">
        <v>-6.683109237011764E-3</v>
      </c>
      <c r="G56" s="3"/>
      <c r="H56" s="79">
        <v>642.66662336642401</v>
      </c>
      <c r="I56" s="124">
        <v>0.34499777748565452</v>
      </c>
      <c r="J56" s="18"/>
      <c r="K56" s="125">
        <v>0.47592880236273005</v>
      </c>
      <c r="L56" s="4"/>
      <c r="M56" s="108">
        <v>0.11543678796891332</v>
      </c>
      <c r="N56" s="4"/>
      <c r="O56" s="49">
        <v>33</v>
      </c>
      <c r="P56" s="23"/>
      <c r="Q56" s="80">
        <v>-4.5767578734833003E-2</v>
      </c>
      <c r="R56" s="4"/>
      <c r="S56" s="53">
        <v>0.10897912287921931</v>
      </c>
      <c r="T56" s="16"/>
      <c r="U56" s="24" t="s">
        <v>25</v>
      </c>
      <c r="V56" s="7"/>
      <c r="W56" s="96">
        <v>33</v>
      </c>
      <c r="X56" s="4"/>
      <c r="Y56" s="99">
        <v>3.0966143682906733E-2</v>
      </c>
      <c r="Z56" s="100">
        <v>-2.2547561262037163E-2</v>
      </c>
      <c r="AA56" s="101">
        <v>2.034978751225891E-2</v>
      </c>
      <c r="AC56" s="91">
        <f t="shared" si="1"/>
        <v>570</v>
      </c>
    </row>
    <row r="57" spans="1:29" ht="18.95" customHeight="1" thickTop="1" thickBot="1" x14ac:dyDescent="0.45">
      <c r="A57" s="105">
        <v>111</v>
      </c>
      <c r="B57" s="21" t="s">
        <v>313</v>
      </c>
      <c r="C57" s="225" t="s">
        <v>314</v>
      </c>
      <c r="D57" s="48">
        <v>38.04</v>
      </c>
      <c r="E57" s="2"/>
      <c r="F57" s="78">
        <v>-1.0148321623731471E-2</v>
      </c>
      <c r="G57" s="3"/>
      <c r="H57" s="79">
        <v>1460.2694401988201</v>
      </c>
      <c r="I57" s="124">
        <v>0.4839141530872591</v>
      </c>
      <c r="J57" s="18"/>
      <c r="K57" s="125">
        <v>0.4739654351975725</v>
      </c>
      <c r="L57" s="4"/>
      <c r="M57" s="108">
        <v>0.66515286033670296</v>
      </c>
      <c r="N57" s="4"/>
      <c r="O57" s="49">
        <v>49</v>
      </c>
      <c r="P57" s="23"/>
      <c r="Q57" s="80">
        <v>0.41437218102557022</v>
      </c>
      <c r="R57" s="4"/>
      <c r="S57" s="53">
        <v>0.33087641248261446</v>
      </c>
      <c r="T57" s="16"/>
      <c r="U57" s="24" t="s">
        <v>25</v>
      </c>
      <c r="V57" s="7"/>
      <c r="W57" s="96">
        <v>5</v>
      </c>
      <c r="X57" s="4"/>
      <c r="Y57" s="99">
        <v>-0.14247069431920645</v>
      </c>
      <c r="Z57" s="100">
        <v>-0.40793774319066145</v>
      </c>
      <c r="AA57" s="101">
        <v>-0.38704479535932967</v>
      </c>
      <c r="AC57" s="91">
        <f t="shared" si="1"/>
        <v>1875</v>
      </c>
    </row>
    <row r="58" spans="1:29" ht="18.95" customHeight="1" thickBot="1" x14ac:dyDescent="0.45">
      <c r="A58" s="105">
        <v>28</v>
      </c>
      <c r="B58" s="21" t="s">
        <v>290</v>
      </c>
      <c r="C58" s="225" t="s">
        <v>291</v>
      </c>
      <c r="D58" s="48">
        <v>124.18</v>
      </c>
      <c r="E58" s="2"/>
      <c r="F58" s="78">
        <v>-1.5460239435503009E-2</v>
      </c>
      <c r="G58" s="3"/>
      <c r="H58" s="79">
        <v>202.01835063270005</v>
      </c>
      <c r="I58" s="124">
        <v>0.55584981999156324</v>
      </c>
      <c r="J58" s="18"/>
      <c r="K58" s="125">
        <v>0.46993366749173099</v>
      </c>
      <c r="L58" s="4"/>
      <c r="M58" s="108">
        <v>0.26739493449680241</v>
      </c>
      <c r="N58" s="4"/>
      <c r="O58" s="49">
        <v>5</v>
      </c>
      <c r="P58" s="23"/>
      <c r="Q58" s="80">
        <v>0.18023148861647714</v>
      </c>
      <c r="R58" s="4"/>
      <c r="S58" s="53">
        <v>8.8927274271881879E-2</v>
      </c>
      <c r="T58" s="16"/>
      <c r="U58" s="24" t="s">
        <v>25</v>
      </c>
      <c r="V58" s="7"/>
      <c r="W58" s="96">
        <v>2</v>
      </c>
      <c r="X58" s="4"/>
      <c r="Y58" s="99">
        <v>6.1578350348403532E-3</v>
      </c>
      <c r="Z58" s="100">
        <v>-1.3034493721188922E-2</v>
      </c>
      <c r="AA58" s="101">
        <v>0.72113652113652105</v>
      </c>
      <c r="AC58" s="91">
        <f t="shared" si="1"/>
        <v>575</v>
      </c>
    </row>
    <row r="59" spans="1:29" ht="18.95" customHeight="1" thickBot="1" x14ac:dyDescent="0.35">
      <c r="A59" s="105">
        <v>101</v>
      </c>
      <c r="B59" s="21" t="s">
        <v>309</v>
      </c>
      <c r="C59" s="225" t="s">
        <v>310</v>
      </c>
      <c r="D59" s="48">
        <v>135.08000000000001</v>
      </c>
      <c r="E59" s="2"/>
      <c r="F59" s="78">
        <v>-4.7323506594258991E-2</v>
      </c>
      <c r="G59" s="3"/>
      <c r="H59" s="79">
        <v>2598.4460148097919</v>
      </c>
      <c r="I59" s="124">
        <v>1.0520494752742964</v>
      </c>
      <c r="J59" s="18"/>
      <c r="K59" s="125">
        <v>0.46480919440447133</v>
      </c>
      <c r="L59" s="4"/>
      <c r="M59" s="108">
        <v>0.62609066636827138</v>
      </c>
      <c r="N59" s="4"/>
      <c r="O59" s="49">
        <v>19</v>
      </c>
      <c r="P59" s="23"/>
      <c r="Q59" s="80">
        <v>0.21359314667530693</v>
      </c>
      <c r="R59" s="4"/>
      <c r="S59" s="53">
        <v>0.76970049567946308</v>
      </c>
      <c r="T59" s="4"/>
      <c r="U59" s="24" t="s">
        <v>25</v>
      </c>
      <c r="V59" s="7"/>
      <c r="W59" s="96">
        <v>5</v>
      </c>
      <c r="X59" s="4"/>
      <c r="Y59" s="99">
        <v>-0.20760251070569591</v>
      </c>
      <c r="Z59" s="100">
        <v>-0.4825908760102654</v>
      </c>
      <c r="AA59" s="101">
        <v>-0.3673364245234414</v>
      </c>
      <c r="AC59" s="91">
        <f t="shared" si="1"/>
        <v>525</v>
      </c>
    </row>
    <row r="60" spans="1:29" ht="18.95" customHeight="1" thickBot="1" x14ac:dyDescent="0.45">
      <c r="A60" s="105">
        <v>18</v>
      </c>
      <c r="B60" s="21" t="s">
        <v>158</v>
      </c>
      <c r="C60" s="225" t="s">
        <v>159</v>
      </c>
      <c r="D60" s="48">
        <v>131.26</v>
      </c>
      <c r="E60" s="2"/>
      <c r="F60" s="78">
        <v>-3.1148509005019198E-2</v>
      </c>
      <c r="G60" s="3"/>
      <c r="H60" s="79">
        <v>955.92587505849588</v>
      </c>
      <c r="I60" s="124">
        <v>0.51308875860412828</v>
      </c>
      <c r="J60" s="18"/>
      <c r="K60" s="125">
        <v>0.464372429943955</v>
      </c>
      <c r="L60" s="4"/>
      <c r="M60" s="108">
        <v>3.6116048682408586E-2</v>
      </c>
      <c r="N60" s="4"/>
      <c r="O60" s="49">
        <v>2</v>
      </c>
      <c r="P60" s="23"/>
      <c r="Q60" s="80">
        <v>0.31979760251334449</v>
      </c>
      <c r="R60" s="4"/>
      <c r="S60" s="53">
        <v>6.0046850622087887E-2</v>
      </c>
      <c r="T60" s="16"/>
      <c r="U60" s="24" t="s">
        <v>25</v>
      </c>
      <c r="V60" s="7"/>
      <c r="W60" s="96">
        <v>2</v>
      </c>
      <c r="X60" s="4"/>
      <c r="Y60" s="99">
        <v>-0.13313961167613264</v>
      </c>
      <c r="Z60" s="100">
        <v>-4.9529326574945687E-2</v>
      </c>
      <c r="AA60" s="101">
        <v>8.3897605284888543E-2</v>
      </c>
      <c r="AC60" s="91">
        <f t="shared" si="1"/>
        <v>545</v>
      </c>
    </row>
    <row r="61" spans="1:29" ht="18.95" customHeight="1" thickBot="1" x14ac:dyDescent="0.35">
      <c r="A61" s="105">
        <v>118</v>
      </c>
      <c r="B61" s="21" t="s">
        <v>116</v>
      </c>
      <c r="C61" s="225" t="s">
        <v>147</v>
      </c>
      <c r="D61" s="48">
        <v>142.1</v>
      </c>
      <c r="E61" s="3"/>
      <c r="F61" s="78">
        <v>-1.1821974965229631E-2</v>
      </c>
      <c r="G61" s="3"/>
      <c r="H61" s="79">
        <v>1344.9143238305601</v>
      </c>
      <c r="I61" s="124">
        <v>0.18831279161201869</v>
      </c>
      <c r="J61" s="18"/>
      <c r="K61" s="125">
        <v>0.46230011793671594</v>
      </c>
      <c r="L61" s="4"/>
      <c r="M61" s="108">
        <v>5.0981346705064046E-2</v>
      </c>
      <c r="N61" s="4"/>
      <c r="O61" s="49">
        <v>7</v>
      </c>
      <c r="P61" s="23"/>
      <c r="Q61" s="80">
        <v>0.16773536290877494</v>
      </c>
      <c r="R61" s="4"/>
      <c r="S61" s="53">
        <v>0.12570028199048147</v>
      </c>
      <c r="T61" s="4"/>
      <c r="U61" s="24" t="s">
        <v>25</v>
      </c>
      <c r="V61" s="7"/>
      <c r="W61" s="96">
        <v>7</v>
      </c>
      <c r="X61" s="4"/>
      <c r="Y61" s="99">
        <v>1.7762498209425548E-2</v>
      </c>
      <c r="Z61" s="100">
        <v>-4.1348377601794217E-3</v>
      </c>
      <c r="AA61" s="101">
        <v>6.7538126361655682E-2</v>
      </c>
      <c r="AC61" s="91">
        <f t="shared" si="1"/>
        <v>500</v>
      </c>
    </row>
    <row r="62" spans="1:29" ht="18.95" customHeight="1" thickBot="1" x14ac:dyDescent="0.45">
      <c r="A62" s="105">
        <v>84</v>
      </c>
      <c r="B62" s="21" t="s">
        <v>88</v>
      </c>
      <c r="C62" s="225" t="s">
        <v>89</v>
      </c>
      <c r="D62" s="48">
        <v>82.47</v>
      </c>
      <c r="E62" s="2"/>
      <c r="F62" s="78">
        <v>-4.5866022933011008E-3</v>
      </c>
      <c r="G62" s="3"/>
      <c r="H62" s="79">
        <v>747.19908064505603</v>
      </c>
      <c r="I62" s="124">
        <v>0.34550768402356469</v>
      </c>
      <c r="J62" s="18"/>
      <c r="K62" s="125">
        <v>0.45406015187378962</v>
      </c>
      <c r="L62" s="4"/>
      <c r="M62" s="108">
        <v>0.21047320726873153</v>
      </c>
      <c r="N62" s="4"/>
      <c r="O62" s="49">
        <v>15</v>
      </c>
      <c r="P62" s="23"/>
      <c r="Q62" s="80">
        <v>-5.3264448042288637E-2</v>
      </c>
      <c r="R62" s="4"/>
      <c r="S62" s="53">
        <v>0.19294592408415798</v>
      </c>
      <c r="T62" s="16"/>
      <c r="U62" s="24" t="s">
        <v>25</v>
      </c>
      <c r="V62" s="7"/>
      <c r="W62" s="96">
        <v>15</v>
      </c>
      <c r="X62" s="4"/>
      <c r="Y62" s="99">
        <v>-8.8225538971807627E-2</v>
      </c>
      <c r="Z62" s="100">
        <v>6.959706959706935E-3</v>
      </c>
      <c r="AA62" s="101">
        <v>0.13236303720994091</v>
      </c>
      <c r="AC62" s="91">
        <f t="shared" si="1"/>
        <v>865</v>
      </c>
    </row>
    <row r="63" spans="1:29" ht="18.95" customHeight="1" thickBot="1" x14ac:dyDescent="0.45">
      <c r="A63" s="105">
        <v>91</v>
      </c>
      <c r="B63" s="21" t="s">
        <v>96</v>
      </c>
      <c r="C63" s="225" t="s">
        <v>97</v>
      </c>
      <c r="D63" s="48">
        <v>52.25</v>
      </c>
      <c r="E63" s="2"/>
      <c r="F63" s="78">
        <v>-1.4894419306183959E-2</v>
      </c>
      <c r="G63" s="3"/>
      <c r="H63" s="79">
        <v>1217.6960258627519</v>
      </c>
      <c r="I63" s="124">
        <v>0.29389007366873882</v>
      </c>
      <c r="J63" s="18"/>
      <c r="K63" s="125">
        <v>0.45286655124339292</v>
      </c>
      <c r="L63" s="4"/>
      <c r="M63" s="108">
        <v>7.1306655838161981E-2</v>
      </c>
      <c r="N63" s="4"/>
      <c r="O63" s="49">
        <v>3</v>
      </c>
      <c r="P63" s="23"/>
      <c r="Q63" s="80">
        <v>0.66514364165955486</v>
      </c>
      <c r="R63" s="4"/>
      <c r="S63" s="53">
        <v>0.28414782041299386</v>
      </c>
      <c r="T63" s="16"/>
      <c r="U63" s="24" t="s">
        <v>25</v>
      </c>
      <c r="V63" s="7"/>
      <c r="W63" s="96">
        <v>3</v>
      </c>
      <c r="X63" s="4"/>
      <c r="Y63" s="99">
        <v>-0.11365564037319764</v>
      </c>
      <c r="Z63" s="100">
        <v>0.18885096700796344</v>
      </c>
      <c r="AA63" s="101">
        <v>0.46728447065431067</v>
      </c>
      <c r="AC63" s="91">
        <f t="shared" si="1"/>
        <v>1365</v>
      </c>
    </row>
    <row r="64" spans="1:29" ht="18.95" customHeight="1" thickBot="1" x14ac:dyDescent="0.45">
      <c r="A64" s="105">
        <v>76</v>
      </c>
      <c r="B64" s="21" t="s">
        <v>75</v>
      </c>
      <c r="C64" s="225" t="s">
        <v>76</v>
      </c>
      <c r="D64" s="48">
        <v>106.59</v>
      </c>
      <c r="E64" s="2"/>
      <c r="F64" s="78">
        <v>-2.1840873634945357E-2</v>
      </c>
      <c r="G64" s="3"/>
      <c r="H64" s="79">
        <v>544.11911205737999</v>
      </c>
      <c r="I64" s="124">
        <v>0.20496682776085942</v>
      </c>
      <c r="J64" s="18"/>
      <c r="K64" s="125">
        <v>0.4522546388293085</v>
      </c>
      <c r="L64" s="4"/>
      <c r="M64" s="108">
        <v>0.33024741250603784</v>
      </c>
      <c r="N64" s="4"/>
      <c r="O64" s="49">
        <v>18</v>
      </c>
      <c r="P64" s="23"/>
      <c r="Q64" s="80">
        <v>0.11477088977606631</v>
      </c>
      <c r="R64" s="4"/>
      <c r="S64" s="53">
        <v>0.12761952598149537</v>
      </c>
      <c r="T64" s="16"/>
      <c r="U64" s="24" t="s">
        <v>25</v>
      </c>
      <c r="V64" s="7"/>
      <c r="W64" s="96">
        <v>7</v>
      </c>
      <c r="X64" s="4"/>
      <c r="Y64" s="99">
        <v>4.8598130841121412E-2</v>
      </c>
      <c r="Z64" s="100">
        <v>-0.17314405399115662</v>
      </c>
      <c r="AA64" s="101">
        <v>-8.0803725422559425E-2</v>
      </c>
      <c r="AC64" s="91">
        <f t="shared" si="1"/>
        <v>670</v>
      </c>
    </row>
    <row r="65" spans="1:29" ht="18.95" customHeight="1" thickBot="1" x14ac:dyDescent="0.45">
      <c r="A65" s="105">
        <v>45</v>
      </c>
      <c r="B65" s="21" t="s">
        <v>223</v>
      </c>
      <c r="C65" s="225" t="s">
        <v>224</v>
      </c>
      <c r="D65" s="48">
        <v>286.05</v>
      </c>
      <c r="E65" s="2"/>
      <c r="F65" s="78">
        <v>-2.6709765226267335E-2</v>
      </c>
      <c r="G65" s="3"/>
      <c r="H65" s="79">
        <v>618.4304882459079</v>
      </c>
      <c r="I65" s="124">
        <v>0.31232682923409621</v>
      </c>
      <c r="J65" s="18"/>
      <c r="K65" s="125">
        <v>0.44822685629316639</v>
      </c>
      <c r="L65" s="4"/>
      <c r="M65" s="108">
        <v>0.23395112355149961</v>
      </c>
      <c r="N65" s="4"/>
      <c r="O65" s="49">
        <v>4</v>
      </c>
      <c r="P65" s="23"/>
      <c r="Q65" s="80">
        <v>0.45423246228068148</v>
      </c>
      <c r="R65" s="4"/>
      <c r="S65" s="53">
        <v>0.22842922118438216</v>
      </c>
      <c r="T65" s="16"/>
      <c r="U65" s="24" t="s">
        <v>25</v>
      </c>
      <c r="V65" s="7"/>
      <c r="W65" s="96">
        <v>4</v>
      </c>
      <c r="X65" s="4"/>
      <c r="Y65" s="99">
        <v>-8.8780581039755391E-2</v>
      </c>
      <c r="Z65" s="100">
        <v>-0.11748372566562792</v>
      </c>
      <c r="AA65" s="101">
        <v>0.30336720280676177</v>
      </c>
      <c r="AC65" s="91">
        <f t="shared" si="1"/>
        <v>250</v>
      </c>
    </row>
    <row r="66" spans="1:29" ht="18.95" customHeight="1" thickBot="1" x14ac:dyDescent="0.45">
      <c r="A66" s="105">
        <v>67</v>
      </c>
      <c r="B66" s="21" t="s">
        <v>69</v>
      </c>
      <c r="C66" s="225" t="s">
        <v>70</v>
      </c>
      <c r="D66" s="48">
        <v>174.09</v>
      </c>
      <c r="E66" s="2"/>
      <c r="F66" s="78">
        <v>-5.1999999999999824E-3</v>
      </c>
      <c r="G66" s="3"/>
      <c r="H66" s="79">
        <v>1354.7926497811197</v>
      </c>
      <c r="I66" s="124">
        <v>0.18743738266793766</v>
      </c>
      <c r="J66" s="18"/>
      <c r="K66" s="125">
        <v>0.44793624683642974</v>
      </c>
      <c r="L66" s="4"/>
      <c r="M66" s="108">
        <v>9.4496006397214449E-2</v>
      </c>
      <c r="N66" s="4"/>
      <c r="O66" s="49">
        <v>6</v>
      </c>
      <c r="P66" s="23"/>
      <c r="Q66" s="80">
        <v>0.39974032313709107</v>
      </c>
      <c r="R66" s="4"/>
      <c r="S66" s="53">
        <v>0.15789042498719613</v>
      </c>
      <c r="T66" s="16"/>
      <c r="U66" s="24" t="s">
        <v>25</v>
      </c>
      <c r="V66" s="7"/>
      <c r="W66" s="96">
        <v>6</v>
      </c>
      <c r="X66" s="4"/>
      <c r="Y66" s="99">
        <v>4.1145864481789252E-2</v>
      </c>
      <c r="Z66" s="100">
        <v>6.1977673397181743E-2</v>
      </c>
      <c r="AA66" s="101">
        <v>7.5226977950713314E-2</v>
      </c>
      <c r="AC66" s="91">
        <f t="shared" si="1"/>
        <v>410</v>
      </c>
    </row>
    <row r="67" spans="1:29" ht="18.95" customHeight="1" thickBot="1" x14ac:dyDescent="0.45">
      <c r="A67" s="105">
        <v>19</v>
      </c>
      <c r="B67" s="21" t="s">
        <v>282</v>
      </c>
      <c r="C67" s="225" t="s">
        <v>283</v>
      </c>
      <c r="D67" s="48">
        <v>665.5</v>
      </c>
      <c r="E67" s="2"/>
      <c r="F67" s="78">
        <v>-3.3742776664633989E-2</v>
      </c>
      <c r="G67" s="3"/>
      <c r="H67" s="79">
        <v>498.75852492815983</v>
      </c>
      <c r="I67" s="124">
        <v>0.4893404629010103</v>
      </c>
      <c r="J67" s="18"/>
      <c r="K67" s="125">
        <v>0.44113172654056648</v>
      </c>
      <c r="L67" s="4"/>
      <c r="M67" s="108">
        <v>0.15027241582677375</v>
      </c>
      <c r="N67" s="4"/>
      <c r="O67" s="49">
        <v>2</v>
      </c>
      <c r="P67" s="23"/>
      <c r="Q67" s="80">
        <v>0.30554530891153731</v>
      </c>
      <c r="R67" s="4"/>
      <c r="S67" s="53">
        <v>0.24637941157842264</v>
      </c>
      <c r="T67" s="16"/>
      <c r="U67" s="24" t="s">
        <v>25</v>
      </c>
      <c r="V67" s="7"/>
      <c r="W67" s="96">
        <v>2</v>
      </c>
      <c r="X67" s="4"/>
      <c r="Y67" s="99">
        <v>-0.15010727421332237</v>
      </c>
      <c r="Z67" s="100">
        <v>-0.23040451465180289</v>
      </c>
      <c r="AA67" s="101">
        <v>0.15022987313768188</v>
      </c>
      <c r="AC67" s="91">
        <f t="shared" si="1"/>
        <v>105</v>
      </c>
    </row>
    <row r="68" spans="1:29" ht="18.95" customHeight="1" thickBot="1" x14ac:dyDescent="0.45">
      <c r="A68" s="105">
        <v>98</v>
      </c>
      <c r="B68" s="21" t="s">
        <v>101</v>
      </c>
      <c r="C68" s="225" t="s">
        <v>154</v>
      </c>
      <c r="D68" s="48">
        <v>211.22</v>
      </c>
      <c r="E68" s="2"/>
      <c r="F68" s="78">
        <v>-3.2033362357362205E-2</v>
      </c>
      <c r="G68" s="3"/>
      <c r="H68" s="79">
        <v>1713.4178333005277</v>
      </c>
      <c r="I68" s="124">
        <v>0.45130659327454048</v>
      </c>
      <c r="J68" s="18"/>
      <c r="K68" s="125">
        <v>0.43951839720924574</v>
      </c>
      <c r="L68" s="4"/>
      <c r="M68" s="108">
        <v>0.11254527256487235</v>
      </c>
      <c r="N68" s="4"/>
      <c r="O68" s="49">
        <v>3</v>
      </c>
      <c r="P68" s="23"/>
      <c r="Q68" s="80">
        <v>0.1851894885183919</v>
      </c>
      <c r="R68" s="4"/>
      <c r="S68" s="53">
        <v>0.1494804562482652</v>
      </c>
      <c r="T68" s="16"/>
      <c r="U68" s="24" t="s">
        <v>25</v>
      </c>
      <c r="V68" s="7"/>
      <c r="W68" s="96">
        <v>3</v>
      </c>
      <c r="X68" s="4"/>
      <c r="Y68" s="99">
        <v>-0.16365076222530195</v>
      </c>
      <c r="Z68" s="100">
        <v>-0.18501369757302166</v>
      </c>
      <c r="AA68" s="101">
        <v>8.0656707869994904E-3</v>
      </c>
      <c r="AC68" s="91">
        <f t="shared" si="1"/>
        <v>335</v>
      </c>
    </row>
    <row r="69" spans="1:29" ht="18.95" customHeight="1" thickBot="1" x14ac:dyDescent="0.45">
      <c r="A69" s="105">
        <v>17</v>
      </c>
      <c r="B69" s="217" t="s">
        <v>31</v>
      </c>
      <c r="C69" s="226" t="s">
        <v>126</v>
      </c>
      <c r="D69" s="48">
        <v>170.42</v>
      </c>
      <c r="E69" s="2"/>
      <c r="F69" s="78">
        <v>9.477550053311079E-3</v>
      </c>
      <c r="G69" s="3"/>
      <c r="H69" s="79">
        <v>14382.511355285582</v>
      </c>
      <c r="I69" s="124">
        <v>0.29892235485434632</v>
      </c>
      <c r="J69" s="18"/>
      <c r="K69" s="125">
        <v>0.43366603899423317</v>
      </c>
      <c r="L69" s="4"/>
      <c r="M69" s="108">
        <v>0.1097621571491364</v>
      </c>
      <c r="N69" s="4"/>
      <c r="O69" s="49">
        <v>2</v>
      </c>
      <c r="P69" s="23"/>
      <c r="Q69" s="80">
        <v>0.31031876365698846</v>
      </c>
      <c r="R69" s="4"/>
      <c r="S69" s="53">
        <v>8.6973252546216795E-2</v>
      </c>
      <c r="T69" s="16"/>
      <c r="U69" s="24" t="s">
        <v>25</v>
      </c>
      <c r="V69" s="7"/>
      <c r="W69" s="96">
        <v>2</v>
      </c>
      <c r="X69" s="4"/>
      <c r="Y69" s="99">
        <v>-1.4856350078039315E-2</v>
      </c>
      <c r="Z69" s="100">
        <v>0.16846074734316074</v>
      </c>
      <c r="AA69" s="101">
        <v>0.41910233991173262</v>
      </c>
      <c r="AC69" s="91">
        <f t="shared" si="1"/>
        <v>420</v>
      </c>
    </row>
    <row r="70" spans="1:29" ht="18.95" customHeight="1" thickTop="1" thickBot="1" x14ac:dyDescent="0.45">
      <c r="A70" s="105">
        <v>12</v>
      </c>
      <c r="B70" s="21" t="s">
        <v>212</v>
      </c>
      <c r="C70" s="225" t="s">
        <v>213</v>
      </c>
      <c r="D70" s="48">
        <v>233.01</v>
      </c>
      <c r="E70" s="2"/>
      <c r="F70" s="78">
        <v>-2.7788208787082214E-2</v>
      </c>
      <c r="G70" s="3"/>
      <c r="H70" s="79">
        <v>530.40423445399199</v>
      </c>
      <c r="I70" s="124">
        <v>0.27485222998472175</v>
      </c>
      <c r="J70" s="18"/>
      <c r="K70" s="125">
        <v>0.43307798757518612</v>
      </c>
      <c r="L70" s="4"/>
      <c r="M70" s="108">
        <v>0.29511431262482068</v>
      </c>
      <c r="N70" s="4"/>
      <c r="O70" s="49">
        <v>10</v>
      </c>
      <c r="P70" s="23"/>
      <c r="Q70" s="80">
        <v>0.37005145312466403</v>
      </c>
      <c r="R70" s="4"/>
      <c r="S70" s="53">
        <v>3.8365585409422004E-2</v>
      </c>
      <c r="T70" s="16"/>
      <c r="U70" s="24" t="s">
        <v>25</v>
      </c>
      <c r="V70" s="7"/>
      <c r="W70" s="96">
        <v>6</v>
      </c>
      <c r="X70" s="4"/>
      <c r="Y70" s="99">
        <v>-0.16138204066942607</v>
      </c>
      <c r="Z70" s="100">
        <v>-0.20623403168114463</v>
      </c>
      <c r="AA70" s="101">
        <v>2.6475770925109998E-2</v>
      </c>
      <c r="AC70" s="91">
        <f t="shared" si="1"/>
        <v>305</v>
      </c>
    </row>
    <row r="71" spans="1:29" ht="18.95" customHeight="1" thickBot="1" x14ac:dyDescent="0.45">
      <c r="A71" s="105">
        <v>89</v>
      </c>
      <c r="B71" s="21" t="s">
        <v>94</v>
      </c>
      <c r="C71" s="225" t="s">
        <v>142</v>
      </c>
      <c r="D71" s="48">
        <v>114.61</v>
      </c>
      <c r="E71" s="2"/>
      <c r="F71" s="78">
        <v>-2.7657588869093086E-2</v>
      </c>
      <c r="G71" s="3"/>
      <c r="H71" s="79">
        <v>2638.4299693222797</v>
      </c>
      <c r="I71" s="124">
        <v>0.70082535165248139</v>
      </c>
      <c r="J71" s="18"/>
      <c r="K71" s="125">
        <v>0.4052093988889871</v>
      </c>
      <c r="L71" s="4"/>
      <c r="M71" s="108">
        <v>0.60301460616849212</v>
      </c>
      <c r="N71" s="4"/>
      <c r="O71" s="49">
        <v>14</v>
      </c>
      <c r="P71" s="23"/>
      <c r="Q71" s="80">
        <v>0.51501540299193438</v>
      </c>
      <c r="R71" s="4"/>
      <c r="S71" s="53">
        <v>0.15623069626562536</v>
      </c>
      <c r="T71" s="16"/>
      <c r="U71" s="24" t="s">
        <v>25</v>
      </c>
      <c r="V71" s="7"/>
      <c r="W71" s="96">
        <v>3</v>
      </c>
      <c r="X71" s="4"/>
      <c r="Y71" s="99">
        <v>-0.39404673786613087</v>
      </c>
      <c r="Z71" s="100">
        <v>-0.5791657486964823</v>
      </c>
      <c r="AA71" s="101">
        <v>-0.5107781619498869</v>
      </c>
      <c r="AC71" s="91">
        <f t="shared" si="1"/>
        <v>620</v>
      </c>
    </row>
    <row r="72" spans="1:29" ht="18.95" customHeight="1" thickBot="1" x14ac:dyDescent="0.45">
      <c r="A72" s="105">
        <v>34</v>
      </c>
      <c r="B72" s="21" t="s">
        <v>41</v>
      </c>
      <c r="C72" s="225" t="s">
        <v>130</v>
      </c>
      <c r="D72" s="48">
        <v>89.51</v>
      </c>
      <c r="E72" s="2"/>
      <c r="F72" s="78">
        <v>-2.9175704989154005E-2</v>
      </c>
      <c r="G72" s="3"/>
      <c r="H72" s="79">
        <v>534.87112121878408</v>
      </c>
      <c r="I72" s="124">
        <v>0.39623796847980503</v>
      </c>
      <c r="J72" s="18"/>
      <c r="K72" s="125">
        <v>0.39843400274890428</v>
      </c>
      <c r="L72" s="4"/>
      <c r="M72" s="108">
        <v>0.11337301823107604</v>
      </c>
      <c r="N72" s="4"/>
      <c r="O72" s="49">
        <v>2</v>
      </c>
      <c r="P72" s="23"/>
      <c r="Q72" s="80">
        <v>0.71058949384334802</v>
      </c>
      <c r="R72" s="4"/>
      <c r="S72" s="53">
        <v>0.29492426938378224</v>
      </c>
      <c r="T72" s="16"/>
      <c r="U72" s="24" t="s">
        <v>25</v>
      </c>
      <c r="V72" s="7"/>
      <c r="W72" s="96">
        <v>2</v>
      </c>
      <c r="X72" s="4"/>
      <c r="Y72" s="99">
        <v>7.59706695516289E-2</v>
      </c>
      <c r="Z72" s="100">
        <v>0.27144886363636367</v>
      </c>
      <c r="AA72" s="101">
        <v>0.39597629444791016</v>
      </c>
      <c r="AC72" s="91">
        <f t="shared" si="1"/>
        <v>795</v>
      </c>
    </row>
    <row r="73" spans="1:29" ht="18.95" customHeight="1" thickBot="1" x14ac:dyDescent="0.45">
      <c r="A73" s="105">
        <v>48</v>
      </c>
      <c r="B73" s="21" t="s">
        <v>294</v>
      </c>
      <c r="C73" s="225" t="s">
        <v>295</v>
      </c>
      <c r="D73" s="48">
        <v>55.6</v>
      </c>
      <c r="E73" s="2"/>
      <c r="F73" s="78">
        <v>-2.6905829596411968E-3</v>
      </c>
      <c r="G73" s="3"/>
      <c r="H73" s="79">
        <v>462.42305796400001</v>
      </c>
      <c r="I73" s="124">
        <v>0.32833364522668423</v>
      </c>
      <c r="J73" s="18"/>
      <c r="K73" s="125">
        <v>0.39395555310462305</v>
      </c>
      <c r="L73" s="4"/>
      <c r="M73" s="108">
        <v>0.14566072249440509</v>
      </c>
      <c r="N73" s="4"/>
      <c r="O73" s="49">
        <v>4</v>
      </c>
      <c r="P73" s="23"/>
      <c r="Q73" s="80">
        <v>0.10509210960691434</v>
      </c>
      <c r="R73" s="4"/>
      <c r="S73" s="53">
        <v>6.1068803370172399E-3</v>
      </c>
      <c r="T73" s="16"/>
      <c r="U73" s="24" t="s">
        <v>25</v>
      </c>
      <c r="V73" s="7"/>
      <c r="W73" s="96">
        <v>1</v>
      </c>
      <c r="X73" s="4"/>
      <c r="Y73" s="99">
        <v>-0.12729555799717474</v>
      </c>
      <c r="Z73" s="100">
        <v>-0.24054090971178788</v>
      </c>
      <c r="AA73" s="101">
        <v>-3.539208882720335E-2</v>
      </c>
      <c r="AC73" s="91">
        <f t="shared" si="1"/>
        <v>1280</v>
      </c>
    </row>
    <row r="74" spans="1:29" ht="18.95" customHeight="1" thickBot="1" x14ac:dyDescent="0.45">
      <c r="A74" s="105">
        <v>107</v>
      </c>
      <c r="B74" s="21" t="s">
        <v>246</v>
      </c>
      <c r="C74" s="225" t="s">
        <v>247</v>
      </c>
      <c r="D74" s="48">
        <v>571.30999999999995</v>
      </c>
      <c r="E74" s="2"/>
      <c r="F74" s="78">
        <v>-2.7325660582947497E-2</v>
      </c>
      <c r="G74" s="3"/>
      <c r="H74" s="79">
        <v>914.07671404544794</v>
      </c>
      <c r="I74" s="124">
        <v>0.27696512486185582</v>
      </c>
      <c r="J74" s="18"/>
      <c r="K74" s="125">
        <v>0.37429476372235848</v>
      </c>
      <c r="L74" s="4"/>
      <c r="M74" s="108">
        <v>2.3156517622283102E-2</v>
      </c>
      <c r="N74" s="4"/>
      <c r="O74" s="49">
        <v>1</v>
      </c>
      <c r="P74" s="23"/>
      <c r="Q74" s="80">
        <v>0.58647459485414077</v>
      </c>
      <c r="R74" s="4"/>
      <c r="S74" s="53">
        <v>0.19790803537906701</v>
      </c>
      <c r="T74" s="16"/>
      <c r="U74" s="24" t="s">
        <v>25</v>
      </c>
      <c r="V74" s="7"/>
      <c r="W74" s="96">
        <v>1</v>
      </c>
      <c r="X74" s="4"/>
      <c r="Y74" s="99">
        <v>-0.11471472402144622</v>
      </c>
      <c r="Z74" s="100">
        <v>-5.8223299210391932E-2</v>
      </c>
      <c r="AA74" s="101">
        <v>0.28277611873273889</v>
      </c>
      <c r="AC74" s="91">
        <f t="shared" si="1"/>
        <v>125</v>
      </c>
    </row>
    <row r="75" spans="1:29" ht="18.95" customHeight="1" thickBot="1" x14ac:dyDescent="0.45">
      <c r="A75" s="105">
        <v>27</v>
      </c>
      <c r="B75" s="21" t="s">
        <v>288</v>
      </c>
      <c r="C75" s="225" t="s">
        <v>289</v>
      </c>
      <c r="D75" s="48">
        <v>735</v>
      </c>
      <c r="E75" s="2"/>
      <c r="F75" s="78">
        <v>-1.589299342589745E-2</v>
      </c>
      <c r="G75" s="3"/>
      <c r="H75" s="79">
        <v>540.90441022073992</v>
      </c>
      <c r="I75" s="124">
        <v>0.30196474536050466</v>
      </c>
      <c r="J75" s="18"/>
      <c r="K75" s="125">
        <v>0.36349031208105775</v>
      </c>
      <c r="L75" s="4"/>
      <c r="M75" s="108">
        <v>5.6281670680015661E-2</v>
      </c>
      <c r="N75" s="4"/>
      <c r="O75" s="49">
        <v>2</v>
      </c>
      <c r="P75" s="23"/>
      <c r="Q75" s="80">
        <v>0.51194712408024867</v>
      </c>
      <c r="R75" s="4"/>
      <c r="S75" s="53">
        <v>4.4458428074520479E-4</v>
      </c>
      <c r="T75" s="16"/>
      <c r="U75" s="24" t="s">
        <v>25</v>
      </c>
      <c r="V75" s="7"/>
      <c r="W75" s="96">
        <v>1</v>
      </c>
      <c r="X75" s="4"/>
      <c r="Y75" s="99">
        <v>-0.19307914411496696</v>
      </c>
      <c r="Z75" s="100">
        <v>-0.13636096586569524</v>
      </c>
      <c r="AA75" s="101">
        <v>1.6949152542372836E-2</v>
      </c>
      <c r="AC75" s="91">
        <f t="shared" si="1"/>
        <v>95</v>
      </c>
    </row>
    <row r="76" spans="1:29" ht="18.95" customHeight="1" thickBot="1" x14ac:dyDescent="0.35">
      <c r="A76" s="105">
        <v>100</v>
      </c>
      <c r="B76" s="21" t="s">
        <v>242</v>
      </c>
      <c r="C76" s="225" t="s">
        <v>243</v>
      </c>
      <c r="D76" s="48">
        <v>702</v>
      </c>
      <c r="E76" s="2"/>
      <c r="F76" s="78">
        <v>-3.4401177425344875E-2</v>
      </c>
      <c r="G76" s="3"/>
      <c r="H76" s="79">
        <v>1755.9722487717761</v>
      </c>
      <c r="I76" s="124">
        <v>1.0543178083347209</v>
      </c>
      <c r="J76" s="18"/>
      <c r="K76" s="125">
        <v>0.3632061937341291</v>
      </c>
      <c r="L76" s="4"/>
      <c r="M76" s="108">
        <v>0.11341615202265343</v>
      </c>
      <c r="N76" s="4"/>
      <c r="O76" s="49">
        <v>2</v>
      </c>
      <c r="P76" s="23"/>
      <c r="Q76" s="80">
        <v>0.35985057139994198</v>
      </c>
      <c r="R76" s="4"/>
      <c r="S76" s="53">
        <v>0.11394538728978644</v>
      </c>
      <c r="T76" s="4"/>
      <c r="U76" s="24" t="s">
        <v>25</v>
      </c>
      <c r="V76" s="7"/>
      <c r="W76" s="96">
        <v>2</v>
      </c>
      <c r="X76" s="4"/>
      <c r="Y76" s="99">
        <v>-0.48763237988190722</v>
      </c>
      <c r="Z76" s="100">
        <v>-0.52111330922982468</v>
      </c>
      <c r="AA76" s="101">
        <v>-0.36528602815526079</v>
      </c>
      <c r="AC76" s="91">
        <f t="shared" si="1"/>
        <v>100</v>
      </c>
    </row>
    <row r="77" spans="1:29" ht="18.95" customHeight="1" thickBot="1" x14ac:dyDescent="0.45">
      <c r="A77" s="105">
        <v>51</v>
      </c>
      <c r="B77" s="21" t="s">
        <v>52</v>
      </c>
      <c r="C77" s="22" t="s">
        <v>53</v>
      </c>
      <c r="D77" s="48">
        <v>83.13</v>
      </c>
      <c r="E77" s="2"/>
      <c r="F77" s="78">
        <v>1.5762463343108379E-2</v>
      </c>
      <c r="G77" s="3"/>
      <c r="H77" s="79">
        <v>1672.8667856543511</v>
      </c>
      <c r="I77" s="124">
        <v>0.34578666562918459</v>
      </c>
      <c r="J77" s="18"/>
      <c r="K77" s="125">
        <v>0.56816715484901337</v>
      </c>
      <c r="L77" s="4"/>
      <c r="M77" s="108">
        <v>-0.20065969017206919</v>
      </c>
      <c r="N77" s="4"/>
      <c r="O77" s="49" t="s">
        <v>21</v>
      </c>
      <c r="P77" s="23"/>
      <c r="Q77" s="80">
        <v>-0.29133868162568022</v>
      </c>
      <c r="R77" s="4"/>
      <c r="S77" s="53">
        <v>7.8113394397103617E-2</v>
      </c>
      <c r="T77" s="16"/>
      <c r="U77" s="24" t="s">
        <v>21</v>
      </c>
      <c r="V77" s="7"/>
      <c r="W77" s="96" t="s">
        <v>120</v>
      </c>
      <c r="X77" s="4"/>
      <c r="Y77" s="99">
        <v>0.3740495867768594</v>
      </c>
      <c r="Z77" s="100">
        <v>0.50570548813620708</v>
      </c>
      <c r="AA77" s="101">
        <v>0.47550585729499462</v>
      </c>
      <c r="AC77" s="91">
        <f t="shared" si="1"/>
        <v>855</v>
      </c>
    </row>
    <row r="78" spans="1:29" ht="18.95" customHeight="1" thickBot="1" x14ac:dyDescent="0.45">
      <c r="A78" s="105">
        <v>40</v>
      </c>
      <c r="B78" s="21" t="s">
        <v>46</v>
      </c>
      <c r="C78" s="22" t="s">
        <v>134</v>
      </c>
      <c r="D78" s="48">
        <v>60.5</v>
      </c>
      <c r="E78" s="2"/>
      <c r="F78" s="78">
        <v>-4.9342105263157077E-3</v>
      </c>
      <c r="G78" s="3"/>
      <c r="H78" s="79">
        <v>992.0199552423162</v>
      </c>
      <c r="I78" s="124">
        <v>0.18123635076156167</v>
      </c>
      <c r="J78" s="18"/>
      <c r="K78" s="125">
        <v>0.55283763374135453</v>
      </c>
      <c r="L78" s="4"/>
      <c r="M78" s="108">
        <v>-7.5481968442945302E-2</v>
      </c>
      <c r="N78" s="4"/>
      <c r="O78" s="49" t="s">
        <v>21</v>
      </c>
      <c r="P78" s="23"/>
      <c r="Q78" s="80">
        <v>0.24082341024402931</v>
      </c>
      <c r="R78" s="4"/>
      <c r="S78" s="53">
        <v>-1.6285807080808443E-2</v>
      </c>
      <c r="T78" s="16"/>
      <c r="U78" s="24" t="s">
        <v>21</v>
      </c>
      <c r="V78" s="7"/>
      <c r="W78" s="96" t="s">
        <v>120</v>
      </c>
      <c r="X78" s="4"/>
      <c r="Y78" s="99">
        <v>4.7256361433269722E-2</v>
      </c>
      <c r="Z78" s="100">
        <v>0.1176796600775909</v>
      </c>
      <c r="AA78" s="101">
        <v>0.17430124223602483</v>
      </c>
      <c r="AC78" s="91">
        <f t="shared" ref="AC78:AC109" si="2">MROUND((($AE$5*0.095*1000)/D78),5)</f>
        <v>1180</v>
      </c>
    </row>
    <row r="79" spans="1:29" ht="18.95" customHeight="1" thickBot="1" x14ac:dyDescent="0.45">
      <c r="A79" s="105">
        <v>92</v>
      </c>
      <c r="B79" s="21" t="s">
        <v>98</v>
      </c>
      <c r="C79" s="22" t="s">
        <v>153</v>
      </c>
      <c r="D79" s="48">
        <v>91.54</v>
      </c>
      <c r="E79" s="2"/>
      <c r="F79" s="78">
        <v>-2.2530699412706912E-2</v>
      </c>
      <c r="G79" s="3"/>
      <c r="H79" s="79">
        <v>410.44426740262406</v>
      </c>
      <c r="I79" s="124">
        <v>0.27426064452257104</v>
      </c>
      <c r="J79" s="18"/>
      <c r="K79" s="125">
        <v>0.54837065556028508</v>
      </c>
      <c r="L79" s="4"/>
      <c r="M79" s="108">
        <v>-0.28466830386111641</v>
      </c>
      <c r="N79" s="4"/>
      <c r="O79" s="49" t="s">
        <v>21</v>
      </c>
      <c r="P79" s="23"/>
      <c r="Q79" s="80">
        <v>-9.1194106854783907E-2</v>
      </c>
      <c r="R79" s="4"/>
      <c r="S79" s="53">
        <v>-0.32474236508609433</v>
      </c>
      <c r="T79" s="16"/>
      <c r="U79" s="24" t="s">
        <v>21</v>
      </c>
      <c r="V79" s="7"/>
      <c r="W79" s="96" t="s">
        <v>120</v>
      </c>
      <c r="X79" s="4"/>
      <c r="Y79" s="99">
        <v>-1.612209802235598E-2</v>
      </c>
      <c r="Z79" s="100">
        <v>-8.924485125858117E-2</v>
      </c>
      <c r="AA79" s="101">
        <v>3.3766233766233889E-2</v>
      </c>
      <c r="AC79" s="91">
        <f t="shared" si="2"/>
        <v>780</v>
      </c>
    </row>
    <row r="80" spans="1:29" ht="18.95" customHeight="1" thickBot="1" x14ac:dyDescent="0.45">
      <c r="A80" s="105">
        <v>97</v>
      </c>
      <c r="B80" s="21" t="s">
        <v>307</v>
      </c>
      <c r="C80" s="22" t="s">
        <v>308</v>
      </c>
      <c r="D80" s="48">
        <v>78.25</v>
      </c>
      <c r="E80" s="2"/>
      <c r="F80" s="78">
        <v>2.3277102131554983E-2</v>
      </c>
      <c r="G80" s="3"/>
      <c r="H80" s="79">
        <v>196.77590234092804</v>
      </c>
      <c r="I80" s="124">
        <v>0.33359866189518389</v>
      </c>
      <c r="J80" s="18"/>
      <c r="K80" s="125">
        <v>0.52217618579130076</v>
      </c>
      <c r="L80" s="4"/>
      <c r="M80" s="108">
        <v>-0.35354042733634961</v>
      </c>
      <c r="N80" s="4"/>
      <c r="O80" s="49" t="s">
        <v>21</v>
      </c>
      <c r="P80" s="23"/>
      <c r="Q80" s="80">
        <v>-0.41819936573054772</v>
      </c>
      <c r="R80" s="4"/>
      <c r="S80" s="53">
        <v>-4.4147722096426374E-3</v>
      </c>
      <c r="T80" s="16"/>
      <c r="U80" s="24" t="s">
        <v>21</v>
      </c>
      <c r="V80" s="7"/>
      <c r="W80" s="96" t="s">
        <v>120</v>
      </c>
      <c r="X80" s="4"/>
      <c r="Y80" s="99">
        <v>0.18542645053779716</v>
      </c>
      <c r="Z80" s="100">
        <v>0.17510136657155728</v>
      </c>
      <c r="AA80" s="101">
        <v>4.6822742474916357E-2</v>
      </c>
      <c r="AC80" s="91">
        <f t="shared" si="2"/>
        <v>910</v>
      </c>
    </row>
    <row r="81" spans="1:29" ht="18.95" customHeight="1" thickBot="1" x14ac:dyDescent="0.45">
      <c r="A81" s="105">
        <v>94</v>
      </c>
      <c r="B81" s="21" t="s">
        <v>100</v>
      </c>
      <c r="C81" s="22" t="s">
        <v>171</v>
      </c>
      <c r="D81" s="48">
        <v>152.80000000000001</v>
      </c>
      <c r="E81" s="2"/>
      <c r="F81" s="78">
        <v>-3.0518368123850004E-2</v>
      </c>
      <c r="G81" s="3"/>
      <c r="H81" s="79">
        <v>1628.366657317488</v>
      </c>
      <c r="I81" s="124">
        <v>0.48450363942155916</v>
      </c>
      <c r="J81" s="18"/>
      <c r="K81" s="125">
        <v>0.51885546064355281</v>
      </c>
      <c r="L81" s="4"/>
      <c r="M81" s="108">
        <v>0.23953003924813143</v>
      </c>
      <c r="N81" s="4"/>
      <c r="O81" s="49">
        <v>4</v>
      </c>
      <c r="P81" s="23"/>
      <c r="Q81" s="80">
        <v>0.19728823377296645</v>
      </c>
      <c r="R81" s="4"/>
      <c r="S81" s="53">
        <v>-0.23185213495845544</v>
      </c>
      <c r="T81" s="16"/>
      <c r="U81" s="24" t="s">
        <v>21</v>
      </c>
      <c r="V81" s="7"/>
      <c r="W81" s="96" t="s">
        <v>120</v>
      </c>
      <c r="X81" s="4"/>
      <c r="Y81" s="99">
        <v>-0.14912573783272076</v>
      </c>
      <c r="Z81" s="100">
        <v>0.14878580557852805</v>
      </c>
      <c r="AA81" s="101">
        <v>0.20144676835980513</v>
      </c>
      <c r="AC81" s="91">
        <f t="shared" si="2"/>
        <v>465</v>
      </c>
    </row>
    <row r="82" spans="1:29" ht="18.95" customHeight="1" thickBot="1" x14ac:dyDescent="0.45">
      <c r="A82" s="105">
        <v>35</v>
      </c>
      <c r="B82" s="21" t="s">
        <v>218</v>
      </c>
      <c r="C82" s="22" t="s">
        <v>219</v>
      </c>
      <c r="D82" s="48">
        <v>559.99</v>
      </c>
      <c r="E82" s="2"/>
      <c r="F82" s="78">
        <v>-2.5528138377475362E-2</v>
      </c>
      <c r="G82" s="3"/>
      <c r="H82" s="79">
        <v>778.50996627465622</v>
      </c>
      <c r="I82" s="124">
        <v>0.26427388127187779</v>
      </c>
      <c r="J82" s="18"/>
      <c r="K82" s="125">
        <v>0.50716023352394379</v>
      </c>
      <c r="L82" s="4"/>
      <c r="M82" s="108">
        <v>0.15095174583101001</v>
      </c>
      <c r="N82" s="4"/>
      <c r="O82" s="49">
        <v>37</v>
      </c>
      <c r="P82" s="23"/>
      <c r="Q82" s="80">
        <v>-2.3767002582009145E-3</v>
      </c>
      <c r="R82" s="4"/>
      <c r="S82" s="53">
        <v>-8.9674966186639921E-2</v>
      </c>
      <c r="T82" s="16"/>
      <c r="U82" s="24" t="s">
        <v>21</v>
      </c>
      <c r="V82" s="7"/>
      <c r="W82" s="96" t="s">
        <v>120</v>
      </c>
      <c r="X82" s="4"/>
      <c r="Y82" s="99">
        <v>-0.13089565905669465</v>
      </c>
      <c r="Z82" s="100">
        <v>-0.25488656775996266</v>
      </c>
      <c r="AA82" s="101">
        <v>-0.14053962796979547</v>
      </c>
      <c r="AC82" s="91">
        <f t="shared" si="2"/>
        <v>125</v>
      </c>
    </row>
    <row r="83" spans="1:29" ht="18.95" customHeight="1" thickBot="1" x14ac:dyDescent="0.45">
      <c r="A83" s="105">
        <v>110</v>
      </c>
      <c r="B83" s="21" t="s">
        <v>311</v>
      </c>
      <c r="C83" s="173" t="s">
        <v>312</v>
      </c>
      <c r="D83" s="48">
        <v>161</v>
      </c>
      <c r="E83" s="2"/>
      <c r="F83" s="78">
        <v>-1.3117567733235136E-2</v>
      </c>
      <c r="G83" s="3"/>
      <c r="H83" s="79">
        <v>910.27928624201616</v>
      </c>
      <c r="I83" s="124">
        <v>0.70720713832381366</v>
      </c>
      <c r="J83" s="18"/>
      <c r="K83" s="125">
        <v>0.50468820965962591</v>
      </c>
      <c r="L83" s="4"/>
      <c r="M83" s="108">
        <v>0.28377014788895316</v>
      </c>
      <c r="N83" s="4"/>
      <c r="O83" s="49">
        <v>30</v>
      </c>
      <c r="P83" s="23"/>
      <c r="Q83" s="80">
        <v>-0.16611736572955532</v>
      </c>
      <c r="R83" s="4"/>
      <c r="S83" s="53">
        <v>-0.11009984703439252</v>
      </c>
      <c r="T83" s="16"/>
      <c r="U83" s="24" t="s">
        <v>21</v>
      </c>
      <c r="V83" s="7"/>
      <c r="W83" s="96" t="s">
        <v>120</v>
      </c>
      <c r="X83" s="4"/>
      <c r="Y83" s="99">
        <v>-0.41860465116279078</v>
      </c>
      <c r="Z83" s="100">
        <v>-0.5386819484240688</v>
      </c>
      <c r="AA83" s="101">
        <v>-0.50689127105666154</v>
      </c>
      <c r="AC83" s="91">
        <f t="shared" si="2"/>
        <v>445</v>
      </c>
    </row>
    <row r="84" spans="1:29" ht="18.95" customHeight="1" thickTop="1" thickBot="1" x14ac:dyDescent="0.45">
      <c r="A84" s="105">
        <v>44</v>
      </c>
      <c r="B84" s="21" t="s">
        <v>221</v>
      </c>
      <c r="C84" s="22" t="s">
        <v>222</v>
      </c>
      <c r="D84" s="48">
        <v>106.18</v>
      </c>
      <c r="E84" s="2"/>
      <c r="F84" s="78">
        <v>-9.7920358108738448E-3</v>
      </c>
      <c r="G84" s="3"/>
      <c r="H84" s="79">
        <v>510.10816795680006</v>
      </c>
      <c r="I84" s="124">
        <v>0.23137904255158662</v>
      </c>
      <c r="J84" s="18"/>
      <c r="K84" s="125">
        <v>0.50355186223221304</v>
      </c>
      <c r="L84" s="4"/>
      <c r="M84" s="108">
        <v>-0.11958429869257325</v>
      </c>
      <c r="N84" s="4"/>
      <c r="O84" s="49" t="s">
        <v>21</v>
      </c>
      <c r="P84" s="23"/>
      <c r="Q84" s="80">
        <v>0.34387058659895331</v>
      </c>
      <c r="R84" s="4"/>
      <c r="S84" s="53">
        <v>0.10553084982171224</v>
      </c>
      <c r="T84" s="16"/>
      <c r="U84" s="24" t="s">
        <v>21</v>
      </c>
      <c r="V84" s="7"/>
      <c r="W84" s="96" t="s">
        <v>120</v>
      </c>
      <c r="X84" s="4"/>
      <c r="Y84" s="99">
        <v>5.3477527532493241E-2</v>
      </c>
      <c r="Z84" s="100">
        <v>0.26615788218459335</v>
      </c>
      <c r="AA84" s="101">
        <v>0.45034831307198497</v>
      </c>
      <c r="AC84" s="91">
        <f t="shared" si="2"/>
        <v>670</v>
      </c>
    </row>
    <row r="85" spans="1:29" ht="18.95" customHeight="1" thickBot="1" x14ac:dyDescent="0.45">
      <c r="A85" s="105">
        <v>87</v>
      </c>
      <c r="B85" s="21" t="s">
        <v>303</v>
      </c>
      <c r="C85" s="22" t="s">
        <v>304</v>
      </c>
      <c r="D85" s="48">
        <v>183.6</v>
      </c>
      <c r="E85" s="2"/>
      <c r="F85" s="78">
        <v>-2.2103861517976053E-2</v>
      </c>
      <c r="G85" s="3"/>
      <c r="H85" s="79">
        <v>804.40604650368016</v>
      </c>
      <c r="I85" s="124">
        <v>0.49536727968780297</v>
      </c>
      <c r="J85" s="18"/>
      <c r="K85" s="125">
        <v>0.49512940157852409</v>
      </c>
      <c r="L85" s="4"/>
      <c r="M85" s="108">
        <v>-9.6227173801248234E-2</v>
      </c>
      <c r="N85" s="4"/>
      <c r="O85" s="49" t="s">
        <v>21</v>
      </c>
      <c r="P85" s="23"/>
      <c r="Q85" s="80">
        <v>7.7249001281799734E-2</v>
      </c>
      <c r="R85" s="4"/>
      <c r="S85" s="53">
        <v>-7.4426047952762297E-3</v>
      </c>
      <c r="T85" s="16"/>
      <c r="U85" s="24" t="s">
        <v>21</v>
      </c>
      <c r="V85" s="7"/>
      <c r="W85" s="96" t="s">
        <v>120</v>
      </c>
      <c r="X85" s="4"/>
      <c r="Y85" s="99">
        <v>-0.18170878459687123</v>
      </c>
      <c r="Z85" s="100">
        <v>-0.13835179275389531</v>
      </c>
      <c r="AA85" s="101">
        <v>-1.9649722340880027E-2</v>
      </c>
      <c r="AC85" s="91">
        <f t="shared" si="2"/>
        <v>390</v>
      </c>
    </row>
    <row r="86" spans="1:29" ht="18.95" customHeight="1" thickBot="1" x14ac:dyDescent="0.45">
      <c r="A86" s="105">
        <v>29</v>
      </c>
      <c r="B86" s="21" t="s">
        <v>35</v>
      </c>
      <c r="C86" s="216" t="s">
        <v>36</v>
      </c>
      <c r="D86" s="48">
        <v>185.97</v>
      </c>
      <c r="E86" s="2"/>
      <c r="F86" s="78">
        <v>-2.6538944723618063E-2</v>
      </c>
      <c r="G86" s="3"/>
      <c r="H86" s="79">
        <v>3546.0989025771405</v>
      </c>
      <c r="I86" s="124">
        <v>0.41565952833703984</v>
      </c>
      <c r="J86" s="18"/>
      <c r="K86" s="125">
        <v>0.48958344067874554</v>
      </c>
      <c r="L86" s="4"/>
      <c r="M86" s="108">
        <v>9.8585081596195834E-2</v>
      </c>
      <c r="N86" s="4"/>
      <c r="O86" s="49">
        <v>31</v>
      </c>
      <c r="P86" s="23"/>
      <c r="Q86" s="80">
        <v>-1.4565157261467454E-2</v>
      </c>
      <c r="R86" s="4"/>
      <c r="S86" s="53">
        <v>-0.11885341985787419</v>
      </c>
      <c r="T86" s="16"/>
      <c r="U86" s="24" t="s">
        <v>21</v>
      </c>
      <c r="V86" s="7"/>
      <c r="W86" s="96" t="s">
        <v>120</v>
      </c>
      <c r="X86" s="4"/>
      <c r="Y86" s="99">
        <v>-6.7912991178829207E-2</v>
      </c>
      <c r="Z86" s="100">
        <v>-0.14291639782468424</v>
      </c>
      <c r="AA86" s="101">
        <v>-0.22266343420832635</v>
      </c>
      <c r="AC86" s="91">
        <f t="shared" si="2"/>
        <v>385</v>
      </c>
    </row>
    <row r="87" spans="1:29" ht="18.95" customHeight="1" thickBot="1" x14ac:dyDescent="0.45">
      <c r="A87" s="105">
        <v>4</v>
      </c>
      <c r="B87" s="217" t="s">
        <v>163</v>
      </c>
      <c r="C87" s="216" t="s">
        <v>164</v>
      </c>
      <c r="D87" s="48">
        <v>79.25</v>
      </c>
      <c r="E87" s="2"/>
      <c r="F87" s="78">
        <v>-6.3051702395966469E-4</v>
      </c>
      <c r="G87" s="3"/>
      <c r="H87" s="79">
        <v>562.42176676635268</v>
      </c>
      <c r="I87" s="124">
        <v>0.54459187732489422</v>
      </c>
      <c r="J87" s="18"/>
      <c r="K87" s="125">
        <v>0.48528313903453157</v>
      </c>
      <c r="L87" s="4"/>
      <c r="M87" s="108">
        <v>-0.3944890320365313</v>
      </c>
      <c r="N87" s="4"/>
      <c r="O87" s="49" t="s">
        <v>21</v>
      </c>
      <c r="P87" s="23"/>
      <c r="Q87" s="80">
        <v>-0.67482181277173037</v>
      </c>
      <c r="R87" s="4"/>
      <c r="S87" s="53">
        <v>-5.8050632153144155E-2</v>
      </c>
      <c r="T87" s="16"/>
      <c r="U87" s="24" t="s">
        <v>21</v>
      </c>
      <c r="V87" s="7"/>
      <c r="W87" s="96" t="s">
        <v>120</v>
      </c>
      <c r="X87" s="4"/>
      <c r="Y87" s="99">
        <v>0.2462651360276773</v>
      </c>
      <c r="Z87" s="100">
        <v>8.8449388820216912E-2</v>
      </c>
      <c r="AA87" s="101">
        <v>-0.12440614296762798</v>
      </c>
      <c r="AC87" s="91">
        <f t="shared" si="2"/>
        <v>900</v>
      </c>
    </row>
    <row r="88" spans="1:29" ht="18.95" customHeight="1" thickBot="1" x14ac:dyDescent="0.35">
      <c r="A88" s="105">
        <v>119</v>
      </c>
      <c r="B88" s="21" t="s">
        <v>117</v>
      </c>
      <c r="C88" s="22" t="s">
        <v>118</v>
      </c>
      <c r="D88" s="48">
        <v>137.9</v>
      </c>
      <c r="E88" s="3"/>
      <c r="F88" s="78">
        <v>-1.5773320962101267E-2</v>
      </c>
      <c r="G88" s="3"/>
      <c r="H88" s="79">
        <v>2290.1106309690635</v>
      </c>
      <c r="I88" s="124">
        <v>0.31087912230281345</v>
      </c>
      <c r="J88" s="18"/>
      <c r="K88" s="125">
        <v>0.48430338293946373</v>
      </c>
      <c r="L88" s="4"/>
      <c r="M88" s="108">
        <v>4.1972021287859929E-2</v>
      </c>
      <c r="N88" s="4"/>
      <c r="O88" s="49">
        <v>4</v>
      </c>
      <c r="P88" s="23"/>
      <c r="Q88" s="80">
        <v>-0.15995469780952981</v>
      </c>
      <c r="R88" s="4"/>
      <c r="S88" s="53">
        <v>-0.10706994368771541</v>
      </c>
      <c r="T88" s="4"/>
      <c r="U88" s="24" t="s">
        <v>21</v>
      </c>
      <c r="V88" s="7"/>
      <c r="W88" s="96" t="s">
        <v>120</v>
      </c>
      <c r="X88" s="4"/>
      <c r="Y88" s="99">
        <v>-8.7057265806024575E-2</v>
      </c>
      <c r="Z88" s="100">
        <v>-0.20587388424992803</v>
      </c>
      <c r="AA88" s="101">
        <v>-0.25346470333477689</v>
      </c>
      <c r="AC88" s="91">
        <f t="shared" si="2"/>
        <v>515</v>
      </c>
    </row>
    <row r="89" spans="1:29" ht="18.95" customHeight="1" thickBot="1" x14ac:dyDescent="0.45">
      <c r="A89" s="105">
        <v>74</v>
      </c>
      <c r="B89" s="21" t="s">
        <v>72</v>
      </c>
      <c r="C89" s="22" t="s">
        <v>73</v>
      </c>
      <c r="D89" s="48">
        <v>342.8</v>
      </c>
      <c r="E89" s="2"/>
      <c r="F89" s="78">
        <v>-1.9254427373902039E-2</v>
      </c>
      <c r="G89" s="3"/>
      <c r="H89" s="79">
        <v>1658.8946782037435</v>
      </c>
      <c r="I89" s="124">
        <v>0.34021390005329033</v>
      </c>
      <c r="J89" s="18"/>
      <c r="K89" s="125">
        <v>0.4818509833639612</v>
      </c>
      <c r="L89" s="4"/>
      <c r="M89" s="108">
        <v>2.0558974030169264E-2</v>
      </c>
      <c r="N89" s="4"/>
      <c r="O89" s="49">
        <v>1</v>
      </c>
      <c r="P89" s="23"/>
      <c r="Q89" s="80">
        <v>0.39101971651910372</v>
      </c>
      <c r="R89" s="4"/>
      <c r="S89" s="53">
        <v>-4.1110517642210867E-2</v>
      </c>
      <c r="T89" s="16"/>
      <c r="U89" s="24" t="s">
        <v>21</v>
      </c>
      <c r="V89" s="7"/>
      <c r="W89" s="96" t="s">
        <v>120</v>
      </c>
      <c r="X89" s="4"/>
      <c r="Y89" s="99">
        <v>-2.263785139989738E-2</v>
      </c>
      <c r="Z89" s="100">
        <v>-1.7763023790804411E-3</v>
      </c>
      <c r="AA89" s="101">
        <v>-4.6851105241206614E-2</v>
      </c>
      <c r="AC89" s="91">
        <f t="shared" si="2"/>
        <v>210</v>
      </c>
    </row>
    <row r="90" spans="1:29" ht="18.95" customHeight="1" thickBot="1" x14ac:dyDescent="0.45">
      <c r="A90" s="105">
        <v>78</v>
      </c>
      <c r="B90" s="21" t="s">
        <v>78</v>
      </c>
      <c r="C90" s="22" t="s">
        <v>79</v>
      </c>
      <c r="D90" s="48">
        <v>75.67</v>
      </c>
      <c r="E90" s="2"/>
      <c r="F90" s="78">
        <v>-4.3604651162790775E-2</v>
      </c>
      <c r="G90" s="3"/>
      <c r="H90" s="79">
        <v>1689.17986113347</v>
      </c>
      <c r="I90" s="124">
        <v>0.55487186469174787</v>
      </c>
      <c r="J90" s="18"/>
      <c r="K90" s="125">
        <v>0.47260993189016903</v>
      </c>
      <c r="L90" s="4"/>
      <c r="M90" s="108">
        <v>-0.38151630802945757</v>
      </c>
      <c r="N90" s="4"/>
      <c r="O90" s="49" t="s">
        <v>21</v>
      </c>
      <c r="P90" s="23"/>
      <c r="Q90" s="80">
        <v>1.6444912915166421E-2</v>
      </c>
      <c r="R90" s="4"/>
      <c r="S90" s="53">
        <v>-0.34324558421421003</v>
      </c>
      <c r="T90" s="16"/>
      <c r="U90" s="24" t="s">
        <v>21</v>
      </c>
      <c r="V90" s="7"/>
      <c r="W90" s="96" t="s">
        <v>120</v>
      </c>
      <c r="X90" s="4"/>
      <c r="Y90" s="99">
        <v>-0.16552712836347605</v>
      </c>
      <c r="Z90" s="100">
        <v>2.2982290117615323E-2</v>
      </c>
      <c r="AA90" s="101">
        <v>-8.8313253012048176E-2</v>
      </c>
      <c r="AC90" s="91">
        <f t="shared" si="2"/>
        <v>940</v>
      </c>
    </row>
    <row r="91" spans="1:29" ht="18.95" customHeight="1" thickBot="1" x14ac:dyDescent="0.45">
      <c r="A91" s="105">
        <v>79</v>
      </c>
      <c r="B91" s="21" t="s">
        <v>80</v>
      </c>
      <c r="C91" s="22" t="s">
        <v>81</v>
      </c>
      <c r="D91" s="48">
        <v>299.70999999999998</v>
      </c>
      <c r="E91" s="2"/>
      <c r="F91" s="78">
        <v>-1.4306386897322998E-2</v>
      </c>
      <c r="G91" s="3"/>
      <c r="H91" s="79">
        <v>7098.1134186281752</v>
      </c>
      <c r="I91" s="124">
        <v>0.32414998899329694</v>
      </c>
      <c r="J91" s="18"/>
      <c r="K91" s="125">
        <v>0.47167708650865914</v>
      </c>
      <c r="L91" s="4"/>
      <c r="M91" s="108">
        <v>-6.0839886240686147E-2</v>
      </c>
      <c r="N91" s="4"/>
      <c r="O91" s="49" t="s">
        <v>21</v>
      </c>
      <c r="P91" s="23"/>
      <c r="Q91" s="80">
        <v>0.10540925771347076</v>
      </c>
      <c r="R91" s="4"/>
      <c r="S91" s="53">
        <v>0.10511059434093997</v>
      </c>
      <c r="T91" s="16"/>
      <c r="U91" s="24" t="s">
        <v>21</v>
      </c>
      <c r="V91" s="7"/>
      <c r="W91" s="96" t="s">
        <v>120</v>
      </c>
      <c r="X91" s="4"/>
      <c r="Y91" s="99">
        <v>-8.4267774756332403E-2</v>
      </c>
      <c r="Z91" s="100">
        <v>3.7845803469755968E-3</v>
      </c>
      <c r="AA91" s="101">
        <v>0.27287012656077447</v>
      </c>
      <c r="AC91" s="91">
        <f t="shared" si="2"/>
        <v>240</v>
      </c>
    </row>
    <row r="92" spans="1:29" ht="18.95" customHeight="1" thickBot="1" x14ac:dyDescent="0.45">
      <c r="A92" s="105">
        <v>37</v>
      </c>
      <c r="B92" s="21" t="s">
        <v>131</v>
      </c>
      <c r="C92" s="22" t="s">
        <v>132</v>
      </c>
      <c r="D92" s="48">
        <v>238.5</v>
      </c>
      <c r="E92" s="2"/>
      <c r="F92" s="78">
        <v>-2.0654539481788747E-2</v>
      </c>
      <c r="G92" s="3"/>
      <c r="H92" s="79">
        <v>432.08194949137612</v>
      </c>
      <c r="I92" s="124">
        <v>0.27669319602512527</v>
      </c>
      <c r="J92" s="18"/>
      <c r="K92" s="125">
        <v>0.46288743758366407</v>
      </c>
      <c r="L92" s="4"/>
      <c r="M92" s="108">
        <v>-0.46309955192425589</v>
      </c>
      <c r="N92" s="4"/>
      <c r="O92" s="49" t="s">
        <v>21</v>
      </c>
      <c r="P92" s="23"/>
      <c r="Q92" s="80">
        <v>4.3279191177451604E-2</v>
      </c>
      <c r="R92" s="4"/>
      <c r="S92" s="53">
        <v>0.15273081125306542</v>
      </c>
      <c r="T92" s="16"/>
      <c r="U92" s="24" t="s">
        <v>21</v>
      </c>
      <c r="V92" s="7"/>
      <c r="W92" s="96" t="s">
        <v>120</v>
      </c>
      <c r="X92" s="4"/>
      <c r="Y92" s="99">
        <v>8.2909553214674858E-2</v>
      </c>
      <c r="Z92" s="100">
        <v>0.18075152235259173</v>
      </c>
      <c r="AA92" s="101">
        <v>-8.4809179346470032E-3</v>
      </c>
      <c r="AC92" s="91">
        <f t="shared" si="2"/>
        <v>300</v>
      </c>
    </row>
    <row r="93" spans="1:29" ht="18.95" customHeight="1" thickBot="1" x14ac:dyDescent="0.45">
      <c r="A93" s="105">
        <v>93</v>
      </c>
      <c r="B93" s="21" t="s">
        <v>99</v>
      </c>
      <c r="C93" s="22" t="s">
        <v>144</v>
      </c>
      <c r="D93" s="48">
        <v>150.6</v>
      </c>
      <c r="E93" s="2"/>
      <c r="F93" s="78">
        <v>-8.4277060837503193E-3</v>
      </c>
      <c r="G93" s="3"/>
      <c r="H93" s="79">
        <v>1070.9768171055118</v>
      </c>
      <c r="I93" s="124">
        <v>0.21978124209958017</v>
      </c>
      <c r="J93" s="18"/>
      <c r="K93" s="125">
        <v>0.46129630622079187</v>
      </c>
      <c r="L93" s="4"/>
      <c r="M93" s="108">
        <v>-0.26781253433351082</v>
      </c>
      <c r="N93" s="4"/>
      <c r="O93" s="49" t="s">
        <v>21</v>
      </c>
      <c r="P93" s="23"/>
      <c r="Q93" s="80">
        <v>0.12021875195844217</v>
      </c>
      <c r="R93" s="4"/>
      <c r="S93" s="53">
        <v>-7.8951136829111312E-2</v>
      </c>
      <c r="T93" s="16"/>
      <c r="U93" s="24" t="s">
        <v>21</v>
      </c>
      <c r="V93" s="7"/>
      <c r="W93" s="96" t="s">
        <v>120</v>
      </c>
      <c r="X93" s="4"/>
      <c r="Y93" s="99">
        <v>-4.5385395537525297E-2</v>
      </c>
      <c r="Z93" s="100">
        <v>4.8746518105849512E-2</v>
      </c>
      <c r="AA93" s="101">
        <v>0.13608931804465896</v>
      </c>
      <c r="AC93" s="91">
        <f t="shared" si="2"/>
        <v>475</v>
      </c>
    </row>
    <row r="94" spans="1:29" ht="18.95" customHeight="1" thickBot="1" x14ac:dyDescent="0.45">
      <c r="A94" s="105">
        <v>103</v>
      </c>
      <c r="B94" s="21" t="s">
        <v>104</v>
      </c>
      <c r="C94" s="22" t="s">
        <v>196</v>
      </c>
      <c r="D94" s="48">
        <v>105.37</v>
      </c>
      <c r="E94" s="2"/>
      <c r="F94" s="78">
        <v>-1.5601644245141988E-2</v>
      </c>
      <c r="G94" s="3"/>
      <c r="H94" s="79">
        <v>1769.3606758646285</v>
      </c>
      <c r="I94" s="124">
        <v>0.42909611485000515</v>
      </c>
      <c r="J94" s="18"/>
      <c r="K94" s="125">
        <v>0.45871908982301202</v>
      </c>
      <c r="L94" s="4"/>
      <c r="M94" s="108">
        <v>-0.28437367838621497</v>
      </c>
      <c r="N94" s="4"/>
      <c r="O94" s="49" t="s">
        <v>21</v>
      </c>
      <c r="P94" s="23"/>
      <c r="Q94" s="80">
        <v>0.31312272605709984</v>
      </c>
      <c r="R94" s="4"/>
      <c r="S94" s="53">
        <v>-0.18700934131318758</v>
      </c>
      <c r="T94" s="16"/>
      <c r="U94" s="24" t="s">
        <v>21</v>
      </c>
      <c r="V94" s="7"/>
      <c r="W94" s="96" t="s">
        <v>120</v>
      </c>
      <c r="X94" s="4"/>
      <c r="Y94" s="99">
        <v>-0.10277588555858308</v>
      </c>
      <c r="Z94" s="100">
        <v>-9.0618796927591228E-2</v>
      </c>
      <c r="AA94" s="101">
        <v>-3.2947870778267108E-2</v>
      </c>
      <c r="AC94" s="91">
        <f t="shared" si="2"/>
        <v>675</v>
      </c>
    </row>
    <row r="95" spans="1:29" ht="18.95" customHeight="1" thickBot="1" x14ac:dyDescent="0.45">
      <c r="A95" s="105">
        <v>90</v>
      </c>
      <c r="B95" s="21" t="s">
        <v>95</v>
      </c>
      <c r="C95" s="22" t="s">
        <v>143</v>
      </c>
      <c r="D95" s="48">
        <v>163.94</v>
      </c>
      <c r="E95" s="2"/>
      <c r="F95" s="78">
        <v>-2.4339783375928459E-3</v>
      </c>
      <c r="G95" s="3"/>
      <c r="H95" s="79">
        <v>781.08982118893584</v>
      </c>
      <c r="I95" s="124">
        <v>0.17447854349742009</v>
      </c>
      <c r="J95" s="18"/>
      <c r="K95" s="125">
        <v>0.45719744085898617</v>
      </c>
      <c r="L95" s="4"/>
      <c r="M95" s="108">
        <v>-0.145381071092065</v>
      </c>
      <c r="N95" s="4"/>
      <c r="O95" s="49" t="s">
        <v>21</v>
      </c>
      <c r="P95" s="23"/>
      <c r="Q95" s="80">
        <v>0.30844826185162072</v>
      </c>
      <c r="R95" s="4"/>
      <c r="S95" s="53">
        <v>-1.4494877567657353E-2</v>
      </c>
      <c r="T95" s="16"/>
      <c r="U95" s="24" t="s">
        <v>21</v>
      </c>
      <c r="V95" s="7"/>
      <c r="W95" s="96" t="s">
        <v>120</v>
      </c>
      <c r="X95" s="4"/>
      <c r="Y95" s="99">
        <v>-2.9481411318967532E-2</v>
      </c>
      <c r="Z95" s="100">
        <v>6.4476332705668549E-2</v>
      </c>
      <c r="AA95" s="101">
        <v>0.1810388300554715</v>
      </c>
      <c r="AC95" s="91">
        <f t="shared" si="2"/>
        <v>435</v>
      </c>
    </row>
    <row r="96" spans="1:29" ht="18.95" customHeight="1" thickBot="1" x14ac:dyDescent="0.45">
      <c r="A96" s="105">
        <v>1</v>
      </c>
      <c r="B96" s="217" t="s">
        <v>19</v>
      </c>
      <c r="C96" s="22" t="s">
        <v>20</v>
      </c>
      <c r="D96" s="48">
        <v>116.82</v>
      </c>
      <c r="E96" s="2"/>
      <c r="F96" s="78">
        <v>-4.1594880630076325E-2</v>
      </c>
      <c r="G96" s="3"/>
      <c r="H96" s="79">
        <v>589.58023989131141</v>
      </c>
      <c r="I96" s="124">
        <v>0.2635127843204933</v>
      </c>
      <c r="J96" s="18"/>
      <c r="K96" s="125">
        <v>0.45700210832314242</v>
      </c>
      <c r="L96" s="4"/>
      <c r="M96" s="108">
        <v>0.17308171489807234</v>
      </c>
      <c r="N96" s="4"/>
      <c r="O96" s="49">
        <v>4</v>
      </c>
      <c r="P96" s="23"/>
      <c r="Q96" s="80">
        <v>0.35047686904549014</v>
      </c>
      <c r="R96" s="4"/>
      <c r="S96" s="53">
        <v>-3.2598411580833299E-2</v>
      </c>
      <c r="T96" s="16"/>
      <c r="U96" s="24" t="s">
        <v>21</v>
      </c>
      <c r="V96" s="7"/>
      <c r="W96" s="96" t="s">
        <v>120</v>
      </c>
      <c r="X96" s="4"/>
      <c r="Y96" s="99">
        <v>-0.13639387890884913</v>
      </c>
      <c r="Z96" s="100">
        <v>-6.2815884476534412E-2</v>
      </c>
      <c r="AA96" s="101">
        <v>-1.0167768174885627E-2</v>
      </c>
      <c r="AC96" s="91">
        <f t="shared" si="2"/>
        <v>610</v>
      </c>
    </row>
    <row r="97" spans="1:29" ht="18.95" customHeight="1" thickBot="1" x14ac:dyDescent="0.45">
      <c r="A97" s="105">
        <v>38</v>
      </c>
      <c r="B97" s="21" t="s">
        <v>44</v>
      </c>
      <c r="C97" s="22" t="s">
        <v>133</v>
      </c>
      <c r="D97" s="48">
        <v>54.56</v>
      </c>
      <c r="E97" s="2"/>
      <c r="F97" s="78">
        <v>-2.8662987359800551E-2</v>
      </c>
      <c r="G97" s="3"/>
      <c r="H97" s="79">
        <v>1018.5872378831502</v>
      </c>
      <c r="I97" s="124">
        <v>0.24893891728098907</v>
      </c>
      <c r="J97" s="18"/>
      <c r="K97" s="125">
        <v>0.45547283217007362</v>
      </c>
      <c r="L97" s="4"/>
      <c r="M97" s="108">
        <v>-0.17389912949930975</v>
      </c>
      <c r="N97" s="4"/>
      <c r="O97" s="49" t="s">
        <v>21</v>
      </c>
      <c r="P97" s="23"/>
      <c r="Q97" s="80">
        <v>4.9402655260450956E-2</v>
      </c>
      <c r="R97" s="4"/>
      <c r="S97" s="53">
        <v>-7.940788293176116E-3</v>
      </c>
      <c r="T97" s="16"/>
      <c r="U97" s="24" t="s">
        <v>21</v>
      </c>
      <c r="V97" s="7"/>
      <c r="W97" s="96" t="s">
        <v>120</v>
      </c>
      <c r="X97" s="4"/>
      <c r="Y97" s="99">
        <v>-0.10601343601507451</v>
      </c>
      <c r="Z97" s="100">
        <v>-1.729106628242072E-2</v>
      </c>
      <c r="AA97" s="101">
        <v>9.8892245720040295E-2</v>
      </c>
      <c r="AC97" s="91">
        <f t="shared" si="2"/>
        <v>1305</v>
      </c>
    </row>
    <row r="98" spans="1:29" ht="18.95" customHeight="1" thickBot="1" x14ac:dyDescent="0.45">
      <c r="A98" s="105">
        <v>72</v>
      </c>
      <c r="B98" s="21" t="s">
        <v>237</v>
      </c>
      <c r="C98" s="22" t="s">
        <v>238</v>
      </c>
      <c r="D98" s="48">
        <v>310.98</v>
      </c>
      <c r="E98" s="2"/>
      <c r="F98" s="78">
        <v>-1.2855918483953732E-2</v>
      </c>
      <c r="G98" s="3"/>
      <c r="H98" s="79">
        <v>458.51913433121604</v>
      </c>
      <c r="I98" s="124">
        <v>0.4263802576772861</v>
      </c>
      <c r="J98" s="18"/>
      <c r="K98" s="125">
        <v>0.45518334666553917</v>
      </c>
      <c r="L98" s="4"/>
      <c r="M98" s="108">
        <v>0.32398196289736392</v>
      </c>
      <c r="N98" s="4"/>
      <c r="O98" s="49">
        <v>34</v>
      </c>
      <c r="P98" s="23"/>
      <c r="Q98" s="80">
        <v>3.6813950225313696E-2</v>
      </c>
      <c r="R98" s="4"/>
      <c r="S98" s="53">
        <v>-2.921097668893988E-2</v>
      </c>
      <c r="T98" s="16"/>
      <c r="U98" s="24" t="s">
        <v>21</v>
      </c>
      <c r="V98" s="7"/>
      <c r="W98" s="96" t="s">
        <v>120</v>
      </c>
      <c r="X98" s="4"/>
      <c r="Y98" s="99">
        <v>-0.18869844251389212</v>
      </c>
      <c r="Z98" s="100">
        <v>-0.27876988728605223</v>
      </c>
      <c r="AA98" s="101">
        <v>1.1942338355406701E-2</v>
      </c>
      <c r="AC98" s="91">
        <f t="shared" si="2"/>
        <v>230</v>
      </c>
    </row>
    <row r="99" spans="1:29" ht="18.95" customHeight="1" thickBot="1" x14ac:dyDescent="0.45">
      <c r="A99" s="105">
        <v>65</v>
      </c>
      <c r="B99" s="21" t="s">
        <v>229</v>
      </c>
      <c r="C99" s="22" t="s">
        <v>230</v>
      </c>
      <c r="D99" s="48">
        <v>465.97500000000002</v>
      </c>
      <c r="E99" s="2"/>
      <c r="F99" s="78">
        <v>-2.104035799071402E-2</v>
      </c>
      <c r="G99" s="3"/>
      <c r="H99" s="79">
        <v>578.89708083136782</v>
      </c>
      <c r="I99" s="124">
        <v>0.44307169541287073</v>
      </c>
      <c r="J99" s="18"/>
      <c r="K99" s="125">
        <v>0.45349235365006513</v>
      </c>
      <c r="L99" s="4"/>
      <c r="M99" s="108">
        <v>0.1519340371395228</v>
      </c>
      <c r="N99" s="4"/>
      <c r="O99" s="49">
        <v>3</v>
      </c>
      <c r="P99" s="23"/>
      <c r="Q99" s="80">
        <v>0.35801984446882679</v>
      </c>
      <c r="R99" s="4"/>
      <c r="S99" s="53">
        <v>-0.13083053301603226</v>
      </c>
      <c r="T99" s="16"/>
      <c r="U99" s="24" t="s">
        <v>21</v>
      </c>
      <c r="V99" s="7"/>
      <c r="W99" s="96" t="s">
        <v>120</v>
      </c>
      <c r="X99" s="4"/>
      <c r="Y99" s="99">
        <v>-0.24972225353019795</v>
      </c>
      <c r="Z99" s="100">
        <v>-0.17204157782515983</v>
      </c>
      <c r="AA99" s="101">
        <v>0.23505791301121159</v>
      </c>
      <c r="AC99" s="91">
        <f t="shared" si="2"/>
        <v>155</v>
      </c>
    </row>
    <row r="100" spans="1:29" ht="18.95" customHeight="1" thickBot="1" x14ac:dyDescent="0.45">
      <c r="A100" s="105">
        <v>108</v>
      </c>
      <c r="B100" s="21" t="s">
        <v>145</v>
      </c>
      <c r="C100" s="22" t="s">
        <v>174</v>
      </c>
      <c r="D100" s="48">
        <v>59.56</v>
      </c>
      <c r="E100" s="2"/>
      <c r="F100" s="78">
        <v>-2.5682970718141629E-2</v>
      </c>
      <c r="G100" s="3"/>
      <c r="H100" s="79">
        <v>492.85388683845594</v>
      </c>
      <c r="I100" s="124">
        <v>0.32650237978219965</v>
      </c>
      <c r="J100" s="18"/>
      <c r="K100" s="125">
        <v>0.45298165749839692</v>
      </c>
      <c r="L100" s="4"/>
      <c r="M100" s="108">
        <v>-0.11745738919144044</v>
      </c>
      <c r="N100" s="4"/>
      <c r="O100" s="49" t="s">
        <v>21</v>
      </c>
      <c r="P100" s="23"/>
      <c r="Q100" s="80">
        <v>0.43458664840144318</v>
      </c>
      <c r="R100" s="4"/>
      <c r="S100" s="53">
        <v>-0.27826502204995029</v>
      </c>
      <c r="T100" s="16"/>
      <c r="U100" s="24" t="s">
        <v>21</v>
      </c>
      <c r="V100" s="7"/>
      <c r="W100" s="96" t="s">
        <v>120</v>
      </c>
      <c r="X100" s="4"/>
      <c r="Y100" s="99">
        <v>-0.19643820831084724</v>
      </c>
      <c r="Z100" s="100">
        <v>-0.14339134186682001</v>
      </c>
      <c r="AA100" s="101">
        <v>-7.4148919633141519E-2</v>
      </c>
      <c r="AC100" s="91">
        <f t="shared" si="2"/>
        <v>1195</v>
      </c>
    </row>
    <row r="101" spans="1:29" ht="18.95" customHeight="1" thickBot="1" x14ac:dyDescent="0.45">
      <c r="A101" s="105">
        <v>85</v>
      </c>
      <c r="B101" s="21" t="s">
        <v>90</v>
      </c>
      <c r="C101" s="22" t="s">
        <v>239</v>
      </c>
      <c r="D101" s="48">
        <v>133</v>
      </c>
      <c r="E101" s="2"/>
      <c r="F101" s="78">
        <v>-6.7623412728234911E-4</v>
      </c>
      <c r="G101" s="3"/>
      <c r="H101" s="79">
        <v>833.39881020595988</v>
      </c>
      <c r="I101" s="124">
        <v>0.31913897188725071</v>
      </c>
      <c r="J101" s="18"/>
      <c r="K101" s="125">
        <v>0.45144073228736192</v>
      </c>
      <c r="L101" s="4"/>
      <c r="M101" s="108">
        <v>0.18573469702740542</v>
      </c>
      <c r="N101" s="4"/>
      <c r="O101" s="49">
        <v>4</v>
      </c>
      <c r="P101" s="23"/>
      <c r="Q101" s="80">
        <v>4.3559345571239638E-2</v>
      </c>
      <c r="R101" s="4"/>
      <c r="S101" s="53">
        <v>-8.2009728001456297E-2</v>
      </c>
      <c r="T101" s="16"/>
      <c r="U101" s="24" t="s">
        <v>21</v>
      </c>
      <c r="V101" s="7"/>
      <c r="W101" s="96" t="s">
        <v>120</v>
      </c>
      <c r="X101" s="4"/>
      <c r="Y101" s="99">
        <v>-0.20182440136830104</v>
      </c>
      <c r="Z101" s="100">
        <v>-0.15523373983739841</v>
      </c>
      <c r="AA101" s="101">
        <v>-1.2015620306398134E-3</v>
      </c>
      <c r="AC101" s="91">
        <f t="shared" si="2"/>
        <v>535</v>
      </c>
    </row>
    <row r="102" spans="1:29" ht="18.95" customHeight="1" thickBot="1" x14ac:dyDescent="0.45">
      <c r="A102" s="105">
        <v>80</v>
      </c>
      <c r="B102" s="21" t="s">
        <v>82</v>
      </c>
      <c r="C102" s="22" t="s">
        <v>83</v>
      </c>
      <c r="D102" s="48">
        <v>147.26</v>
      </c>
      <c r="E102" s="2"/>
      <c r="F102" s="78">
        <v>-1.7873816193143988E-2</v>
      </c>
      <c r="G102" s="3"/>
      <c r="H102" s="79">
        <v>523.63967828099192</v>
      </c>
      <c r="I102" s="124">
        <v>0.24475967750831579</v>
      </c>
      <c r="J102" s="18"/>
      <c r="K102" s="125">
        <v>0.44908422909181228</v>
      </c>
      <c r="L102" s="4"/>
      <c r="M102" s="108">
        <v>0.25167637282581978</v>
      </c>
      <c r="N102" s="4"/>
      <c r="O102" s="49">
        <v>3</v>
      </c>
      <c r="P102" s="23"/>
      <c r="Q102" s="80">
        <v>0.77570705988925259</v>
      </c>
      <c r="R102" s="4"/>
      <c r="S102" s="53">
        <v>-6.1995343095871604E-2</v>
      </c>
      <c r="T102" s="16"/>
      <c r="U102" s="24" t="s">
        <v>21</v>
      </c>
      <c r="V102" s="7"/>
      <c r="W102" s="96" t="s">
        <v>120</v>
      </c>
      <c r="X102" s="4"/>
      <c r="Y102" s="99">
        <v>-0.14839232014804538</v>
      </c>
      <c r="Z102" s="100">
        <v>-0.18116103202846978</v>
      </c>
      <c r="AA102" s="101">
        <v>-0.22775184855000263</v>
      </c>
      <c r="AC102" s="91">
        <f t="shared" si="2"/>
        <v>485</v>
      </c>
    </row>
    <row r="103" spans="1:29" ht="18.95" customHeight="1" thickBot="1" x14ac:dyDescent="0.45">
      <c r="A103" s="105">
        <v>21</v>
      </c>
      <c r="B103" s="217" t="s">
        <v>286</v>
      </c>
      <c r="C103" s="22" t="s">
        <v>287</v>
      </c>
      <c r="D103" s="48">
        <v>289.5</v>
      </c>
      <c r="E103" s="2"/>
      <c r="F103" s="78">
        <v>-3.0183243442430729E-2</v>
      </c>
      <c r="G103" s="3"/>
      <c r="H103" s="79">
        <v>340.13418947689598</v>
      </c>
      <c r="I103" s="124">
        <v>0.70060959542878565</v>
      </c>
      <c r="J103" s="18"/>
      <c r="K103" s="125">
        <v>0.44725334062433325</v>
      </c>
      <c r="L103" s="4"/>
      <c r="M103" s="108">
        <v>-8.0678128242448466E-2</v>
      </c>
      <c r="N103" s="4"/>
      <c r="O103" s="49" t="s">
        <v>21</v>
      </c>
      <c r="P103" s="23"/>
      <c r="Q103" s="80">
        <v>2.5745774241230646E-2</v>
      </c>
      <c r="R103" s="4"/>
      <c r="S103" s="53">
        <v>5.776738161425516E-2</v>
      </c>
      <c r="T103" s="16"/>
      <c r="U103" s="24" t="s">
        <v>21</v>
      </c>
      <c r="V103" s="7"/>
      <c r="W103" s="96" t="s">
        <v>120</v>
      </c>
      <c r="X103" s="4"/>
      <c r="Y103" s="99">
        <v>-0.23941885820875919</v>
      </c>
      <c r="Z103" s="100">
        <v>-0.28764763779527558</v>
      </c>
      <c r="AA103" s="101">
        <v>0.37568903250332641</v>
      </c>
      <c r="AC103" s="91">
        <f t="shared" si="2"/>
        <v>245</v>
      </c>
    </row>
    <row r="104" spans="1:29" ht="18.95" customHeight="1" thickBot="1" x14ac:dyDescent="0.45">
      <c r="A104" s="105">
        <v>5</v>
      </c>
      <c r="B104" s="217" t="s">
        <v>24</v>
      </c>
      <c r="C104" s="216" t="s">
        <v>124</v>
      </c>
      <c r="D104" s="48">
        <v>423</v>
      </c>
      <c r="E104" s="2"/>
      <c r="F104" s="78">
        <v>-9.3150391253081777E-2</v>
      </c>
      <c r="G104" s="3"/>
      <c r="H104" s="79">
        <v>1208.326316671172</v>
      </c>
      <c r="I104" s="124">
        <v>0.45859497507690666</v>
      </c>
      <c r="J104" s="18"/>
      <c r="K104" s="125">
        <v>0.44129886535633972</v>
      </c>
      <c r="L104" s="4"/>
      <c r="M104" s="108">
        <v>0.17146726608754048</v>
      </c>
      <c r="N104" s="4"/>
      <c r="O104" s="49">
        <v>3</v>
      </c>
      <c r="P104" s="23"/>
      <c r="Q104" s="80">
        <v>0.28341786089573578</v>
      </c>
      <c r="R104" s="4"/>
      <c r="S104" s="53">
        <v>-0.16763722387711386</v>
      </c>
      <c r="T104" s="16"/>
      <c r="U104" s="24" t="s">
        <v>21</v>
      </c>
      <c r="V104" s="7"/>
      <c r="W104" s="96" t="s">
        <v>120</v>
      </c>
      <c r="X104" s="4"/>
      <c r="Y104" s="99">
        <v>-0.24128282393456735</v>
      </c>
      <c r="Z104" s="100">
        <v>-0.32436749297214418</v>
      </c>
      <c r="AA104" s="101">
        <v>-6.314367345130778E-2</v>
      </c>
      <c r="AC104" s="91">
        <f t="shared" si="2"/>
        <v>170</v>
      </c>
    </row>
    <row r="105" spans="1:29" ht="18.95" customHeight="1" thickBot="1" x14ac:dyDescent="0.45">
      <c r="A105" s="105">
        <v>69</v>
      </c>
      <c r="B105" s="21" t="s">
        <v>233</v>
      </c>
      <c r="C105" s="22" t="s">
        <v>234</v>
      </c>
      <c r="D105" s="48">
        <v>531.99</v>
      </c>
      <c r="E105" s="2"/>
      <c r="F105" s="78">
        <v>-2.7013680591118527E-2</v>
      </c>
      <c r="G105" s="3"/>
      <c r="H105" s="79">
        <v>932.09619840436028</v>
      </c>
      <c r="I105" s="124">
        <v>0.53723238902689618</v>
      </c>
      <c r="J105" s="18"/>
      <c r="K105" s="125">
        <v>0.44073696218108532</v>
      </c>
      <c r="L105" s="4"/>
      <c r="M105" s="108">
        <v>-3.19495520946661E-2</v>
      </c>
      <c r="N105" s="4"/>
      <c r="O105" s="49" t="s">
        <v>21</v>
      </c>
      <c r="P105" s="23"/>
      <c r="Q105" s="80">
        <v>0.41699014422677594</v>
      </c>
      <c r="R105" s="4"/>
      <c r="S105" s="53">
        <v>-6.3909052871295488E-2</v>
      </c>
      <c r="T105" s="16"/>
      <c r="U105" s="24" t="s">
        <v>21</v>
      </c>
      <c r="V105" s="7"/>
      <c r="W105" s="96" t="s">
        <v>120</v>
      </c>
      <c r="X105" s="4"/>
      <c r="Y105" s="99">
        <v>-0.22117791734375691</v>
      </c>
      <c r="Z105" s="100">
        <v>-0.11497255032440523</v>
      </c>
      <c r="AA105" s="101">
        <v>-3.7035025794189602E-2</v>
      </c>
      <c r="AC105" s="91">
        <f t="shared" si="2"/>
        <v>135</v>
      </c>
    </row>
    <row r="106" spans="1:29" ht="18.95" customHeight="1" thickBot="1" x14ac:dyDescent="0.45">
      <c r="A106" s="105">
        <v>32</v>
      </c>
      <c r="B106" s="21" t="s">
        <v>292</v>
      </c>
      <c r="C106" s="22" t="s">
        <v>293</v>
      </c>
      <c r="D106" s="48">
        <v>133.99</v>
      </c>
      <c r="E106" s="2"/>
      <c r="F106" s="78">
        <v>-3.02525873923426E-2</v>
      </c>
      <c r="G106" s="3"/>
      <c r="H106" s="79">
        <v>421.19611747312791</v>
      </c>
      <c r="I106" s="124">
        <v>0.37706177504049737</v>
      </c>
      <c r="J106" s="18"/>
      <c r="K106" s="125">
        <v>0.4352308787478843</v>
      </c>
      <c r="L106" s="4"/>
      <c r="M106" s="108">
        <v>-0.16929092342929386</v>
      </c>
      <c r="N106" s="4"/>
      <c r="O106" s="49" t="s">
        <v>21</v>
      </c>
      <c r="P106" s="23"/>
      <c r="Q106" s="80">
        <v>0.35168519614902283</v>
      </c>
      <c r="R106" s="4"/>
      <c r="S106" s="53">
        <v>-0.19925595301005408</v>
      </c>
      <c r="T106" s="16"/>
      <c r="U106" s="24" t="s">
        <v>21</v>
      </c>
      <c r="V106" s="7"/>
      <c r="W106" s="96" t="s">
        <v>120</v>
      </c>
      <c r="X106" s="4"/>
      <c r="Y106" s="99">
        <v>-6.6336840638282935E-2</v>
      </c>
      <c r="Z106" s="100">
        <v>-0.16056885102117524</v>
      </c>
      <c r="AA106" s="101">
        <v>8.1349366475667928E-2</v>
      </c>
      <c r="AC106" s="91">
        <f t="shared" si="2"/>
        <v>530</v>
      </c>
    </row>
    <row r="107" spans="1:29" ht="18.95" customHeight="1" thickBot="1" x14ac:dyDescent="0.45">
      <c r="A107" s="105">
        <v>61</v>
      </c>
      <c r="B107" s="21" t="s">
        <v>63</v>
      </c>
      <c r="C107" s="22" t="s">
        <v>139</v>
      </c>
      <c r="D107" s="48">
        <v>317</v>
      </c>
      <c r="E107" s="2"/>
      <c r="F107" s="78">
        <v>-3.8607345403815274E-2</v>
      </c>
      <c r="G107" s="3"/>
      <c r="H107" s="79">
        <v>1282.4997938462323</v>
      </c>
      <c r="I107" s="124">
        <v>0.31193947937430017</v>
      </c>
      <c r="J107" s="18"/>
      <c r="K107" s="125">
        <v>0.43153413814660685</v>
      </c>
      <c r="L107" s="4"/>
      <c r="M107" s="108">
        <v>0.218887140191944</v>
      </c>
      <c r="N107" s="4"/>
      <c r="O107" s="49">
        <v>4</v>
      </c>
      <c r="P107" s="23"/>
      <c r="Q107" s="80">
        <v>0.59216825897062175</v>
      </c>
      <c r="R107" s="4"/>
      <c r="S107" s="53">
        <v>-7.5313487434930562E-2</v>
      </c>
      <c r="T107" s="16"/>
      <c r="U107" s="24" t="s">
        <v>21</v>
      </c>
      <c r="V107" s="7"/>
      <c r="W107" s="96" t="s">
        <v>120</v>
      </c>
      <c r="X107" s="4"/>
      <c r="Y107" s="99">
        <v>-0.18815786103926047</v>
      </c>
      <c r="Z107" s="100">
        <v>-5.635102551126725E-2</v>
      </c>
      <c r="AA107" s="101">
        <v>8.2835183603757523E-2</v>
      </c>
      <c r="AC107" s="91">
        <f t="shared" si="2"/>
        <v>225</v>
      </c>
    </row>
    <row r="108" spans="1:29" ht="18.95" customHeight="1" thickTop="1" thickBot="1" x14ac:dyDescent="0.35">
      <c r="A108" s="105">
        <v>120</v>
      </c>
      <c r="B108" s="21" t="s">
        <v>121</v>
      </c>
      <c r="C108" s="171" t="s">
        <v>157</v>
      </c>
      <c r="D108" s="48">
        <v>51.24</v>
      </c>
      <c r="E108" s="3"/>
      <c r="F108" s="78">
        <v>-4.0269713429481158E-2</v>
      </c>
      <c r="G108" s="3"/>
      <c r="H108" s="79">
        <v>1296.0378060708806</v>
      </c>
      <c r="I108" s="124">
        <v>0.38484228323135661</v>
      </c>
      <c r="J108" s="18"/>
      <c r="K108" s="125">
        <v>0.42526948462971037</v>
      </c>
      <c r="L108" s="4"/>
      <c r="M108" s="108">
        <v>-0.39894751023615893</v>
      </c>
      <c r="N108" s="4"/>
      <c r="O108" s="49" t="s">
        <v>21</v>
      </c>
      <c r="P108" s="23"/>
      <c r="Q108" s="80">
        <v>0.18138315380634068</v>
      </c>
      <c r="R108" s="4"/>
      <c r="S108" s="53">
        <v>-2.7332204390623779E-2</v>
      </c>
      <c r="T108" s="4"/>
      <c r="U108" s="24" t="s">
        <v>21</v>
      </c>
      <c r="V108" s="7"/>
      <c r="W108" s="96" t="s">
        <v>120</v>
      </c>
      <c r="X108" s="4"/>
      <c r="Y108" s="99">
        <v>7.1742313323572393E-2</v>
      </c>
      <c r="Z108" s="100">
        <v>8.8360237892948224E-2</v>
      </c>
      <c r="AA108" s="101">
        <v>0.34417628541448075</v>
      </c>
      <c r="AC108" s="91">
        <f t="shared" si="2"/>
        <v>1390</v>
      </c>
    </row>
    <row r="109" spans="1:29" ht="18.95" customHeight="1" thickBot="1" x14ac:dyDescent="0.45">
      <c r="A109" s="105">
        <v>22</v>
      </c>
      <c r="B109" s="21" t="s">
        <v>32</v>
      </c>
      <c r="C109" s="22" t="s">
        <v>149</v>
      </c>
      <c r="D109" s="48">
        <v>23.22</v>
      </c>
      <c r="E109" s="2"/>
      <c r="F109" s="78">
        <v>4.3084877208099392E-4</v>
      </c>
      <c r="G109" s="3"/>
      <c r="H109" s="79">
        <v>1298.993271874376</v>
      </c>
      <c r="I109" s="124">
        <v>0.27264249546425279</v>
      </c>
      <c r="J109" s="18"/>
      <c r="K109" s="125">
        <v>0.42512185093184851</v>
      </c>
      <c r="L109" s="4"/>
      <c r="M109" s="108">
        <v>-0.21147337046538039</v>
      </c>
      <c r="N109" s="4"/>
      <c r="O109" s="49" t="s">
        <v>21</v>
      </c>
      <c r="P109" s="23"/>
      <c r="Q109" s="80">
        <v>0.10853611576867261</v>
      </c>
      <c r="R109" s="4"/>
      <c r="S109" s="53">
        <v>-9.9880179159656329E-2</v>
      </c>
      <c r="T109" s="16"/>
      <c r="U109" s="24" t="s">
        <v>21</v>
      </c>
      <c r="V109" s="7"/>
      <c r="W109" s="96" t="s">
        <v>120</v>
      </c>
      <c r="X109" s="4"/>
      <c r="Y109" s="99">
        <v>-5.1082958724969374E-2</v>
      </c>
      <c r="Z109" s="100">
        <v>-0.14031840059237333</v>
      </c>
      <c r="AA109" s="101">
        <v>-0.22574191397132382</v>
      </c>
      <c r="AC109" s="91">
        <f t="shared" si="2"/>
        <v>3070</v>
      </c>
    </row>
    <row r="110" spans="1:29" ht="18.95" customHeight="1" thickBot="1" x14ac:dyDescent="0.45">
      <c r="A110" s="105">
        <v>59</v>
      </c>
      <c r="B110" s="21" t="s">
        <v>61</v>
      </c>
      <c r="C110" s="22" t="s">
        <v>138</v>
      </c>
      <c r="D110" s="48">
        <v>58.97</v>
      </c>
      <c r="E110" s="2"/>
      <c r="F110" s="78">
        <v>-1.6838946315438474E-2</v>
      </c>
      <c r="G110" s="3"/>
      <c r="H110" s="79">
        <v>568.56506292467191</v>
      </c>
      <c r="I110" s="124">
        <v>0.18289240720741082</v>
      </c>
      <c r="J110" s="18"/>
      <c r="K110" s="125">
        <v>0.42444718997809472</v>
      </c>
      <c r="L110" s="4"/>
      <c r="M110" s="108">
        <v>0.19042007222282498</v>
      </c>
      <c r="N110" s="4"/>
      <c r="O110" s="49">
        <v>3</v>
      </c>
      <c r="P110" s="23"/>
      <c r="Q110" s="80">
        <v>0.48920233147100145</v>
      </c>
      <c r="R110" s="4"/>
      <c r="S110" s="53">
        <v>-0.13454019923193286</v>
      </c>
      <c r="T110" s="16"/>
      <c r="U110" s="24" t="s">
        <v>21</v>
      </c>
      <c r="V110" s="7"/>
      <c r="W110" s="96" t="s">
        <v>120</v>
      </c>
      <c r="X110" s="4"/>
      <c r="Y110" s="99">
        <v>-0.17914810690423166</v>
      </c>
      <c r="Z110" s="100">
        <v>-0.1738582235920425</v>
      </c>
      <c r="AA110" s="101">
        <v>-8.360528360528352E-2</v>
      </c>
      <c r="AC110" s="91">
        <f t="shared" ref="AC110:AC133" si="3">MROUND((($AE$5*0.095*1000)/D110),5)</f>
        <v>1210</v>
      </c>
    </row>
    <row r="111" spans="1:29" ht="18.95" customHeight="1" thickBot="1" x14ac:dyDescent="0.45">
      <c r="A111" s="105">
        <v>99</v>
      </c>
      <c r="B111" s="21" t="s">
        <v>240</v>
      </c>
      <c r="C111" s="22" t="s">
        <v>241</v>
      </c>
      <c r="D111" s="48">
        <v>568</v>
      </c>
      <c r="E111" s="2"/>
      <c r="F111" s="78">
        <v>-3.5096660211327402E-2</v>
      </c>
      <c r="G111" s="3"/>
      <c r="H111" s="79">
        <v>838.88997918429197</v>
      </c>
      <c r="I111" s="124">
        <v>0.58132979852597877</v>
      </c>
      <c r="J111" s="18"/>
      <c r="K111" s="125">
        <v>0.42115105559332378</v>
      </c>
      <c r="L111" s="4"/>
      <c r="M111" s="108">
        <v>-0.16892585030483409</v>
      </c>
      <c r="N111" s="4"/>
      <c r="O111" s="49" t="s">
        <v>21</v>
      </c>
      <c r="P111" s="23"/>
      <c r="Q111" s="80">
        <v>0.21872415336836259</v>
      </c>
      <c r="R111" s="4"/>
      <c r="S111" s="53">
        <v>0.13214918647610804</v>
      </c>
      <c r="T111" s="16"/>
      <c r="U111" s="24" t="s">
        <v>21</v>
      </c>
      <c r="V111" s="7"/>
      <c r="W111" s="96" t="s">
        <v>120</v>
      </c>
      <c r="X111" s="4"/>
      <c r="Y111" s="99">
        <v>-0.10029778876005835</v>
      </c>
      <c r="Z111" s="100">
        <v>-0.14283558439598576</v>
      </c>
      <c r="AA111" s="101">
        <v>0.20257452574525736</v>
      </c>
      <c r="AC111" s="91">
        <f t="shared" si="3"/>
        <v>125</v>
      </c>
    </row>
    <row r="112" spans="1:29" ht="18.95" customHeight="1" thickBot="1" x14ac:dyDescent="0.45">
      <c r="A112" s="105">
        <v>41</v>
      </c>
      <c r="B112" s="21" t="s">
        <v>47</v>
      </c>
      <c r="C112" s="22" t="s">
        <v>48</v>
      </c>
      <c r="D112" s="48">
        <v>46.65</v>
      </c>
      <c r="E112" s="2"/>
      <c r="F112" s="78">
        <v>-1.2071156289707785E-2</v>
      </c>
      <c r="G112" s="3"/>
      <c r="H112" s="79">
        <v>1001.5179424815759</v>
      </c>
      <c r="I112" s="124">
        <v>0.21007178503548485</v>
      </c>
      <c r="J112" s="18"/>
      <c r="K112" s="125">
        <v>0.42080691340507914</v>
      </c>
      <c r="L112" s="4"/>
      <c r="M112" s="108">
        <v>-0.11810287435691569</v>
      </c>
      <c r="N112" s="4"/>
      <c r="O112" s="49" t="s">
        <v>21</v>
      </c>
      <c r="P112" s="23"/>
      <c r="Q112" s="80">
        <v>6.591864078570514E-2</v>
      </c>
      <c r="R112" s="4"/>
      <c r="S112" s="53">
        <v>-1.2790394134202649E-2</v>
      </c>
      <c r="T112" s="16"/>
      <c r="U112" s="24" t="s">
        <v>21</v>
      </c>
      <c r="V112" s="7"/>
      <c r="W112" s="96" t="s">
        <v>120</v>
      </c>
      <c r="X112" s="4"/>
      <c r="Y112" s="99">
        <v>-4.5231273024969321E-2</v>
      </c>
      <c r="Z112" s="100">
        <v>-0.16726169225276699</v>
      </c>
      <c r="AA112" s="101">
        <v>-0.16577253218884125</v>
      </c>
      <c r="AC112" s="91">
        <f t="shared" si="3"/>
        <v>1525</v>
      </c>
    </row>
    <row r="113" spans="1:29" ht="18.95" customHeight="1" thickBot="1" x14ac:dyDescent="0.45">
      <c r="A113" s="105">
        <v>26</v>
      </c>
      <c r="B113" s="21" t="s">
        <v>217</v>
      </c>
      <c r="C113" s="22" t="s">
        <v>254</v>
      </c>
      <c r="D113" s="48">
        <v>209.62</v>
      </c>
      <c r="E113" s="2"/>
      <c r="F113" s="78">
        <v>-6.1634743030531958E-3</v>
      </c>
      <c r="G113" s="3"/>
      <c r="H113" s="79">
        <v>368.73655206383995</v>
      </c>
      <c r="I113" s="124">
        <v>0.37973936990541612</v>
      </c>
      <c r="J113" s="18"/>
      <c r="K113" s="125">
        <v>0.41995179142758932</v>
      </c>
      <c r="L113" s="4"/>
      <c r="M113" s="108">
        <v>7.6205111526378433E-2</v>
      </c>
      <c r="N113" s="4"/>
      <c r="O113" s="49">
        <v>2</v>
      </c>
      <c r="P113" s="23"/>
      <c r="Q113" s="80">
        <v>0.14620435940517318</v>
      </c>
      <c r="R113" s="4"/>
      <c r="S113" s="53">
        <v>-1.3543686023355339E-2</v>
      </c>
      <c r="T113" s="16"/>
      <c r="U113" s="24" t="s">
        <v>21</v>
      </c>
      <c r="V113" s="7"/>
      <c r="W113" s="96" t="s">
        <v>120</v>
      </c>
      <c r="X113" s="4"/>
      <c r="Y113" s="99">
        <v>-0.10666950777754103</v>
      </c>
      <c r="Z113" s="100">
        <v>-0.27547352412553572</v>
      </c>
      <c r="AA113" s="101">
        <v>-0.21103541721555197</v>
      </c>
      <c r="AC113" s="91">
        <f t="shared" si="3"/>
        <v>340</v>
      </c>
    </row>
    <row r="114" spans="1:29" ht="18.95" customHeight="1" thickBot="1" x14ac:dyDescent="0.45">
      <c r="A114" s="105">
        <v>81</v>
      </c>
      <c r="B114" s="21" t="s">
        <v>84</v>
      </c>
      <c r="C114" s="216" t="s">
        <v>85</v>
      </c>
      <c r="D114" s="48">
        <v>92.71</v>
      </c>
      <c r="E114" s="2"/>
      <c r="F114" s="78">
        <v>-1.6026321375504193E-2</v>
      </c>
      <c r="G114" s="3"/>
      <c r="H114" s="79">
        <v>892.16299040909996</v>
      </c>
      <c r="I114" s="124">
        <v>0.35719596759031114</v>
      </c>
      <c r="J114" s="18"/>
      <c r="K114" s="125">
        <v>0.41873143273860947</v>
      </c>
      <c r="L114" s="4"/>
      <c r="M114" s="108">
        <v>-0.22334229111000803</v>
      </c>
      <c r="N114" s="4"/>
      <c r="O114" s="49" t="s">
        <v>21</v>
      </c>
      <c r="P114" s="23"/>
      <c r="Q114" s="80">
        <v>0.31850632780928395</v>
      </c>
      <c r="R114" s="4"/>
      <c r="S114" s="53">
        <v>4.7842914258575342E-2</v>
      </c>
      <c r="T114" s="16"/>
      <c r="U114" s="24" t="s">
        <v>21</v>
      </c>
      <c r="V114" s="7"/>
      <c r="W114" s="96" t="s">
        <v>120</v>
      </c>
      <c r="X114" s="4"/>
      <c r="Y114" s="99">
        <v>-5.1754116804745842E-2</v>
      </c>
      <c r="Z114" s="100">
        <v>-8.0257936507936556E-2</v>
      </c>
      <c r="AA114" s="101">
        <v>0.16866254884659004</v>
      </c>
      <c r="AC114" s="91">
        <f t="shared" si="3"/>
        <v>770</v>
      </c>
    </row>
    <row r="115" spans="1:29" ht="18.95" customHeight="1" thickBot="1" x14ac:dyDescent="0.45">
      <c r="A115" s="105">
        <v>23</v>
      </c>
      <c r="B115" s="21" t="s">
        <v>184</v>
      </c>
      <c r="C115" s="22" t="s">
        <v>185</v>
      </c>
      <c r="D115" s="48">
        <v>154.25</v>
      </c>
      <c r="E115" s="2"/>
      <c r="F115" s="78">
        <v>-2.1993660650754254E-3</v>
      </c>
      <c r="G115" s="3"/>
      <c r="H115" s="79">
        <v>2980.5963720162567</v>
      </c>
      <c r="I115" s="124">
        <v>0.99713474412413472</v>
      </c>
      <c r="J115" s="18"/>
      <c r="K115" s="125">
        <v>0.41754750406717228</v>
      </c>
      <c r="L115" s="4"/>
      <c r="M115" s="108">
        <v>-0.21199180049388644</v>
      </c>
      <c r="N115" s="4"/>
      <c r="O115" s="49" t="s">
        <v>21</v>
      </c>
      <c r="P115" s="23"/>
      <c r="Q115" s="80">
        <v>-0.20892456954928362</v>
      </c>
      <c r="R115" s="4"/>
      <c r="S115" s="53">
        <v>9.4529162766815139E-2</v>
      </c>
      <c r="T115" s="16"/>
      <c r="U115" s="24" t="s">
        <v>21</v>
      </c>
      <c r="V115" s="7"/>
      <c r="W115" s="96" t="s">
        <v>120</v>
      </c>
      <c r="X115" s="4"/>
      <c r="Y115" s="99">
        <v>6.5115315564148624E-2</v>
      </c>
      <c r="Z115" s="100">
        <v>-3.5213910432824624E-2</v>
      </c>
      <c r="AA115" s="101">
        <v>-0.35511518040051837</v>
      </c>
      <c r="AC115" s="91">
        <f t="shared" si="3"/>
        <v>460</v>
      </c>
    </row>
    <row r="116" spans="1:29" ht="18.95" customHeight="1" thickBot="1" x14ac:dyDescent="0.45">
      <c r="A116" s="105">
        <v>73</v>
      </c>
      <c r="B116" s="21" t="s">
        <v>301</v>
      </c>
      <c r="C116" s="22" t="s">
        <v>302</v>
      </c>
      <c r="D116" s="48">
        <v>68.75</v>
      </c>
      <c r="E116" s="2"/>
      <c r="F116" s="78">
        <v>-3.6845054637153152E-2</v>
      </c>
      <c r="G116" s="3"/>
      <c r="H116" s="79">
        <v>571.20655852749007</v>
      </c>
      <c r="I116" s="124">
        <v>0.64820222723870891</v>
      </c>
      <c r="J116" s="18"/>
      <c r="K116" s="125">
        <v>0.41703756795415775</v>
      </c>
      <c r="L116" s="4"/>
      <c r="M116" s="108">
        <v>-0.14582217564718281</v>
      </c>
      <c r="N116" s="4"/>
      <c r="O116" s="49" t="s">
        <v>21</v>
      </c>
      <c r="P116" s="23"/>
      <c r="Q116" s="80">
        <v>0.36429210068902318</v>
      </c>
      <c r="R116" s="4"/>
      <c r="S116" s="53">
        <v>0.14992050555293354</v>
      </c>
      <c r="T116" s="16"/>
      <c r="U116" s="24" t="s">
        <v>21</v>
      </c>
      <c r="V116" s="7"/>
      <c r="W116" s="96" t="s">
        <v>120</v>
      </c>
      <c r="X116" s="4"/>
      <c r="Y116" s="99">
        <v>-0.20336037079953651</v>
      </c>
      <c r="Z116" s="100">
        <v>9.7016116164033717E-2</v>
      </c>
      <c r="AA116" s="101">
        <v>0.51933701657458564</v>
      </c>
      <c r="AC116" s="91">
        <f t="shared" si="3"/>
        <v>1035</v>
      </c>
    </row>
    <row r="117" spans="1:29" ht="18.95" customHeight="1" thickTop="1" thickBot="1" x14ac:dyDescent="0.45">
      <c r="A117" s="105">
        <v>63</v>
      </c>
      <c r="B117" s="21" t="s">
        <v>65</v>
      </c>
      <c r="C117" s="171" t="s">
        <v>66</v>
      </c>
      <c r="D117" s="48">
        <v>48.3</v>
      </c>
      <c r="E117" s="2"/>
      <c r="F117" s="78">
        <v>-1.8598884066957089E-3</v>
      </c>
      <c r="G117" s="3"/>
      <c r="H117" s="79">
        <v>2192.7509829710398</v>
      </c>
      <c r="I117" s="124">
        <v>0.32683548237096632</v>
      </c>
      <c r="J117" s="18"/>
      <c r="K117" s="125">
        <v>0.41479973651714841</v>
      </c>
      <c r="L117" s="4"/>
      <c r="M117" s="108">
        <v>-6.5306145817973227E-2</v>
      </c>
      <c r="N117" s="4"/>
      <c r="O117" s="49" t="s">
        <v>21</v>
      </c>
      <c r="P117" s="23"/>
      <c r="Q117" s="80">
        <v>0.2320102591043785</v>
      </c>
      <c r="R117" s="4"/>
      <c r="S117" s="53">
        <v>3.4806391822341604E-2</v>
      </c>
      <c r="T117" s="16"/>
      <c r="U117" s="24" t="s">
        <v>21</v>
      </c>
      <c r="V117" s="7"/>
      <c r="W117" s="96" t="s">
        <v>120</v>
      </c>
      <c r="X117" s="4"/>
      <c r="Y117" s="99">
        <v>-4.8650778018515028E-2</v>
      </c>
      <c r="Z117" s="100">
        <v>-9.7196261682243046E-2</v>
      </c>
      <c r="AA117" s="101">
        <v>-0.22147001934235977</v>
      </c>
      <c r="AC117" s="91">
        <f t="shared" si="3"/>
        <v>1475</v>
      </c>
    </row>
    <row r="118" spans="1:29" ht="18.95" customHeight="1" thickBot="1" x14ac:dyDescent="0.45">
      <c r="A118" s="105">
        <v>24</v>
      </c>
      <c r="B118" s="21" t="s">
        <v>33</v>
      </c>
      <c r="C118" s="22" t="s">
        <v>127</v>
      </c>
      <c r="D118" s="48">
        <v>43.19</v>
      </c>
      <c r="E118" s="2"/>
      <c r="F118" s="78">
        <v>-2.2408329560887341E-2</v>
      </c>
      <c r="G118" s="3"/>
      <c r="H118" s="79">
        <v>1909.6184901147208</v>
      </c>
      <c r="I118" s="124">
        <v>0.34003302433867527</v>
      </c>
      <c r="J118" s="18"/>
      <c r="K118" s="125">
        <v>0.41047577365164273</v>
      </c>
      <c r="L118" s="4"/>
      <c r="M118" s="108">
        <v>-0.14488446282013345</v>
      </c>
      <c r="N118" s="4"/>
      <c r="O118" s="49" t="s">
        <v>21</v>
      </c>
      <c r="P118" s="23"/>
      <c r="Q118" s="80">
        <v>0.37585998541255383</v>
      </c>
      <c r="R118" s="4"/>
      <c r="S118" s="53">
        <v>-1.37207537055247E-2</v>
      </c>
      <c r="T118" s="16"/>
      <c r="U118" s="24" t="s">
        <v>21</v>
      </c>
      <c r="V118" s="7"/>
      <c r="W118" s="96" t="s">
        <v>120</v>
      </c>
      <c r="X118" s="4"/>
      <c r="Y118" s="99">
        <v>-2.2629554197782342E-2</v>
      </c>
      <c r="Z118" s="100">
        <v>7.5984055804683592E-2</v>
      </c>
      <c r="AA118" s="101">
        <v>0.1704607046070461</v>
      </c>
      <c r="AC118" s="91">
        <f t="shared" si="3"/>
        <v>1650</v>
      </c>
    </row>
    <row r="119" spans="1:29" ht="18.95" customHeight="1" thickBot="1" x14ac:dyDescent="0.45">
      <c r="A119" s="105">
        <v>115</v>
      </c>
      <c r="B119" s="21" t="s">
        <v>113</v>
      </c>
      <c r="C119" s="22" t="s">
        <v>156</v>
      </c>
      <c r="D119" s="48">
        <v>50.99</v>
      </c>
      <c r="E119" s="2"/>
      <c r="F119" s="78">
        <v>-1.9607843137248171E-4</v>
      </c>
      <c r="G119" s="3"/>
      <c r="H119" s="79">
        <v>1197.9937406995759</v>
      </c>
      <c r="I119" s="124">
        <v>0.17159878918178478</v>
      </c>
      <c r="J119" s="18"/>
      <c r="K119" s="125">
        <v>0.40923570390777181</v>
      </c>
      <c r="L119" s="4"/>
      <c r="M119" s="108">
        <v>-0.30468070736120678</v>
      </c>
      <c r="N119" s="4"/>
      <c r="O119" s="49" t="s">
        <v>21</v>
      </c>
      <c r="P119" s="23"/>
      <c r="Q119" s="80">
        <v>-0.40603486489227542</v>
      </c>
      <c r="R119" s="4"/>
      <c r="S119" s="53">
        <v>-0.18835204350655363</v>
      </c>
      <c r="T119" s="16"/>
      <c r="U119" s="24" t="s">
        <v>21</v>
      </c>
      <c r="V119" s="7"/>
      <c r="W119" s="96" t="s">
        <v>120</v>
      </c>
      <c r="X119" s="4"/>
      <c r="Y119" s="99">
        <v>-3.3914361500568369E-2</v>
      </c>
      <c r="Z119" s="100">
        <v>-5.6788753237143941E-2</v>
      </c>
      <c r="AA119" s="101">
        <v>-0.1055955095597263</v>
      </c>
      <c r="AC119" s="91">
        <f t="shared" si="3"/>
        <v>1395</v>
      </c>
    </row>
    <row r="120" spans="1:29" ht="18.95" customHeight="1" thickBot="1" x14ac:dyDescent="0.45">
      <c r="A120" s="105">
        <v>39</v>
      </c>
      <c r="B120" s="21" t="s">
        <v>45</v>
      </c>
      <c r="C120" s="22" t="s">
        <v>220</v>
      </c>
      <c r="D120" s="48">
        <v>56.36</v>
      </c>
      <c r="E120" s="2"/>
      <c r="F120" s="78">
        <v>-1.9826086956521771E-2</v>
      </c>
      <c r="G120" s="3"/>
      <c r="H120" s="79">
        <v>1396.5502049858876</v>
      </c>
      <c r="I120" s="124">
        <v>0.27010959702837956</v>
      </c>
      <c r="J120" s="18"/>
      <c r="K120" s="125">
        <v>0.40691552076142723</v>
      </c>
      <c r="L120" s="4"/>
      <c r="M120" s="108">
        <v>-0.22320363333877158</v>
      </c>
      <c r="N120" s="4"/>
      <c r="O120" s="49" t="s">
        <v>21</v>
      </c>
      <c r="P120" s="23"/>
      <c r="Q120" s="80">
        <v>0.21703004619154004</v>
      </c>
      <c r="R120" s="4"/>
      <c r="S120" s="53">
        <v>-0.2217789571363725</v>
      </c>
      <c r="T120" s="16"/>
      <c r="U120" s="24" t="s">
        <v>21</v>
      </c>
      <c r="V120" s="7"/>
      <c r="W120" s="96" t="s">
        <v>120</v>
      </c>
      <c r="X120" s="4"/>
      <c r="Y120" s="99">
        <v>-5.0858875042101737E-2</v>
      </c>
      <c r="Z120" s="100">
        <v>-0.17409144196951931</v>
      </c>
      <c r="AA120" s="101">
        <v>-0.19577625570776258</v>
      </c>
      <c r="AC120" s="91">
        <f t="shared" si="3"/>
        <v>1265</v>
      </c>
    </row>
    <row r="121" spans="1:29" ht="18.95" customHeight="1" thickBot="1" x14ac:dyDescent="0.45">
      <c r="A121" s="105">
        <v>82</v>
      </c>
      <c r="B121" s="21" t="s">
        <v>86</v>
      </c>
      <c r="C121" s="216" t="s">
        <v>87</v>
      </c>
      <c r="D121" s="48">
        <v>375</v>
      </c>
      <c r="E121" s="2"/>
      <c r="F121" s="78">
        <v>-2.068317141961773E-2</v>
      </c>
      <c r="G121" s="3"/>
      <c r="H121" s="79">
        <v>2651.4630340389886</v>
      </c>
      <c r="I121" s="124">
        <v>0.67006416626987964</v>
      </c>
      <c r="J121" s="18"/>
      <c r="K121" s="125">
        <v>0.40451896866531384</v>
      </c>
      <c r="L121" s="4"/>
      <c r="M121" s="108">
        <v>0.25461959541160206</v>
      </c>
      <c r="N121" s="4"/>
      <c r="O121" s="49">
        <v>23</v>
      </c>
      <c r="P121" s="23"/>
      <c r="Q121" s="80">
        <v>0.14068288280098373</v>
      </c>
      <c r="R121" s="4"/>
      <c r="S121" s="154">
        <v>-5.392749940984231E-2</v>
      </c>
      <c r="T121" s="16"/>
      <c r="U121" s="24" t="s">
        <v>21</v>
      </c>
      <c r="V121" s="7"/>
      <c r="W121" s="96" t="s">
        <v>120</v>
      </c>
      <c r="X121" s="4"/>
      <c r="Y121" s="99">
        <v>-0.38008331680222174</v>
      </c>
      <c r="Z121" s="100">
        <v>-0.36510623888935911</v>
      </c>
      <c r="AA121" s="101">
        <v>-0.27996774255486634</v>
      </c>
      <c r="AC121" s="91">
        <f t="shared" si="3"/>
        <v>190</v>
      </c>
    </row>
    <row r="122" spans="1:29" ht="18.95" customHeight="1" thickBot="1" x14ac:dyDescent="0.45">
      <c r="A122" s="105">
        <v>64</v>
      </c>
      <c r="B122" s="21" t="s">
        <v>67</v>
      </c>
      <c r="C122" s="173" t="s">
        <v>182</v>
      </c>
      <c r="D122" s="48">
        <v>128.13</v>
      </c>
      <c r="E122" s="2"/>
      <c r="F122" s="78">
        <v>-7.2059507205951556E-3</v>
      </c>
      <c r="G122" s="3"/>
      <c r="H122" s="79">
        <v>875.86148379890756</v>
      </c>
      <c r="I122" s="124">
        <v>0.21257210697454615</v>
      </c>
      <c r="J122" s="18"/>
      <c r="K122" s="125">
        <v>0.40107076280352566</v>
      </c>
      <c r="L122" s="4"/>
      <c r="M122" s="108">
        <v>-0.21291378818543483</v>
      </c>
      <c r="N122" s="4"/>
      <c r="O122" s="49" t="s">
        <v>21</v>
      </c>
      <c r="P122" s="23"/>
      <c r="Q122" s="80">
        <v>0.29087082709051992</v>
      </c>
      <c r="R122" s="4"/>
      <c r="S122" s="53">
        <v>5.0647863179530482E-2</v>
      </c>
      <c r="T122" s="16"/>
      <c r="U122" s="24" t="s">
        <v>21</v>
      </c>
      <c r="V122" s="7"/>
      <c r="W122" s="96" t="s">
        <v>120</v>
      </c>
      <c r="X122" s="4"/>
      <c r="Y122" s="99">
        <v>-6.5131425913003138E-3</v>
      </c>
      <c r="Z122" s="100">
        <v>-3.6059309281871732E-3</v>
      </c>
      <c r="AA122" s="101">
        <v>2.6983051934259539E-2</v>
      </c>
      <c r="AC122" s="91">
        <f t="shared" si="3"/>
        <v>555</v>
      </c>
    </row>
    <row r="123" spans="1:29" ht="18.95" customHeight="1" thickTop="1" thickBot="1" x14ac:dyDescent="0.45">
      <c r="A123" s="105">
        <v>66</v>
      </c>
      <c r="B123" s="21" t="s">
        <v>231</v>
      </c>
      <c r="C123" s="22" t="s">
        <v>232</v>
      </c>
      <c r="D123" s="48">
        <v>64.209999999999994</v>
      </c>
      <c r="E123" s="2"/>
      <c r="F123" s="78">
        <v>-8.0333693805038076E-3</v>
      </c>
      <c r="G123" s="3"/>
      <c r="H123" s="79">
        <v>1022.9906631999239</v>
      </c>
      <c r="I123" s="124">
        <v>1.0903136806631741</v>
      </c>
      <c r="J123" s="18"/>
      <c r="K123" s="125">
        <v>0.39876754663896008</v>
      </c>
      <c r="L123" s="4"/>
      <c r="M123" s="108">
        <v>-7.7031493139418927E-2</v>
      </c>
      <c r="N123" s="4"/>
      <c r="O123" s="49" t="s">
        <v>21</v>
      </c>
      <c r="P123" s="23"/>
      <c r="Q123" s="80">
        <v>0.1290325987999108</v>
      </c>
      <c r="R123" s="4"/>
      <c r="S123" s="53">
        <v>-0.15466385798450746</v>
      </c>
      <c r="T123" s="16"/>
      <c r="U123" s="24" t="s">
        <v>21</v>
      </c>
      <c r="V123" s="7"/>
      <c r="W123" s="96" t="s">
        <v>120</v>
      </c>
      <c r="X123" s="4"/>
      <c r="Y123" s="99">
        <v>-0.12532352540525815</v>
      </c>
      <c r="Z123" s="100">
        <v>-0.15424130663856706</v>
      </c>
      <c r="AA123" s="101">
        <v>-0.18793474136840771</v>
      </c>
      <c r="AC123" s="91">
        <f t="shared" si="3"/>
        <v>1110</v>
      </c>
    </row>
    <row r="124" spans="1:29" ht="18.95" customHeight="1" thickBot="1" x14ac:dyDescent="0.45">
      <c r="A124" s="105">
        <v>102</v>
      </c>
      <c r="B124" s="21" t="s">
        <v>102</v>
      </c>
      <c r="C124" s="22" t="s">
        <v>103</v>
      </c>
      <c r="D124" s="48">
        <v>86.42</v>
      </c>
      <c r="E124" s="2"/>
      <c r="F124" s="78">
        <v>-1.6725452269882757E-2</v>
      </c>
      <c r="G124" s="3"/>
      <c r="H124" s="79">
        <v>699.13681838186392</v>
      </c>
      <c r="I124" s="124">
        <v>0.34122818207530664</v>
      </c>
      <c r="J124" s="18"/>
      <c r="K124" s="125">
        <v>0.39776594031622209</v>
      </c>
      <c r="L124" s="4"/>
      <c r="M124" s="108">
        <v>0.27432068392964637</v>
      </c>
      <c r="N124" s="4"/>
      <c r="O124" s="49">
        <v>4</v>
      </c>
      <c r="P124" s="23"/>
      <c r="Q124" s="80">
        <v>0.30238552246728029</v>
      </c>
      <c r="R124" s="4"/>
      <c r="S124" s="53">
        <v>-0.16084047986346026</v>
      </c>
      <c r="T124" s="16"/>
      <c r="U124" s="24" t="s">
        <v>21</v>
      </c>
      <c r="V124" s="7"/>
      <c r="W124" s="96" t="s">
        <v>120</v>
      </c>
      <c r="X124" s="4"/>
      <c r="Y124" s="99">
        <v>-0.21699737247440432</v>
      </c>
      <c r="Z124" s="100">
        <v>-0.23569470239674528</v>
      </c>
      <c r="AA124" s="101">
        <v>-0.17671715728303328</v>
      </c>
      <c r="AC124" s="91">
        <f t="shared" si="3"/>
        <v>825</v>
      </c>
    </row>
    <row r="125" spans="1:29" ht="18.95" customHeight="1" thickBot="1" x14ac:dyDescent="0.45">
      <c r="A125" s="105">
        <v>52</v>
      </c>
      <c r="B125" s="21" t="s">
        <v>54</v>
      </c>
      <c r="C125" s="22" t="s">
        <v>55</v>
      </c>
      <c r="D125" s="48">
        <v>213.75</v>
      </c>
      <c r="E125" s="2"/>
      <c r="F125" s="78">
        <v>-1.3385645049619255E-2</v>
      </c>
      <c r="G125" s="3"/>
      <c r="H125" s="79">
        <v>5582.8060054966199</v>
      </c>
      <c r="I125" s="124">
        <v>0.67407756827983534</v>
      </c>
      <c r="J125" s="18"/>
      <c r="K125" s="125">
        <v>0.39770601546287859</v>
      </c>
      <c r="L125" s="4"/>
      <c r="M125" s="108">
        <v>0.19084987978912393</v>
      </c>
      <c r="N125" s="4"/>
      <c r="O125" s="49">
        <v>4</v>
      </c>
      <c r="P125" s="23"/>
      <c r="Q125" s="80">
        <v>0.43545533986483809</v>
      </c>
      <c r="R125" s="4"/>
      <c r="S125" s="53">
        <v>-1.9454530762608321E-2</v>
      </c>
      <c r="T125" s="16"/>
      <c r="U125" s="24" t="s">
        <v>21</v>
      </c>
      <c r="V125" s="7"/>
      <c r="W125" s="96" t="s">
        <v>120</v>
      </c>
      <c r="X125" s="4"/>
      <c r="Y125" s="99">
        <v>-0.36041292639138234</v>
      </c>
      <c r="Z125" s="100">
        <v>-0.37720346143760375</v>
      </c>
      <c r="AA125" s="101">
        <v>-0.24239739136598848</v>
      </c>
      <c r="AC125" s="91">
        <f t="shared" si="3"/>
        <v>335</v>
      </c>
    </row>
    <row r="126" spans="1:29" ht="18.95" customHeight="1" thickBot="1" x14ac:dyDescent="0.45">
      <c r="A126" s="105">
        <v>55</v>
      </c>
      <c r="B126" s="21" t="s">
        <v>298</v>
      </c>
      <c r="C126" s="173" t="s">
        <v>315</v>
      </c>
      <c r="D126" s="48">
        <v>16.649999999999999</v>
      </c>
      <c r="E126" s="2"/>
      <c r="F126" s="78">
        <v>-2.5746050321825753E-2</v>
      </c>
      <c r="G126" s="3"/>
      <c r="H126" s="79">
        <v>1001.6245233308802</v>
      </c>
      <c r="I126" s="124">
        <v>0.55047752274295414</v>
      </c>
      <c r="J126" s="18"/>
      <c r="K126" s="125">
        <v>0.38234070974584239</v>
      </c>
      <c r="L126" s="4"/>
      <c r="M126" s="108">
        <v>-7.8475847867255921E-2</v>
      </c>
      <c r="N126" s="4"/>
      <c r="O126" s="49" t="s">
        <v>21</v>
      </c>
      <c r="P126" s="23"/>
      <c r="Q126" s="80">
        <v>0.29828679387485041</v>
      </c>
      <c r="R126" s="4"/>
      <c r="S126" s="53">
        <v>-0.16892424825837221</v>
      </c>
      <c r="T126" s="16"/>
      <c r="U126" s="24" t="s">
        <v>21</v>
      </c>
      <c r="V126" s="7"/>
      <c r="W126" s="96" t="s">
        <v>120</v>
      </c>
      <c r="X126" s="4"/>
      <c r="Y126" s="99">
        <v>-0.15094339622641517</v>
      </c>
      <c r="Z126" s="100">
        <v>0.25850340136054406</v>
      </c>
      <c r="AA126" s="101">
        <v>0.37149917627677076</v>
      </c>
      <c r="AC126" s="91">
        <f t="shared" si="3"/>
        <v>4280</v>
      </c>
    </row>
    <row r="127" spans="1:29" ht="18.95" customHeight="1" thickTop="1" thickBot="1" x14ac:dyDescent="0.45">
      <c r="A127" s="105">
        <v>68</v>
      </c>
      <c r="B127" s="21" t="s">
        <v>68</v>
      </c>
      <c r="C127" s="22" t="s">
        <v>150</v>
      </c>
      <c r="D127" s="48">
        <v>139.80000000000001</v>
      </c>
      <c r="E127" s="2"/>
      <c r="F127" s="78">
        <v>-1.9772822885990693E-2</v>
      </c>
      <c r="G127" s="3"/>
      <c r="H127" s="79">
        <v>2186.5034202280317</v>
      </c>
      <c r="I127" s="124">
        <v>0.32210971212994044</v>
      </c>
      <c r="J127" s="18"/>
      <c r="K127" s="125">
        <v>0.38229764516506348</v>
      </c>
      <c r="L127" s="4"/>
      <c r="M127" s="108">
        <v>-0.14657087208335695</v>
      </c>
      <c r="N127" s="4"/>
      <c r="O127" s="49" t="s">
        <v>21</v>
      </c>
      <c r="P127" s="23"/>
      <c r="Q127" s="80">
        <v>0.11997933036744041</v>
      </c>
      <c r="R127" s="4"/>
      <c r="S127" s="53">
        <v>-3.4132570724182507E-2</v>
      </c>
      <c r="T127" s="16"/>
      <c r="U127" s="24" t="s">
        <v>21</v>
      </c>
      <c r="V127" s="7"/>
      <c r="W127" s="96" t="s">
        <v>120</v>
      </c>
      <c r="X127" s="4"/>
      <c r="Y127" s="99">
        <v>-0.10436286757639823</v>
      </c>
      <c r="Z127" s="100">
        <v>-0.10332884356359429</v>
      </c>
      <c r="AA127" s="101">
        <v>-7.183640950736947E-2</v>
      </c>
      <c r="AC127" s="91">
        <f t="shared" si="3"/>
        <v>510</v>
      </c>
    </row>
    <row r="128" spans="1:29" ht="18.95" customHeight="1" thickBot="1" x14ac:dyDescent="0.45">
      <c r="A128" s="105">
        <v>54</v>
      </c>
      <c r="B128" s="21" t="s">
        <v>177</v>
      </c>
      <c r="C128" s="22" t="s">
        <v>181</v>
      </c>
      <c r="D128" s="48">
        <v>98.66</v>
      </c>
      <c r="E128" s="2"/>
      <c r="F128" s="78">
        <v>-1.8308457711442849E-2</v>
      </c>
      <c r="G128" s="3"/>
      <c r="H128" s="79">
        <v>547.5300178028757</v>
      </c>
      <c r="I128" s="124">
        <v>0.28329653207207073</v>
      </c>
      <c r="J128" s="18"/>
      <c r="K128" s="125">
        <v>0.37863767650022973</v>
      </c>
      <c r="L128" s="4"/>
      <c r="M128" s="108">
        <v>-4.7745288124879104E-2</v>
      </c>
      <c r="N128" s="4"/>
      <c r="O128" s="49" t="s">
        <v>21</v>
      </c>
      <c r="P128" s="23"/>
      <c r="Q128" s="80">
        <v>0.29660401965434902</v>
      </c>
      <c r="R128" s="4"/>
      <c r="S128" s="53">
        <v>8.2682671480779124E-2</v>
      </c>
      <c r="T128" s="16"/>
      <c r="U128" s="24" t="s">
        <v>21</v>
      </c>
      <c r="V128" s="7"/>
      <c r="W128" s="96" t="s">
        <v>120</v>
      </c>
      <c r="X128" s="4"/>
      <c r="Y128" s="99">
        <v>-6.2701881056431819E-2</v>
      </c>
      <c r="Z128" s="100">
        <v>-9.228079860152727E-2</v>
      </c>
      <c r="AA128" s="101">
        <v>-0.19951318458417855</v>
      </c>
      <c r="AC128" s="91">
        <f t="shared" si="3"/>
        <v>720</v>
      </c>
    </row>
    <row r="129" spans="1:29" ht="18.95" customHeight="1" thickBot="1" x14ac:dyDescent="0.45">
      <c r="A129" s="105">
        <v>60</v>
      </c>
      <c r="B129" s="21" t="s">
        <v>62</v>
      </c>
      <c r="C129" s="22" t="s">
        <v>168</v>
      </c>
      <c r="D129" s="48">
        <v>336</v>
      </c>
      <c r="E129" s="2"/>
      <c r="F129" s="78">
        <v>-2.0436721961458848E-2</v>
      </c>
      <c r="G129" s="3"/>
      <c r="H129" s="79">
        <v>1004.6186321971521</v>
      </c>
      <c r="I129" s="124">
        <v>0.30263900646297648</v>
      </c>
      <c r="J129" s="18"/>
      <c r="K129" s="125">
        <v>0.36454487547978437</v>
      </c>
      <c r="L129" s="4"/>
      <c r="M129" s="108">
        <v>-3.6504684305292967E-2</v>
      </c>
      <c r="N129" s="4"/>
      <c r="O129" s="49" t="s">
        <v>21</v>
      </c>
      <c r="P129" s="23"/>
      <c r="Q129" s="80">
        <v>0.29838480229452208</v>
      </c>
      <c r="R129" s="4"/>
      <c r="S129" s="53">
        <v>-2.332240995900612E-2</v>
      </c>
      <c r="T129" s="16"/>
      <c r="U129" s="24" t="s">
        <v>21</v>
      </c>
      <c r="V129" s="7"/>
      <c r="W129" s="96" t="s">
        <v>120</v>
      </c>
      <c r="X129" s="4"/>
      <c r="Y129" s="99">
        <v>-0.11653344551956246</v>
      </c>
      <c r="Z129" s="100">
        <v>-0.12833683555140485</v>
      </c>
      <c r="AA129" s="101">
        <v>2.2364217252396346E-2</v>
      </c>
      <c r="AC129" s="91">
        <f t="shared" si="3"/>
        <v>210</v>
      </c>
    </row>
    <row r="130" spans="1:29" ht="18.95" customHeight="1" thickBot="1" x14ac:dyDescent="0.45">
      <c r="A130" s="105">
        <v>8</v>
      </c>
      <c r="B130" s="21" t="s">
        <v>280</v>
      </c>
      <c r="C130" s="22" t="s">
        <v>281</v>
      </c>
      <c r="D130" s="48">
        <v>435</v>
      </c>
      <c r="E130" s="2"/>
      <c r="F130" s="78">
        <v>-4.8202524998358864E-2</v>
      </c>
      <c r="G130" s="3"/>
      <c r="H130" s="79">
        <v>368.01852703100838</v>
      </c>
      <c r="I130" s="124">
        <v>0.56376918232592244</v>
      </c>
      <c r="J130" s="18"/>
      <c r="K130" s="125">
        <v>0.36384024140845994</v>
      </c>
      <c r="L130" s="4"/>
      <c r="M130" s="108">
        <v>3.6450950523666537E-2</v>
      </c>
      <c r="N130" s="4"/>
      <c r="O130" s="49">
        <v>1</v>
      </c>
      <c r="P130" s="23"/>
      <c r="Q130" s="80">
        <v>0.31588270943268382</v>
      </c>
      <c r="R130" s="4"/>
      <c r="S130" s="53">
        <v>-0.31665515807326194</v>
      </c>
      <c r="T130" s="16"/>
      <c r="U130" s="24" t="s">
        <v>21</v>
      </c>
      <c r="V130" s="7"/>
      <c r="W130" s="96" t="s">
        <v>120</v>
      </c>
      <c r="X130" s="4"/>
      <c r="Y130" s="99">
        <v>-0.30811808118081185</v>
      </c>
      <c r="Z130" s="100">
        <v>-0.39297525850881232</v>
      </c>
      <c r="AA130" s="101">
        <v>-0.14060493510085548</v>
      </c>
      <c r="AC130" s="91">
        <f t="shared" si="3"/>
        <v>165</v>
      </c>
    </row>
    <row r="131" spans="1:29" ht="18.95" customHeight="1" thickBot="1" x14ac:dyDescent="0.45">
      <c r="A131" s="105">
        <v>7</v>
      </c>
      <c r="B131" s="21" t="s">
        <v>324</v>
      </c>
      <c r="C131" s="22" t="s">
        <v>325</v>
      </c>
      <c r="D131" s="48">
        <v>116.66</v>
      </c>
      <c r="E131" s="2"/>
      <c r="F131" s="78">
        <v>1.4523002000173868E-2</v>
      </c>
      <c r="G131" s="3"/>
      <c r="H131" s="79">
        <v>3871.6208464776332</v>
      </c>
      <c r="I131" s="124">
        <v>0.98652000075842028</v>
      </c>
      <c r="J131" s="18"/>
      <c r="K131" s="125">
        <v>0.3518130892077882</v>
      </c>
      <c r="L131" s="4"/>
      <c r="M131" s="108">
        <v>-0.1058965197847056</v>
      </c>
      <c r="N131" s="4"/>
      <c r="O131" s="49" t="s">
        <v>21</v>
      </c>
      <c r="P131" s="23"/>
      <c r="Q131" s="80">
        <v>0.35418366940832008</v>
      </c>
      <c r="R131" s="4"/>
      <c r="S131" s="53">
        <v>0.17260817649195906</v>
      </c>
      <c r="T131" s="16"/>
      <c r="U131" s="24" t="s">
        <v>21</v>
      </c>
      <c r="V131" s="7"/>
      <c r="W131" s="96" t="s">
        <v>120</v>
      </c>
      <c r="X131" s="4"/>
      <c r="Y131" s="99">
        <v>-5.1390469995121202E-2</v>
      </c>
      <c r="Z131" s="100">
        <v>-0.23194417012311541</v>
      </c>
      <c r="AA131" s="101">
        <v>-0.49187682390348009</v>
      </c>
      <c r="AC131" s="91">
        <f t="shared" si="3"/>
        <v>610</v>
      </c>
    </row>
    <row r="132" spans="1:29" ht="18.95" customHeight="1" thickBot="1" x14ac:dyDescent="0.45">
      <c r="A132" s="105">
        <v>58</v>
      </c>
      <c r="B132" s="21" t="s">
        <v>60</v>
      </c>
      <c r="C132" s="22" t="s">
        <v>137</v>
      </c>
      <c r="D132" s="48">
        <v>43.85</v>
      </c>
      <c r="E132" s="2"/>
      <c r="F132" s="78">
        <v>-1.5933572710951527E-2</v>
      </c>
      <c r="G132" s="3"/>
      <c r="H132" s="79">
        <v>1433.4502981593603</v>
      </c>
      <c r="I132" s="124">
        <v>0.44012785220111622</v>
      </c>
      <c r="J132" s="18"/>
      <c r="K132" s="125">
        <v>0.32012702621066264</v>
      </c>
      <c r="L132" s="4"/>
      <c r="M132" s="108">
        <v>-0.14915086957999035</v>
      </c>
      <c r="N132" s="4"/>
      <c r="O132" s="49" t="s">
        <v>21</v>
      </c>
      <c r="P132" s="23"/>
      <c r="Q132" s="80">
        <v>0.35942106344420272</v>
      </c>
      <c r="R132" s="4"/>
      <c r="S132" s="53">
        <v>-0.17483693846337522</v>
      </c>
      <c r="T132" s="16"/>
      <c r="U132" s="24" t="s">
        <v>21</v>
      </c>
      <c r="V132" s="7"/>
      <c r="W132" s="96" t="s">
        <v>120</v>
      </c>
      <c r="X132" s="4"/>
      <c r="Y132" s="99">
        <v>-0.19967147289651388</v>
      </c>
      <c r="Z132" s="100">
        <v>-0.13647105159511619</v>
      </c>
      <c r="AA132" s="101">
        <v>-0.21429851281132417</v>
      </c>
      <c r="AC132" s="91">
        <f t="shared" si="3"/>
        <v>1625</v>
      </c>
    </row>
    <row r="133" spans="1:29" ht="18.95" customHeight="1" x14ac:dyDescent="0.4">
      <c r="A133" s="105">
        <v>75</v>
      </c>
      <c r="B133" s="21" t="s">
        <v>74</v>
      </c>
      <c r="C133" s="22" t="s">
        <v>140</v>
      </c>
      <c r="D133" s="48">
        <v>235.62</v>
      </c>
      <c r="E133" s="2"/>
      <c r="F133" s="78">
        <v>-1.0498908113556138E-2</v>
      </c>
      <c r="G133" s="3"/>
      <c r="H133" s="79">
        <v>724.55983923741599</v>
      </c>
      <c r="I133" s="124">
        <v>0.19442638036197465</v>
      </c>
      <c r="J133" s="18"/>
      <c r="K133" s="125">
        <v>0.31862987863294695</v>
      </c>
      <c r="L133" s="4"/>
      <c r="M133" s="108">
        <v>-0.22468306184379172</v>
      </c>
      <c r="N133" s="4"/>
      <c r="O133" s="49" t="s">
        <v>21</v>
      </c>
      <c r="P133" s="23"/>
      <c r="Q133" s="80">
        <v>0.44283195033155587</v>
      </c>
      <c r="R133" s="4"/>
      <c r="S133" s="53">
        <v>-7.4059387111203814E-2</v>
      </c>
      <c r="T133" s="16"/>
      <c r="U133" s="24" t="s">
        <v>21</v>
      </c>
      <c r="V133" s="7"/>
      <c r="W133" s="96" t="s">
        <v>120</v>
      </c>
      <c r="X133" s="4"/>
      <c r="Y133" s="102">
        <v>-0.10881652104845108</v>
      </c>
      <c r="Z133" s="103">
        <v>-3.0888824908485102E-2</v>
      </c>
      <c r="AA133" s="104">
        <v>5.1640258870787825E-2</v>
      </c>
      <c r="AC133" s="91">
        <f t="shared" si="3"/>
        <v>300</v>
      </c>
    </row>
    <row r="134" spans="1:29" ht="15.75" x14ac:dyDescent="0.25">
      <c r="A134" s="27"/>
      <c r="B134" s="1"/>
      <c r="E134" s="2"/>
      <c r="F134" s="81" t="s">
        <v>330</v>
      </c>
      <c r="G134" s="2"/>
      <c r="H134" s="3"/>
      <c r="I134" s="15"/>
      <c r="J134" s="18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7"/>
      <c r="W134" s="5"/>
      <c r="X134" s="4"/>
      <c r="Y134" s="4"/>
      <c r="Z134" s="4"/>
    </row>
    <row r="135" spans="1:29" ht="15.75" x14ac:dyDescent="0.25">
      <c r="A135" s="27"/>
      <c r="B135" s="1"/>
      <c r="D135" s="2"/>
      <c r="E135" s="2"/>
      <c r="F135" s="81" t="s">
        <v>331</v>
      </c>
      <c r="G135" s="3"/>
      <c r="H135" s="3"/>
      <c r="I135" s="15"/>
      <c r="J135" s="18"/>
      <c r="K135" s="81" t="s">
        <v>201</v>
      </c>
      <c r="L135" s="81"/>
      <c r="M135" s="81" t="s">
        <v>202</v>
      </c>
      <c r="N135" s="81"/>
      <c r="O135" s="81"/>
      <c r="P135" s="81"/>
      <c r="Q135" s="81" t="s">
        <v>203</v>
      </c>
      <c r="R135" s="81"/>
      <c r="S135" s="81" t="s">
        <v>204</v>
      </c>
      <c r="T135" s="81"/>
      <c r="U135" s="81" t="s">
        <v>205</v>
      </c>
      <c r="V135" s="82"/>
      <c r="W135" s="83"/>
      <c r="X135" s="81"/>
      <c r="Y135" s="81" t="s">
        <v>189</v>
      </c>
      <c r="Z135" s="81" t="s">
        <v>189</v>
      </c>
      <c r="AA135" s="81" t="s">
        <v>189</v>
      </c>
    </row>
    <row r="136" spans="1:29" ht="18.75" thickBot="1" x14ac:dyDescent="0.3">
      <c r="B136" s="1"/>
      <c r="D136" s="147" t="s">
        <v>332</v>
      </c>
      <c r="E136" s="2"/>
      <c r="F136" s="32">
        <f>COUNTIF(F14:F133,"&gt;0")</f>
        <v>16</v>
      </c>
      <c r="G136" s="30"/>
      <c r="H136" s="180" t="s">
        <v>206</v>
      </c>
      <c r="I136" s="180"/>
      <c r="J136" s="18"/>
      <c r="K136" s="32">
        <f>COUNTIF(K14:K133,"&gt;0.60")</f>
        <v>4</v>
      </c>
      <c r="L136" s="4"/>
      <c r="M136" s="32">
        <f>COUNTIF(M14:M133,"&gt;0.0")</f>
        <v>78</v>
      </c>
      <c r="N136" s="4"/>
      <c r="O136" s="32">
        <f>COUNTIF(O14:O133,"&gt;0.0")</f>
        <v>78</v>
      </c>
      <c r="P136" s="32"/>
      <c r="Q136" s="32">
        <f>COUNTIF(Q14:Q133,"&gt;0.0")</f>
        <v>101</v>
      </c>
      <c r="R136" s="4" t="s">
        <v>209</v>
      </c>
      <c r="S136" s="32">
        <f>COUNTIF(S14:S133,"&gt;0.0")</f>
        <v>76</v>
      </c>
      <c r="T136" s="4"/>
      <c r="U136" s="32">
        <f>COUNTIF(U14:U133,"Long")</f>
        <v>63</v>
      </c>
      <c r="V136" s="7"/>
      <c r="W136" s="32"/>
      <c r="X136" s="4"/>
      <c r="Y136" s="111" t="s">
        <v>256</v>
      </c>
      <c r="Z136" s="111" t="s">
        <v>257</v>
      </c>
      <c r="AA136" s="111" t="s">
        <v>258</v>
      </c>
    </row>
    <row r="137" spans="1:29" ht="18.75" thickBot="1" x14ac:dyDescent="0.3">
      <c r="B137" s="1"/>
      <c r="C137" s="28"/>
      <c r="D137" s="148">
        <f>AVERAGE(D14:D133)</f>
        <v>267.17433333333327</v>
      </c>
      <c r="E137" s="2"/>
      <c r="F137" s="84">
        <f>F136/120</f>
        <v>0.13333333333333333</v>
      </c>
      <c r="G137" s="34"/>
      <c r="H137" s="190" t="s">
        <v>333</v>
      </c>
      <c r="I137" s="190"/>
      <c r="J137" s="18"/>
      <c r="K137" s="120">
        <f>AVERAGE(K14:K133)</f>
        <v>0.47415198858652979</v>
      </c>
      <c r="L137" s="93"/>
      <c r="M137" s="120">
        <f>AVERAGE(M14:M133)</f>
        <v>9.014215452868761E-2</v>
      </c>
      <c r="N137" s="95"/>
      <c r="O137" s="120">
        <f>AVERAGE(O14:O133)</f>
        <v>11.282051282051283</v>
      </c>
      <c r="P137" s="120"/>
      <c r="Q137" s="120">
        <f>AVERAGE(Q14:Q133)</f>
        <v>0.21505769102438108</v>
      </c>
      <c r="R137" s="95"/>
      <c r="S137" s="119">
        <f>AVERAGE(S14:S133)</f>
        <v>7.8759946430107045E-2</v>
      </c>
      <c r="T137" s="4"/>
      <c r="U137" s="84">
        <f>U136/120</f>
        <v>0.52500000000000002</v>
      </c>
      <c r="V137" s="84"/>
      <c r="W137" s="85"/>
      <c r="X137" s="4"/>
      <c r="Y137" s="99">
        <f t="shared" ref="Y137:AA137" si="4">AVERAGE(Y14:Y133)</f>
        <v>-4.3550551549442554E-2</v>
      </c>
      <c r="Z137" s="99">
        <f t="shared" si="4"/>
        <v>-8.6162380634847383E-3</v>
      </c>
      <c r="AA137" s="99">
        <f t="shared" si="4"/>
        <v>0.1068373702942209</v>
      </c>
    </row>
    <row r="138" spans="1:29" ht="24" customHeight="1" thickBot="1" x14ac:dyDescent="0.25">
      <c r="I138" s="131" t="s">
        <v>317</v>
      </c>
      <c r="J138" s="18"/>
      <c r="K138" s="141">
        <f>COUNTIF(K14:K133,"&lt;0.40")</f>
        <v>16</v>
      </c>
      <c r="L138" s="41"/>
      <c r="M138" s="130" t="s">
        <v>316</v>
      </c>
      <c r="N138" s="130"/>
      <c r="O138" s="130"/>
    </row>
    <row r="139" spans="1:29" ht="23.25" customHeight="1" thickTop="1" x14ac:dyDescent="0.25">
      <c r="C139" s="28"/>
      <c r="I139" s="142" t="s">
        <v>326</v>
      </c>
      <c r="J139" s="137"/>
      <c r="K139" s="143">
        <f>COUNTIF(K14:K133,"&gt;0.5999")</f>
        <v>4</v>
      </c>
      <c r="L139" s="144"/>
      <c r="M139" s="145" t="s">
        <v>327</v>
      </c>
      <c r="N139" s="143"/>
      <c r="O139" s="143"/>
    </row>
    <row r="141" spans="1:29" x14ac:dyDescent="0.2">
      <c r="M141">
        <f>M137*120</f>
        <v>10.817058543442513</v>
      </c>
    </row>
    <row r="146" spans="27:27" x14ac:dyDescent="0.2">
      <c r="AA146" t="s">
        <v>160</v>
      </c>
    </row>
  </sheetData>
  <sortState xmlns:xlrd2="http://schemas.microsoft.com/office/spreadsheetml/2017/richdata2" ref="A14:AA133">
    <sortCondition ref="U14:U133"/>
    <sortCondition descending="1" ref="K14:K133"/>
  </sortState>
  <mergeCells count="22">
    <mergeCell ref="AG9:AK9"/>
    <mergeCell ref="AG10:AI10"/>
    <mergeCell ref="H137:I137"/>
    <mergeCell ref="X1:AA1"/>
    <mergeCell ref="K6:S6"/>
    <mergeCell ref="Y7:AA7"/>
    <mergeCell ref="U7:U8"/>
    <mergeCell ref="W7:W8"/>
    <mergeCell ref="B3:I3"/>
    <mergeCell ref="AC7:AC8"/>
    <mergeCell ref="AE28:AF28"/>
    <mergeCell ref="AE33:AF33"/>
    <mergeCell ref="H136:I136"/>
    <mergeCell ref="AE34:AF34"/>
    <mergeCell ref="AE29:AF29"/>
    <mergeCell ref="AE30:AF30"/>
    <mergeCell ref="AE31:AF31"/>
    <mergeCell ref="AE23:AF23"/>
    <mergeCell ref="AE24:AF24"/>
    <mergeCell ref="AE25:AF25"/>
    <mergeCell ref="AE26:AF26"/>
    <mergeCell ref="AG12:AI12"/>
  </mergeCells>
  <conditionalFormatting sqref="Y137:AA137">
    <cfRule type="cellIs" dxfId="107" priority="2123" operator="lessThan">
      <formula>-0.2</formula>
    </cfRule>
    <cfRule type="cellIs" dxfId="106" priority="2124" operator="between">
      <formula>-0.1</formula>
      <formula>-0.19999</formula>
    </cfRule>
    <cfRule type="cellIs" dxfId="105" priority="2125" operator="greaterThan">
      <formula>0.2</formula>
    </cfRule>
    <cfRule type="cellIs" dxfId="104" priority="2126" operator="between">
      <formula>0.1</formula>
      <formula>0.19999</formula>
    </cfRule>
    <cfRule type="cellIs" dxfId="103" priority="2127" operator="between">
      <formula>-0.000001</formula>
      <formula>-0.1</formula>
    </cfRule>
    <cfRule type="cellIs" dxfId="102" priority="2128" operator="between">
      <formula>0.000001</formula>
      <formula>0.099999</formula>
    </cfRule>
  </conditionalFormatting>
  <conditionalFormatting sqref="Y14:AA133">
    <cfRule type="cellIs" dxfId="101" priority="29" operator="lessThan">
      <formula>-0.2</formula>
    </cfRule>
    <cfRule type="cellIs" dxfId="100" priority="30" operator="between">
      <formula>-0.1</formula>
      <formula>-0.19999</formula>
    </cfRule>
    <cfRule type="cellIs" dxfId="99" priority="31" operator="greaterThan">
      <formula>0.2</formula>
    </cfRule>
    <cfRule type="cellIs" dxfId="98" priority="32" operator="between">
      <formula>0.1</formula>
      <formula>0.19999</formula>
    </cfRule>
    <cfRule type="cellIs" dxfId="97" priority="33" operator="between">
      <formula>-0.000001</formula>
      <formula>-0.1</formula>
    </cfRule>
    <cfRule type="cellIs" dxfId="96" priority="34" operator="between">
      <formula>0.000001</formula>
      <formula>0.099999</formula>
    </cfRule>
  </conditionalFormatting>
  <conditionalFormatting sqref="O14:O31">
    <cfRule type="cellIs" dxfId="95" priority="27" operator="equal">
      <formula>"Out"</formula>
    </cfRule>
    <cfRule type="cellIs" dxfId="94" priority="28" operator="greaterThan">
      <formula>0.1</formula>
    </cfRule>
  </conditionalFormatting>
  <conditionalFormatting sqref="O32:O133">
    <cfRule type="cellIs" dxfId="93" priority="25" operator="equal">
      <formula>"Out"</formula>
    </cfRule>
    <cfRule type="cellIs" dxfId="92" priority="26" operator="greaterThan">
      <formula>0.1</formula>
    </cfRule>
  </conditionalFormatting>
  <conditionalFormatting sqref="M14:M33">
    <cfRule type="cellIs" dxfId="91" priority="23" operator="lessThan">
      <formula>0</formula>
    </cfRule>
    <cfRule type="cellIs" dxfId="90" priority="24" operator="greaterThan">
      <formula>0</formula>
    </cfRule>
  </conditionalFormatting>
  <conditionalFormatting sqref="M34:M133">
    <cfRule type="cellIs" dxfId="89" priority="21" operator="lessThan">
      <formula>0</formula>
    </cfRule>
    <cfRule type="cellIs" dxfId="88" priority="22" operator="greaterThan">
      <formula>0</formula>
    </cfRule>
  </conditionalFormatting>
  <conditionalFormatting sqref="S14:S133">
    <cfRule type="cellIs" dxfId="87" priority="19" operator="lessThan">
      <formula>0</formula>
    </cfRule>
    <cfRule type="cellIs" dxfId="86" priority="20" operator="greaterThan">
      <formula>-0.00000001</formula>
    </cfRule>
  </conditionalFormatting>
  <conditionalFormatting sqref="Q14:Q133">
    <cfRule type="cellIs" dxfId="85" priority="17" operator="lessThan">
      <formula>0</formula>
    </cfRule>
    <cfRule type="cellIs" dxfId="84" priority="18" operator="greaterThanOrEqual">
      <formula>0.00001</formula>
    </cfRule>
  </conditionalFormatting>
  <conditionalFormatting sqref="F14">
    <cfRule type="cellIs" dxfId="83" priority="15" operator="lessThan">
      <formula>0</formula>
    </cfRule>
    <cfRule type="cellIs" dxfId="82" priority="16" operator="greaterThan">
      <formula>0</formula>
    </cfRule>
  </conditionalFormatting>
  <conditionalFormatting sqref="F15:F133">
    <cfRule type="cellIs" dxfId="81" priority="13" operator="lessThan">
      <formula>0</formula>
    </cfRule>
    <cfRule type="cellIs" dxfId="80" priority="14" operator="greaterThan">
      <formula>0</formula>
    </cfRule>
  </conditionalFormatting>
  <conditionalFormatting sqref="U14:U34">
    <cfRule type="cellIs" dxfId="79" priority="11" operator="equal">
      <formula>"Out"</formula>
    </cfRule>
    <cfRule type="cellIs" dxfId="78" priority="12" operator="equal">
      <formula>"Long"</formula>
    </cfRule>
  </conditionalFormatting>
  <conditionalFormatting sqref="U35:U133">
    <cfRule type="cellIs" dxfId="77" priority="9" operator="equal">
      <formula>"Out"</formula>
    </cfRule>
    <cfRule type="cellIs" dxfId="76" priority="10" operator="equal">
      <formula>"Long"</formula>
    </cfRule>
  </conditionalFormatting>
  <conditionalFormatting sqref="W14:W133">
    <cfRule type="cellIs" dxfId="75" priority="7" operator="equal">
      <formula>"Out"</formula>
    </cfRule>
    <cfRule type="cellIs" dxfId="74" priority="8" operator="equal">
      <formula>"Long"</formula>
    </cfRule>
  </conditionalFormatting>
  <conditionalFormatting sqref="K14:K133">
    <cfRule type="cellIs" dxfId="73" priority="1" operator="greaterThan">
      <formula>0.6999</formula>
    </cfRule>
    <cfRule type="cellIs" dxfId="72" priority="2" operator="between">
      <formula>0.5999</formula>
      <formula>0.6998</formula>
    </cfRule>
    <cfRule type="cellIs" dxfId="71" priority="3" operator="between">
      <formula>0.4999</formula>
      <formula>0.5998</formula>
    </cfRule>
    <cfRule type="cellIs" dxfId="70" priority="4" operator="between">
      <formula>0.3999</formula>
      <formula>0.4998</formula>
    </cfRule>
    <cfRule type="cellIs" dxfId="69" priority="5" operator="between">
      <formula>0.2999</formula>
      <formula>0.3998</formula>
    </cfRule>
    <cfRule type="cellIs" dxfId="68" priority="6" operator="lessThan">
      <formula>0.2999</formula>
    </cfRule>
  </conditionalFormatting>
  <pageMargins left="2" right="0.25" top="0.25" bottom="0.25" header="0" footer="0"/>
  <pageSetup scale="27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795BC-7CE8-47AF-AA7B-B53453516517}">
  <sheetPr>
    <tabColor theme="4" tint="-0.249977111117893"/>
    <pageSetUpPr fitToPage="1"/>
  </sheetPr>
  <dimension ref="A1:AM138"/>
  <sheetViews>
    <sheetView topLeftCell="A100" zoomScale="80" zoomScaleNormal="80" workbookViewId="0">
      <selection activeCell="Q136" sqref="Q136"/>
    </sheetView>
  </sheetViews>
  <sheetFormatPr defaultRowHeight="15" x14ac:dyDescent="0.2"/>
  <cols>
    <col min="1" max="1" width="4.5546875" customWidth="1"/>
    <col min="2" max="2" width="10.5546875" customWidth="1"/>
    <col min="3" max="3" width="25.109375" customWidth="1"/>
    <col min="4" max="4" width="11.77734375" customWidth="1"/>
    <col min="5" max="5" width="1.77734375" customWidth="1"/>
    <col min="7" max="7" width="1.77734375" customWidth="1"/>
    <col min="9" max="9" width="11" customWidth="1"/>
    <col min="10" max="10" width="1.77734375" customWidth="1"/>
    <col min="11" max="11" width="9" bestFit="1" customWidth="1"/>
    <col min="12" max="12" width="1.77734375" customWidth="1"/>
    <col min="13" max="13" width="9" bestFit="1" customWidth="1"/>
    <col min="14" max="14" width="1.77734375" customWidth="1"/>
    <col min="15" max="15" width="9.21875" bestFit="1" customWidth="1"/>
    <col min="16" max="16" width="1.77734375" customWidth="1"/>
    <col min="17" max="17" width="9" bestFit="1" customWidth="1"/>
    <col min="18" max="18" width="1.77734375" customWidth="1"/>
    <col min="19" max="19" width="9" bestFit="1" customWidth="1"/>
    <col min="20" max="20" width="1.77734375" customWidth="1"/>
    <col min="22" max="22" width="1.77734375" customWidth="1"/>
    <col min="23" max="23" width="7.33203125" customWidth="1"/>
    <col min="24" max="24" width="1.77734375" customWidth="1"/>
    <col min="29" max="29" width="6.5546875" customWidth="1"/>
  </cols>
  <sheetData>
    <row r="1" spans="1:29" ht="30" customHeight="1" x14ac:dyDescent="0.35">
      <c r="B1" s="1"/>
      <c r="C1" s="161" t="s">
        <v>338</v>
      </c>
      <c r="D1" s="2"/>
      <c r="E1" s="2"/>
      <c r="F1" s="3"/>
      <c r="G1" s="3"/>
      <c r="H1" s="3"/>
      <c r="I1" s="3"/>
      <c r="J1" s="3"/>
      <c r="K1" s="109" t="s">
        <v>272</v>
      </c>
      <c r="L1" s="3"/>
      <c r="M1" s="3"/>
      <c r="N1" s="3"/>
      <c r="O1" s="3"/>
      <c r="P1" s="3"/>
      <c r="Q1" s="3"/>
      <c r="R1" s="3"/>
      <c r="S1" s="3"/>
      <c r="T1" s="3"/>
      <c r="U1" s="3"/>
      <c r="V1" s="7"/>
      <c r="Y1" s="87" t="s">
        <v>334</v>
      </c>
      <c r="Z1" s="88"/>
      <c r="AA1" s="88"/>
    </row>
    <row r="2" spans="1:29" ht="22.5" customHeight="1" x14ac:dyDescent="0.3">
      <c r="B2" s="1"/>
      <c r="C2" s="201" t="s">
        <v>318</v>
      </c>
      <c r="D2" s="201"/>
      <c r="E2" s="201"/>
      <c r="F2" s="201"/>
      <c r="G2" s="201"/>
      <c r="H2" s="201"/>
      <c r="I2" s="201"/>
      <c r="J2" s="201"/>
      <c r="L2" s="3"/>
      <c r="M2" s="3"/>
      <c r="N2" s="3"/>
      <c r="O2" s="197" t="s">
        <v>274</v>
      </c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4"/>
    </row>
    <row r="3" spans="1:29" ht="19.5" customHeight="1" x14ac:dyDescent="0.25">
      <c r="B3" s="1"/>
      <c r="C3" s="113" t="s">
        <v>1</v>
      </c>
      <c r="D3" s="200">
        <f ca="1">'Portfolio Sort'!C4</f>
        <v>44643</v>
      </c>
      <c r="E3" s="200"/>
      <c r="F3" s="200"/>
      <c r="G3" s="121"/>
      <c r="H3" s="121"/>
      <c r="I3" s="3"/>
      <c r="J3" s="3"/>
      <c r="L3" s="3"/>
      <c r="M3" s="3"/>
      <c r="N3" s="3"/>
      <c r="O3" s="3"/>
      <c r="P3" s="3"/>
      <c r="Q3" s="3"/>
      <c r="R3" s="3"/>
      <c r="S3" s="3"/>
      <c r="T3" s="3"/>
      <c r="U3" s="3"/>
      <c r="V3" s="7"/>
      <c r="W3" s="5"/>
      <c r="X3" s="4"/>
      <c r="Y3" s="4"/>
      <c r="Z3" s="4"/>
    </row>
    <row r="4" spans="1:29" ht="15.75" x14ac:dyDescent="0.2">
      <c r="B4" s="76"/>
      <c r="D4" s="2"/>
      <c r="E4" s="2"/>
      <c r="F4" s="3"/>
      <c r="G4" s="3"/>
      <c r="H4" s="3"/>
      <c r="I4" s="3"/>
      <c r="J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</row>
    <row r="5" spans="1:29" ht="16.5" thickBot="1" x14ac:dyDescent="0.3">
      <c r="B5" s="1" t="s">
        <v>335</v>
      </c>
      <c r="C5" s="41" t="s">
        <v>336</v>
      </c>
      <c r="D5" s="77"/>
      <c r="E5" s="77"/>
      <c r="F5" s="3"/>
      <c r="G5" s="3"/>
      <c r="H5" s="3"/>
      <c r="I5" s="8"/>
      <c r="J5" s="8"/>
      <c r="K5" s="192" t="s">
        <v>207</v>
      </c>
      <c r="L5" s="192"/>
      <c r="M5" s="192"/>
      <c r="N5" s="192"/>
      <c r="O5" s="192"/>
      <c r="P5" s="192"/>
      <c r="Q5" s="192"/>
      <c r="R5" s="192"/>
      <c r="S5" s="192"/>
      <c r="T5" s="9"/>
      <c r="U5" s="4"/>
      <c r="V5" s="4"/>
      <c r="W5" s="4"/>
      <c r="X5" s="4"/>
      <c r="Y5" s="4"/>
      <c r="Z5" s="4"/>
    </row>
    <row r="6" spans="1:29" ht="27.75" thickTop="1" thickBot="1" x14ac:dyDescent="0.3">
      <c r="B6" s="10" t="s">
        <v>337</v>
      </c>
      <c r="D6" s="2" t="s">
        <v>278</v>
      </c>
      <c r="E6" s="2"/>
      <c r="F6" s="3"/>
      <c r="G6" s="3"/>
      <c r="H6" s="3"/>
      <c r="I6" s="8"/>
      <c r="J6" s="8"/>
      <c r="K6" s="62" t="s">
        <v>2</v>
      </c>
      <c r="L6" s="4"/>
      <c r="M6" s="62" t="s">
        <v>2</v>
      </c>
      <c r="N6" s="4"/>
      <c r="O6" s="62" t="s">
        <v>2</v>
      </c>
      <c r="P6" s="63"/>
      <c r="Q6" s="64" t="s">
        <v>2</v>
      </c>
      <c r="R6" s="4"/>
      <c r="S6" s="65" t="s">
        <v>3</v>
      </c>
      <c r="T6" s="9"/>
      <c r="U6" s="66" t="s">
        <v>5</v>
      </c>
      <c r="V6" s="4"/>
      <c r="W6" s="66" t="s">
        <v>197</v>
      </c>
      <c r="X6" s="4"/>
      <c r="Y6" s="193" t="s">
        <v>4</v>
      </c>
      <c r="Z6" s="193"/>
      <c r="AA6" s="193"/>
    </row>
    <row r="7" spans="1:29" ht="50.25" thickTop="1" x14ac:dyDescent="0.4">
      <c r="B7" s="12" t="s">
        <v>198</v>
      </c>
      <c r="C7" s="13"/>
      <c r="D7" s="14" t="s">
        <v>6</v>
      </c>
      <c r="E7" s="2"/>
      <c r="F7" s="15" t="s">
        <v>199</v>
      </c>
      <c r="G7" s="3"/>
      <c r="H7" s="15" t="s">
        <v>7</v>
      </c>
      <c r="I7" s="15" t="s">
        <v>271</v>
      </c>
      <c r="J7" s="15"/>
      <c r="K7" s="67" t="s">
        <v>8</v>
      </c>
      <c r="L7" s="4"/>
      <c r="M7" s="68" t="s">
        <v>9</v>
      </c>
      <c r="N7" s="4"/>
      <c r="O7" s="68" t="s">
        <v>10</v>
      </c>
      <c r="P7" s="63"/>
      <c r="Q7" s="68" t="s">
        <v>11</v>
      </c>
      <c r="R7" s="4"/>
      <c r="S7" s="69" t="s">
        <v>12</v>
      </c>
      <c r="T7" s="16"/>
      <c r="U7" s="70" t="s">
        <v>16</v>
      </c>
      <c r="V7" s="4"/>
      <c r="W7" s="71" t="s">
        <v>208</v>
      </c>
      <c r="X7" s="4"/>
      <c r="Y7" s="72" t="s">
        <v>13</v>
      </c>
      <c r="Z7" s="73" t="s">
        <v>14</v>
      </c>
      <c r="AA7" s="74" t="s">
        <v>15</v>
      </c>
    </row>
    <row r="8" spans="1:29" ht="18" customHeight="1" x14ac:dyDescent="0.4">
      <c r="B8" s="12"/>
      <c r="C8" s="12"/>
      <c r="D8" s="75">
        <f ca="1">D3</f>
        <v>44643</v>
      </c>
      <c r="E8" s="2"/>
      <c r="F8" s="3"/>
      <c r="G8" s="3"/>
      <c r="H8" s="17" t="s">
        <v>17</v>
      </c>
      <c r="I8" s="18" t="s">
        <v>270</v>
      </c>
      <c r="J8" s="18"/>
      <c r="K8" s="11" t="s">
        <v>200</v>
      </c>
      <c r="L8" s="4"/>
      <c r="N8" s="4"/>
      <c r="O8" s="11" t="s">
        <v>18</v>
      </c>
      <c r="P8" s="19"/>
      <c r="Q8" s="11" t="s">
        <v>18</v>
      </c>
      <c r="R8" s="4"/>
      <c r="S8" s="11" t="s">
        <v>18</v>
      </c>
      <c r="T8" s="16"/>
      <c r="U8" s="4"/>
      <c r="V8" s="7"/>
      <c r="W8" s="7"/>
      <c r="X8" s="4"/>
    </row>
    <row r="9" spans="1:29" ht="18" customHeight="1" x14ac:dyDescent="0.4">
      <c r="B9" s="1"/>
      <c r="D9" s="2"/>
      <c r="E9" s="2"/>
      <c r="F9" s="3"/>
      <c r="G9" s="3"/>
      <c r="H9" s="2"/>
      <c r="I9" s="2"/>
      <c r="J9" s="18"/>
      <c r="K9" s="2"/>
      <c r="L9" s="4"/>
      <c r="M9" s="2"/>
      <c r="N9" s="4"/>
      <c r="O9" s="2"/>
      <c r="P9" s="2"/>
      <c r="Q9" s="2"/>
      <c r="R9" s="4"/>
      <c r="S9" s="2"/>
      <c r="T9" s="16"/>
      <c r="U9" s="4"/>
      <c r="V9" s="7"/>
      <c r="W9" s="7"/>
      <c r="X9" s="4"/>
      <c r="Y9" s="20"/>
      <c r="Z9" s="5"/>
      <c r="AA9" s="4"/>
    </row>
    <row r="10" spans="1:29" ht="18" customHeight="1" thickBot="1" x14ac:dyDescent="0.45">
      <c r="A10" s="105">
        <v>36</v>
      </c>
      <c r="B10" s="174" t="s">
        <v>42</v>
      </c>
      <c r="C10" s="170" t="s">
        <v>43</v>
      </c>
      <c r="D10" s="48">
        <v>165.7</v>
      </c>
      <c r="E10" s="2"/>
      <c r="F10" s="78">
        <v>9.8116887074166659E-3</v>
      </c>
      <c r="G10" s="3"/>
      <c r="H10" s="79">
        <v>1139.0470953732001</v>
      </c>
      <c r="I10" s="124">
        <v>0.29202086701508972</v>
      </c>
      <c r="J10" s="18"/>
      <c r="K10" s="125">
        <v>0.66839257693788134</v>
      </c>
      <c r="L10" s="4"/>
      <c r="M10" s="108">
        <v>0.10273661384992527</v>
      </c>
      <c r="N10" s="4"/>
      <c r="O10" s="49">
        <v>14</v>
      </c>
      <c r="P10" s="23"/>
      <c r="Q10" s="80">
        <v>-0.17387148229737748</v>
      </c>
      <c r="R10" s="4"/>
      <c r="S10" s="53">
        <v>0.3604831195819807</v>
      </c>
      <c r="T10" s="16"/>
      <c r="U10" s="24" t="s">
        <v>25</v>
      </c>
      <c r="V10" s="7"/>
      <c r="W10" s="96">
        <v>53</v>
      </c>
      <c r="X10" s="4"/>
      <c r="Y10" s="97">
        <v>0.43500476314194159</v>
      </c>
      <c r="Z10" s="97">
        <v>0.69705038918476014</v>
      </c>
      <c r="AA10" s="98">
        <v>0.58261700095510971</v>
      </c>
      <c r="AC10" s="199" t="s">
        <v>328</v>
      </c>
    </row>
    <row r="11" spans="1:29" ht="18" customHeight="1" thickTop="1" thickBot="1" x14ac:dyDescent="0.45">
      <c r="A11" s="105">
        <v>2</v>
      </c>
      <c r="B11" s="175" t="s">
        <v>22</v>
      </c>
      <c r="C11" s="169" t="s">
        <v>122</v>
      </c>
      <c r="D11" s="48">
        <v>158.41999999999999</v>
      </c>
      <c r="E11" s="2"/>
      <c r="F11" s="78">
        <v>-9.9368789450660078E-3</v>
      </c>
      <c r="G11" s="3"/>
      <c r="H11" s="79">
        <v>756.59393527133273</v>
      </c>
      <c r="I11" s="124">
        <v>0.16276616141766106</v>
      </c>
      <c r="J11" s="18"/>
      <c r="K11" s="125">
        <v>0.63924100924933458</v>
      </c>
      <c r="L11" s="4"/>
      <c r="M11" s="108">
        <v>-5.926368771006274E-2</v>
      </c>
      <c r="N11" s="4"/>
      <c r="O11" s="49" t="s">
        <v>21</v>
      </c>
      <c r="P11" s="23"/>
      <c r="Q11" s="80">
        <v>0.22564113143558495</v>
      </c>
      <c r="R11" s="4"/>
      <c r="S11" s="53">
        <v>0.31329310329424553</v>
      </c>
      <c r="T11" s="16"/>
      <c r="U11" s="24" t="s">
        <v>25</v>
      </c>
      <c r="V11" s="7"/>
      <c r="W11" s="96">
        <v>100</v>
      </c>
      <c r="X11" s="4"/>
      <c r="Y11" s="99">
        <v>0.21908426317814556</v>
      </c>
      <c r="Z11" s="100">
        <v>0.48876985245747573</v>
      </c>
      <c r="AA11" s="101">
        <v>0.53716281777605257</v>
      </c>
      <c r="AC11" s="199"/>
    </row>
    <row r="12" spans="1:29" ht="18" customHeight="1" thickTop="1" thickBot="1" x14ac:dyDescent="0.45">
      <c r="A12" s="105">
        <v>116</v>
      </c>
      <c r="B12" s="21" t="s">
        <v>248</v>
      </c>
      <c r="C12" s="22" t="s">
        <v>249</v>
      </c>
      <c r="D12" s="48">
        <v>247.57</v>
      </c>
      <c r="E12" s="2"/>
      <c r="F12" s="78">
        <v>-1.7111322852151778E-2</v>
      </c>
      <c r="G12" s="3"/>
      <c r="H12" s="79">
        <v>469.76787749655006</v>
      </c>
      <c r="I12" s="124">
        <v>0.24099443224637154</v>
      </c>
      <c r="J12" s="18"/>
      <c r="K12" s="125">
        <v>0.61178103606947276</v>
      </c>
      <c r="L12" s="4"/>
      <c r="M12" s="108">
        <v>0.22301253404411914</v>
      </c>
      <c r="N12" s="4"/>
      <c r="O12" s="49">
        <v>10</v>
      </c>
      <c r="P12" s="23"/>
      <c r="Q12" s="80">
        <v>0.2547275566924323</v>
      </c>
      <c r="R12" s="4"/>
      <c r="S12" s="53">
        <v>0.22046078037374445</v>
      </c>
      <c r="T12" s="16"/>
      <c r="U12" s="24" t="s">
        <v>25</v>
      </c>
      <c r="V12" s="7"/>
      <c r="W12" s="96">
        <v>10</v>
      </c>
      <c r="X12" s="4"/>
      <c r="Y12" s="99">
        <v>0.13252516010978965</v>
      </c>
      <c r="Z12" s="100">
        <v>0.34351766429695552</v>
      </c>
      <c r="AA12" s="101">
        <v>0.17032239765528989</v>
      </c>
      <c r="AC12" s="199"/>
    </row>
    <row r="13" spans="1:29" ht="18" customHeight="1" thickBot="1" x14ac:dyDescent="0.45">
      <c r="A13" s="105">
        <v>96</v>
      </c>
      <c r="B13" s="212" t="s">
        <v>305</v>
      </c>
      <c r="C13" s="173" t="s">
        <v>306</v>
      </c>
      <c r="D13" s="48">
        <v>669.22</v>
      </c>
      <c r="E13" s="2"/>
      <c r="F13" s="78">
        <v>-3.3812658812658714E-2</v>
      </c>
      <c r="G13" s="3"/>
      <c r="H13" s="79">
        <v>513.16276676745576</v>
      </c>
      <c r="I13" s="124">
        <v>0.24035802571643169</v>
      </c>
      <c r="J13" s="18"/>
      <c r="K13" s="125">
        <v>0.6034576733635123</v>
      </c>
      <c r="L13" s="4"/>
      <c r="M13" s="108">
        <v>0.46236296318251546</v>
      </c>
      <c r="N13" s="4"/>
      <c r="O13" s="49">
        <v>8</v>
      </c>
      <c r="P13" s="23"/>
      <c r="Q13" s="80">
        <v>0.50390205710713176</v>
      </c>
      <c r="R13" s="4"/>
      <c r="S13" s="53">
        <v>0.34913604550949467</v>
      </c>
      <c r="T13" s="16"/>
      <c r="U13" s="24" t="s">
        <v>25</v>
      </c>
      <c r="V13" s="7"/>
      <c r="W13" s="96">
        <v>8</v>
      </c>
      <c r="X13" s="4"/>
      <c r="Y13" s="99">
        <v>0.10284932680740289</v>
      </c>
      <c r="Z13" s="100">
        <v>3.4247210459617428E-2</v>
      </c>
      <c r="AA13" s="101">
        <v>0.4538147375738617</v>
      </c>
      <c r="AC13" s="199"/>
    </row>
    <row r="14" spans="1:29" ht="18" customHeight="1" thickTop="1" thickBot="1" x14ac:dyDescent="0.45">
      <c r="A14" s="105">
        <v>114</v>
      </c>
      <c r="B14" s="175" t="s">
        <v>112</v>
      </c>
      <c r="C14" s="167" t="s">
        <v>155</v>
      </c>
      <c r="D14" s="48">
        <v>503.23</v>
      </c>
      <c r="E14" s="2"/>
      <c r="F14" s="78">
        <v>-4.135993034116936E-3</v>
      </c>
      <c r="G14" s="3"/>
      <c r="H14" s="79">
        <v>1181.85584039024</v>
      </c>
      <c r="I14" s="124">
        <v>0.23794778453031087</v>
      </c>
      <c r="J14" s="18"/>
      <c r="K14" s="125">
        <v>0.59645203703793015</v>
      </c>
      <c r="L14" s="4"/>
      <c r="M14" s="108">
        <v>0.12844200784569382</v>
      </c>
      <c r="N14" s="4"/>
      <c r="O14" s="49">
        <v>14</v>
      </c>
      <c r="P14" s="23"/>
      <c r="Q14" s="80">
        <v>0.11759481158395924</v>
      </c>
      <c r="R14" s="4"/>
      <c r="S14" s="53">
        <v>0.19507820955653093</v>
      </c>
      <c r="T14" s="16"/>
      <c r="U14" s="24" t="s">
        <v>25</v>
      </c>
      <c r="V14" s="7"/>
      <c r="W14" s="96">
        <v>14</v>
      </c>
      <c r="X14" s="4"/>
      <c r="Y14" s="99">
        <v>3.2881098499620398E-2</v>
      </c>
      <c r="Z14" s="100">
        <v>0.23129434793246895</v>
      </c>
      <c r="AA14" s="101">
        <v>0.3578791149487317</v>
      </c>
      <c r="AC14" s="199"/>
    </row>
    <row r="15" spans="1:29" ht="18" customHeight="1" thickTop="1" thickBot="1" x14ac:dyDescent="0.45">
      <c r="A15" s="105">
        <v>11</v>
      </c>
      <c r="B15" s="214" t="s">
        <v>28</v>
      </c>
      <c r="C15" s="173" t="s">
        <v>125</v>
      </c>
      <c r="D15" s="48">
        <v>186.49</v>
      </c>
      <c r="E15" s="2"/>
      <c r="F15" s="78">
        <v>-2.5296607954842454E-2</v>
      </c>
      <c r="G15" s="3"/>
      <c r="H15" s="79">
        <v>519.65562994688014</v>
      </c>
      <c r="I15" s="124">
        <v>0.40792068120300984</v>
      </c>
      <c r="J15" s="18"/>
      <c r="K15" s="125">
        <v>0.58589934622325424</v>
      </c>
      <c r="L15" s="4"/>
      <c r="M15" s="108">
        <v>0.36016041028964385</v>
      </c>
      <c r="N15" s="4"/>
      <c r="O15" s="49">
        <v>40</v>
      </c>
      <c r="P15" s="23"/>
      <c r="Q15" s="80">
        <v>0.27088435860045113</v>
      </c>
      <c r="R15" s="4"/>
      <c r="S15" s="53">
        <v>0.18777944460600007</v>
      </c>
      <c r="T15" s="16"/>
      <c r="U15" s="24" t="s">
        <v>25</v>
      </c>
      <c r="V15" s="7"/>
      <c r="W15" s="96">
        <v>4</v>
      </c>
      <c r="X15" s="4"/>
      <c r="Y15" s="99">
        <v>0.15897085327201554</v>
      </c>
      <c r="Z15" s="100">
        <v>0.11343960833482591</v>
      </c>
      <c r="AA15" s="101">
        <v>0.34727640514376557</v>
      </c>
      <c r="AC15" s="199"/>
    </row>
    <row r="16" spans="1:29" ht="18" customHeight="1" thickTop="1" thickBot="1" x14ac:dyDescent="0.45">
      <c r="A16" s="105">
        <v>56</v>
      </c>
      <c r="B16" s="213" t="s">
        <v>299</v>
      </c>
      <c r="C16" s="172" t="s">
        <v>300</v>
      </c>
      <c r="D16" s="48">
        <v>49.9</v>
      </c>
      <c r="E16" s="2"/>
      <c r="F16" s="78">
        <v>8.0224628961089728E-4</v>
      </c>
      <c r="G16" s="3"/>
      <c r="H16" s="79">
        <v>804.44442375510437</v>
      </c>
      <c r="I16" s="124">
        <v>0.4334456923255342</v>
      </c>
      <c r="J16" s="18"/>
      <c r="K16" s="125">
        <v>0.57300708038626913</v>
      </c>
      <c r="L16" s="4"/>
      <c r="M16" s="108">
        <v>0.4876774014414309</v>
      </c>
      <c r="N16" s="4"/>
      <c r="O16" s="49">
        <v>29</v>
      </c>
      <c r="P16" s="23"/>
      <c r="Q16" s="80">
        <v>-0.25971882507723976</v>
      </c>
      <c r="R16" s="4"/>
      <c r="S16" s="53">
        <v>0.34198320952942346</v>
      </c>
      <c r="T16" s="16"/>
      <c r="U16" s="24" t="s">
        <v>25</v>
      </c>
      <c r="V16" s="7"/>
      <c r="W16" s="96">
        <v>29</v>
      </c>
      <c r="X16" s="4"/>
      <c r="Y16" s="99">
        <v>0.27360898417559976</v>
      </c>
      <c r="Z16" s="100">
        <v>0.58111533586818753</v>
      </c>
      <c r="AA16" s="101">
        <v>0.57861436254349896</v>
      </c>
      <c r="AC16" s="199"/>
    </row>
    <row r="17" spans="1:29" ht="18" customHeight="1" thickBot="1" x14ac:dyDescent="0.45">
      <c r="A17" s="105">
        <v>51</v>
      </c>
      <c r="B17" s="21" t="s">
        <v>52</v>
      </c>
      <c r="C17" s="22" t="s">
        <v>53</v>
      </c>
      <c r="D17" s="48">
        <v>83.13</v>
      </c>
      <c r="E17" s="2"/>
      <c r="F17" s="78">
        <v>1.5762463343108379E-2</v>
      </c>
      <c r="G17" s="3"/>
      <c r="H17" s="79">
        <v>1672.8667856543511</v>
      </c>
      <c r="I17" s="124">
        <v>0.34578666562918459</v>
      </c>
      <c r="J17" s="18"/>
      <c r="K17" s="125">
        <v>0.56816715484901337</v>
      </c>
      <c r="L17" s="4"/>
      <c r="M17" s="108">
        <v>-0.20065969017206919</v>
      </c>
      <c r="N17" s="4"/>
      <c r="O17" s="49" t="s">
        <v>21</v>
      </c>
      <c r="P17" s="23"/>
      <c r="Q17" s="80">
        <v>-0.29133868162568022</v>
      </c>
      <c r="R17" s="4"/>
      <c r="S17" s="53">
        <v>7.8113394397103617E-2</v>
      </c>
      <c r="T17" s="16"/>
      <c r="U17" s="24" t="s">
        <v>21</v>
      </c>
      <c r="V17" s="7"/>
      <c r="W17" s="96" t="s">
        <v>120</v>
      </c>
      <c r="X17" s="4"/>
      <c r="Y17" s="99">
        <v>0.3740495867768594</v>
      </c>
      <c r="Z17" s="100">
        <v>0.50570548813620708</v>
      </c>
      <c r="AA17" s="101">
        <v>0.47550585729499462</v>
      </c>
      <c r="AC17" s="199"/>
    </row>
    <row r="18" spans="1:29" ht="18" customHeight="1" thickBot="1" x14ac:dyDescent="0.45">
      <c r="A18" s="105">
        <v>33</v>
      </c>
      <c r="B18" s="21" t="s">
        <v>39</v>
      </c>
      <c r="C18" s="22" t="s">
        <v>40</v>
      </c>
      <c r="D18" s="48">
        <v>221.8</v>
      </c>
      <c r="E18" s="2"/>
      <c r="F18" s="78">
        <v>-4.0860311616002232E-3</v>
      </c>
      <c r="G18" s="3"/>
      <c r="H18" s="79">
        <v>687.55944681631991</v>
      </c>
      <c r="I18" s="124">
        <v>0.30792473365698253</v>
      </c>
      <c r="J18" s="18"/>
      <c r="K18" s="125">
        <v>0.56182082622126639</v>
      </c>
      <c r="L18" s="4"/>
      <c r="M18" s="108">
        <v>0.33778990854487101</v>
      </c>
      <c r="N18" s="4"/>
      <c r="O18" s="49">
        <v>10</v>
      </c>
      <c r="P18" s="23"/>
      <c r="Q18" s="80">
        <v>0.40715436430235147</v>
      </c>
      <c r="R18" s="4"/>
      <c r="S18" s="53">
        <v>0.3833440967980204</v>
      </c>
      <c r="T18" s="16"/>
      <c r="U18" s="24" t="s">
        <v>25</v>
      </c>
      <c r="V18" s="7"/>
      <c r="W18" s="96">
        <v>10</v>
      </c>
      <c r="X18" s="4"/>
      <c r="Y18" s="99">
        <v>0.11845091019111487</v>
      </c>
      <c r="Z18" s="100">
        <v>0.1591324797491509</v>
      </c>
      <c r="AA18" s="101">
        <v>2.5765040907652637E-3</v>
      </c>
      <c r="AC18" s="199"/>
    </row>
    <row r="19" spans="1:29" ht="18" customHeight="1" thickBot="1" x14ac:dyDescent="0.45">
      <c r="A19" s="105">
        <v>30</v>
      </c>
      <c r="B19" s="174" t="s">
        <v>37</v>
      </c>
      <c r="C19" s="170" t="s">
        <v>128</v>
      </c>
      <c r="D19" s="48">
        <v>71.569999999999993</v>
      </c>
      <c r="E19" s="2"/>
      <c r="F19" s="78">
        <v>1.0590228748941E-2</v>
      </c>
      <c r="G19" s="3"/>
      <c r="H19" s="79">
        <v>812.37205380275179</v>
      </c>
      <c r="I19" s="124">
        <v>0.16275158185536837</v>
      </c>
      <c r="J19" s="18"/>
      <c r="K19" s="125">
        <v>0.55547440596130593</v>
      </c>
      <c r="L19" s="4"/>
      <c r="M19" s="108">
        <v>0.32091837318813266</v>
      </c>
      <c r="N19" s="4"/>
      <c r="O19" s="49">
        <v>6</v>
      </c>
      <c r="P19" s="23"/>
      <c r="Q19" s="80">
        <v>0.51494914758371535</v>
      </c>
      <c r="R19" s="4"/>
      <c r="S19" s="53">
        <v>0.18769190477936432</v>
      </c>
      <c r="T19" s="16"/>
      <c r="U19" s="24" t="s">
        <v>25</v>
      </c>
      <c r="V19" s="7"/>
      <c r="W19" s="96">
        <v>70</v>
      </c>
      <c r="X19" s="4"/>
      <c r="Y19" s="99">
        <v>0.16468673718470295</v>
      </c>
      <c r="Z19" s="100">
        <v>0.18985868661679128</v>
      </c>
      <c r="AA19" s="101">
        <v>0.14879614767255211</v>
      </c>
      <c r="AC19" s="199"/>
    </row>
    <row r="20" spans="1:29" ht="18" customHeight="1" thickTop="1" thickBot="1" x14ac:dyDescent="0.45">
      <c r="A20" s="105">
        <v>42</v>
      </c>
      <c r="B20" s="175" t="s">
        <v>49</v>
      </c>
      <c r="C20" s="172" t="s">
        <v>135</v>
      </c>
      <c r="D20" s="48">
        <v>104.2</v>
      </c>
      <c r="E20" s="2"/>
      <c r="F20" s="78">
        <v>2.3877370541417031E-2</v>
      </c>
      <c r="G20" s="3"/>
      <c r="H20" s="79">
        <v>571.37367580489183</v>
      </c>
      <c r="I20" s="124">
        <v>0.33045682860284287</v>
      </c>
      <c r="J20" s="18"/>
      <c r="K20" s="125">
        <v>0.55485478750346817</v>
      </c>
      <c r="L20" s="4"/>
      <c r="M20" s="108">
        <v>9.8829176820824927E-3</v>
      </c>
      <c r="N20" s="4"/>
      <c r="O20" s="49">
        <v>3</v>
      </c>
      <c r="P20" s="23"/>
      <c r="Q20" s="80">
        <v>-0.29156950260113168</v>
      </c>
      <c r="R20" s="4"/>
      <c r="S20" s="53">
        <v>0.31559343013450647</v>
      </c>
      <c r="T20" s="16"/>
      <c r="U20" s="24" t="s">
        <v>25</v>
      </c>
      <c r="V20" s="7"/>
      <c r="W20" s="96">
        <v>48</v>
      </c>
      <c r="X20" s="4"/>
      <c r="Y20" s="99">
        <v>0.47425014148273892</v>
      </c>
      <c r="Z20" s="100">
        <v>0.67362672663026024</v>
      </c>
      <c r="AA20" s="101">
        <v>0.95827851907536177</v>
      </c>
      <c r="AC20" s="199"/>
    </row>
    <row r="21" spans="1:29" ht="18" customHeight="1" thickTop="1" thickBot="1" x14ac:dyDescent="0.45">
      <c r="A21" s="105">
        <v>40</v>
      </c>
      <c r="B21" s="21" t="s">
        <v>46</v>
      </c>
      <c r="C21" s="22" t="s">
        <v>134</v>
      </c>
      <c r="D21" s="48">
        <v>60.5</v>
      </c>
      <c r="E21" s="2"/>
      <c r="F21" s="78">
        <v>-4.9342105263157077E-3</v>
      </c>
      <c r="G21" s="3"/>
      <c r="H21" s="79">
        <v>992.0199552423162</v>
      </c>
      <c r="I21" s="124">
        <v>0.18123635076156167</v>
      </c>
      <c r="J21" s="18"/>
      <c r="K21" s="125">
        <v>0.55283763374135453</v>
      </c>
      <c r="L21" s="4"/>
      <c r="M21" s="108">
        <v>-7.5481968442945302E-2</v>
      </c>
      <c r="N21" s="4"/>
      <c r="O21" s="49" t="s">
        <v>21</v>
      </c>
      <c r="P21" s="23"/>
      <c r="Q21" s="80">
        <v>0.24082341024402931</v>
      </c>
      <c r="R21" s="4"/>
      <c r="S21" s="53">
        <v>-1.6285807080808443E-2</v>
      </c>
      <c r="T21" s="16"/>
      <c r="U21" s="24" t="s">
        <v>21</v>
      </c>
      <c r="V21" s="7"/>
      <c r="W21" s="96" t="s">
        <v>120</v>
      </c>
      <c r="X21" s="4"/>
      <c r="Y21" s="99">
        <v>4.7256361433269722E-2</v>
      </c>
      <c r="Z21" s="100">
        <v>0.1176796600775909</v>
      </c>
      <c r="AA21" s="101">
        <v>0.17430124223602483</v>
      </c>
      <c r="AC21" s="199"/>
    </row>
    <row r="22" spans="1:29" ht="18" customHeight="1" thickBot="1" x14ac:dyDescent="0.45">
      <c r="A22" s="105">
        <v>92</v>
      </c>
      <c r="B22" s="21" t="s">
        <v>98</v>
      </c>
      <c r="C22" s="22" t="s">
        <v>153</v>
      </c>
      <c r="D22" s="48">
        <v>91.54</v>
      </c>
      <c r="E22" s="2"/>
      <c r="F22" s="78">
        <v>-2.2530699412706912E-2</v>
      </c>
      <c r="G22" s="3"/>
      <c r="H22" s="79">
        <v>410.44426740262406</v>
      </c>
      <c r="I22" s="124">
        <v>0.27426064452257104</v>
      </c>
      <c r="J22" s="18"/>
      <c r="K22" s="125">
        <v>0.54837065556028508</v>
      </c>
      <c r="L22" s="4"/>
      <c r="M22" s="108">
        <v>-0.28466830386111641</v>
      </c>
      <c r="N22" s="4"/>
      <c r="O22" s="49" t="s">
        <v>21</v>
      </c>
      <c r="P22" s="23"/>
      <c r="Q22" s="80">
        <v>-9.1194106854783907E-2</v>
      </c>
      <c r="R22" s="4"/>
      <c r="S22" s="53">
        <v>-0.32474236508609433</v>
      </c>
      <c r="T22" s="16"/>
      <c r="U22" s="24" t="s">
        <v>21</v>
      </c>
      <c r="V22" s="7"/>
      <c r="W22" s="96" t="s">
        <v>120</v>
      </c>
      <c r="X22" s="4"/>
      <c r="Y22" s="99">
        <v>-1.612209802235598E-2</v>
      </c>
      <c r="Z22" s="100">
        <v>-8.924485125858117E-2</v>
      </c>
      <c r="AA22" s="101">
        <v>3.3766233766233889E-2</v>
      </c>
    </row>
    <row r="23" spans="1:29" ht="18" customHeight="1" thickBot="1" x14ac:dyDescent="0.45">
      <c r="A23" s="105">
        <v>43</v>
      </c>
      <c r="B23" s="21" t="s">
        <v>50</v>
      </c>
      <c r="C23" s="22" t="s">
        <v>136</v>
      </c>
      <c r="D23" s="48">
        <v>554.9</v>
      </c>
      <c r="E23" s="2"/>
      <c r="F23" s="78">
        <v>-8.0797969325372421E-3</v>
      </c>
      <c r="G23" s="3"/>
      <c r="H23" s="79">
        <v>1064.1975804181964</v>
      </c>
      <c r="I23" s="124">
        <v>0.23555995769127436</v>
      </c>
      <c r="J23" s="18"/>
      <c r="K23" s="125">
        <v>0.54690072758198582</v>
      </c>
      <c r="L23" s="4"/>
      <c r="M23" s="108">
        <v>0.49221099958221659</v>
      </c>
      <c r="N23" s="4"/>
      <c r="O23" s="49">
        <v>15</v>
      </c>
      <c r="P23" s="23"/>
      <c r="Q23" s="80">
        <v>0.27024074446989205</v>
      </c>
      <c r="R23" s="4"/>
      <c r="S23" s="53">
        <v>0.25550306707705223</v>
      </c>
      <c r="T23" s="16"/>
      <c r="U23" s="24" t="s">
        <v>25</v>
      </c>
      <c r="V23" s="7"/>
      <c r="W23" s="96">
        <v>15</v>
      </c>
      <c r="X23" s="4"/>
      <c r="Y23" s="99">
        <v>1.7362447976825734E-2</v>
      </c>
      <c r="Z23" s="100">
        <v>0.22675922446001806</v>
      </c>
      <c r="AA23" s="101">
        <v>0.64152171340669728</v>
      </c>
    </row>
    <row r="24" spans="1:29" ht="18" customHeight="1" thickBot="1" x14ac:dyDescent="0.45">
      <c r="A24" s="105">
        <v>46</v>
      </c>
      <c r="B24" s="21" t="s">
        <v>225</v>
      </c>
      <c r="C24" s="22" t="s">
        <v>226</v>
      </c>
      <c r="D24" s="48">
        <v>431.99</v>
      </c>
      <c r="E24" s="2"/>
      <c r="F24" s="78">
        <v>1.0384750321599912E-2</v>
      </c>
      <c r="G24" s="3"/>
      <c r="H24" s="79">
        <v>606.99683665539624</v>
      </c>
      <c r="I24" s="124">
        <v>0.33391142774061627</v>
      </c>
      <c r="J24" s="18"/>
      <c r="K24" s="125">
        <v>0.54679858563816386</v>
      </c>
      <c r="L24" s="4"/>
      <c r="M24" s="108">
        <v>0.21726111758179401</v>
      </c>
      <c r="N24" s="4"/>
      <c r="O24" s="49">
        <v>8</v>
      </c>
      <c r="P24" s="23"/>
      <c r="Q24" s="80">
        <v>0.25727965584985635</v>
      </c>
      <c r="R24" s="4"/>
      <c r="S24" s="53">
        <v>0.47556425587114848</v>
      </c>
      <c r="T24" s="16"/>
      <c r="U24" s="24" t="s">
        <v>25</v>
      </c>
      <c r="V24" s="7"/>
      <c r="W24" s="96">
        <v>8</v>
      </c>
      <c r="X24" s="4"/>
      <c r="Y24" s="99">
        <v>0.2349275320888482</v>
      </c>
      <c r="Z24" s="100">
        <v>0.26742753197981473</v>
      </c>
      <c r="AA24" s="101">
        <v>0.19694660718738732</v>
      </c>
    </row>
    <row r="25" spans="1:29" ht="18" customHeight="1" thickBot="1" x14ac:dyDescent="0.45">
      <c r="A25" s="105">
        <v>106</v>
      </c>
      <c r="B25" s="21" t="s">
        <v>244</v>
      </c>
      <c r="C25" s="22" t="s">
        <v>245</v>
      </c>
      <c r="D25" s="48">
        <v>179</v>
      </c>
      <c r="E25" s="2"/>
      <c r="F25" s="78">
        <v>-1.8371264052645997E-2</v>
      </c>
      <c r="G25" s="3"/>
      <c r="H25" s="79">
        <v>849.75488122399599</v>
      </c>
      <c r="I25" s="124">
        <v>0.32035152903852948</v>
      </c>
      <c r="J25" s="18"/>
      <c r="K25" s="125">
        <v>0.54629664322806792</v>
      </c>
      <c r="L25" s="4"/>
      <c r="M25" s="108">
        <v>0.33438194865789028</v>
      </c>
      <c r="N25" s="4"/>
      <c r="O25" s="49">
        <v>10</v>
      </c>
      <c r="P25" s="23"/>
      <c r="Q25" s="80">
        <v>0.34565813425475406</v>
      </c>
      <c r="R25" s="4"/>
      <c r="S25" s="53">
        <v>0.21399767689537003</v>
      </c>
      <c r="T25" s="16"/>
      <c r="U25" s="24" t="s">
        <v>25</v>
      </c>
      <c r="V25" s="7"/>
      <c r="W25" s="96">
        <v>6</v>
      </c>
      <c r="X25" s="4"/>
      <c r="Y25" s="99">
        <v>-3.9544991146643782E-2</v>
      </c>
      <c r="Z25" s="100">
        <v>-8.6361780318497283E-2</v>
      </c>
      <c r="AA25" s="101">
        <v>5.5897149245387467E-4</v>
      </c>
    </row>
    <row r="26" spans="1:29" ht="18" customHeight="1" thickBot="1" x14ac:dyDescent="0.45">
      <c r="A26" s="105">
        <v>113</v>
      </c>
      <c r="B26" s="212" t="s">
        <v>110</v>
      </c>
      <c r="C26" s="216" t="s">
        <v>111</v>
      </c>
      <c r="D26" s="48">
        <v>214.51</v>
      </c>
      <c r="E26" s="2"/>
      <c r="F26" s="78">
        <v>-1.790129109055949E-2</v>
      </c>
      <c r="G26" s="3"/>
      <c r="H26" s="79">
        <v>607.91777317088793</v>
      </c>
      <c r="I26" s="124">
        <v>0.37550468222567612</v>
      </c>
      <c r="J26" s="18"/>
      <c r="K26" s="125">
        <v>0.54614205436806496</v>
      </c>
      <c r="L26" s="4"/>
      <c r="M26" s="108">
        <v>0.1612197591252118</v>
      </c>
      <c r="N26" s="4"/>
      <c r="O26" s="49">
        <v>32</v>
      </c>
      <c r="P26" s="23"/>
      <c r="Q26" s="80">
        <v>0.11063127525069771</v>
      </c>
      <c r="R26" s="4"/>
      <c r="S26" s="53">
        <v>0.13592531366744678</v>
      </c>
      <c r="T26" s="16"/>
      <c r="U26" s="24" t="s">
        <v>25</v>
      </c>
      <c r="V26" s="7"/>
      <c r="W26" s="96">
        <v>6</v>
      </c>
      <c r="X26" s="4"/>
      <c r="Y26" s="99">
        <v>3.5779816513761498E-2</v>
      </c>
      <c r="Z26" s="100">
        <v>0.15763626551538024</v>
      </c>
      <c r="AA26" s="101">
        <v>0.34144206115940223</v>
      </c>
    </row>
    <row r="27" spans="1:29" ht="18" customHeight="1" thickTop="1" thickBot="1" x14ac:dyDescent="0.45">
      <c r="A27" s="105">
        <v>49</v>
      </c>
      <c r="B27" s="21" t="s">
        <v>51</v>
      </c>
      <c r="C27" s="22" t="s">
        <v>161</v>
      </c>
      <c r="D27" s="48">
        <v>284</v>
      </c>
      <c r="E27" s="2"/>
      <c r="F27" s="78">
        <v>-3.5786962318433702E-3</v>
      </c>
      <c r="G27" s="3"/>
      <c r="H27" s="79">
        <v>954.55999202304031</v>
      </c>
      <c r="I27" s="124">
        <v>0.24198368878192589</v>
      </c>
      <c r="J27" s="18"/>
      <c r="K27" s="125">
        <v>0.54393729173495842</v>
      </c>
      <c r="L27" s="4"/>
      <c r="M27" s="108">
        <v>0.65779348417830563</v>
      </c>
      <c r="N27" s="4"/>
      <c r="O27" s="49">
        <v>9</v>
      </c>
      <c r="P27" s="23"/>
      <c r="Q27" s="80">
        <v>0.7270921530608776</v>
      </c>
      <c r="R27" s="4"/>
      <c r="S27" s="53">
        <v>0.4445191669712516</v>
      </c>
      <c r="T27" s="16"/>
      <c r="U27" s="24" t="s">
        <v>25</v>
      </c>
      <c r="V27" s="7"/>
      <c r="W27" s="96">
        <v>9</v>
      </c>
      <c r="X27" s="4"/>
      <c r="Y27" s="99">
        <v>7.2183630323165326E-2</v>
      </c>
      <c r="Z27" s="100">
        <v>0.24397722295225566</v>
      </c>
      <c r="AA27" s="101">
        <v>0.57628906033190885</v>
      </c>
    </row>
    <row r="28" spans="1:29" ht="18" customHeight="1" thickBot="1" x14ac:dyDescent="0.45">
      <c r="A28" s="105">
        <v>16</v>
      </c>
      <c r="B28" s="21" t="s">
        <v>216</v>
      </c>
      <c r="C28" s="22" t="s">
        <v>216</v>
      </c>
      <c r="D28" s="48">
        <v>313.99</v>
      </c>
      <c r="E28" s="2"/>
      <c r="F28" s="78">
        <v>-3.9652328384722768E-3</v>
      </c>
      <c r="G28" s="3"/>
      <c r="H28" s="79">
        <v>374.05941254400011</v>
      </c>
      <c r="I28" s="124">
        <v>0.28758367116338768</v>
      </c>
      <c r="J28" s="18"/>
      <c r="K28" s="125">
        <v>0.54298955001291527</v>
      </c>
      <c r="L28" s="4"/>
      <c r="M28" s="108">
        <v>0.55490830597923368</v>
      </c>
      <c r="N28" s="4"/>
      <c r="O28" s="49">
        <v>25</v>
      </c>
      <c r="P28" s="23"/>
      <c r="Q28" s="80">
        <v>0.40541124132312367</v>
      </c>
      <c r="R28" s="4"/>
      <c r="S28" s="53">
        <v>0.33753546181382144</v>
      </c>
      <c r="T28" s="16"/>
      <c r="U28" s="24" t="s">
        <v>25</v>
      </c>
      <c r="V28" s="7"/>
      <c r="W28" s="96">
        <v>25</v>
      </c>
      <c r="X28" s="4"/>
      <c r="Y28" s="99">
        <v>7.0797667360092742E-2</v>
      </c>
      <c r="Z28" s="100">
        <v>4.9852882171994128E-2</v>
      </c>
      <c r="AA28" s="101">
        <v>0.39420984858576436</v>
      </c>
    </row>
    <row r="29" spans="1:29" ht="18" customHeight="1" thickBot="1" x14ac:dyDescent="0.45">
      <c r="A29" s="105">
        <v>20</v>
      </c>
      <c r="B29" s="21" t="s">
        <v>284</v>
      </c>
      <c r="C29" s="22" t="s">
        <v>285</v>
      </c>
      <c r="D29" s="48">
        <v>64.25</v>
      </c>
      <c r="E29" s="2"/>
      <c r="F29" s="78">
        <v>9.2679861765629923E-3</v>
      </c>
      <c r="G29" s="3"/>
      <c r="H29" s="79">
        <v>582.02533768445608</v>
      </c>
      <c r="I29" s="124">
        <v>0.30541908948971708</v>
      </c>
      <c r="J29" s="18"/>
      <c r="K29" s="125">
        <v>0.54139119259293733</v>
      </c>
      <c r="L29" s="4"/>
      <c r="M29" s="108">
        <v>0.3443899138658868</v>
      </c>
      <c r="N29" s="4"/>
      <c r="O29" s="49">
        <v>8</v>
      </c>
      <c r="P29" s="23"/>
      <c r="Q29" s="80">
        <v>0.39605231287514919</v>
      </c>
      <c r="R29" s="4"/>
      <c r="S29" s="53">
        <v>0.26395206859161918</v>
      </c>
      <c r="T29" s="16"/>
      <c r="U29" s="24" t="s">
        <v>25</v>
      </c>
      <c r="V29" s="7"/>
      <c r="W29" s="96">
        <v>8</v>
      </c>
      <c r="X29" s="4"/>
      <c r="Y29" s="99">
        <v>0.128380751668423</v>
      </c>
      <c r="Z29" s="100">
        <v>9.3803200544773535E-2</v>
      </c>
      <c r="AA29" s="101">
        <v>0.3168682106989138</v>
      </c>
    </row>
    <row r="30" spans="1:29" ht="18" customHeight="1" thickBot="1" x14ac:dyDescent="0.45">
      <c r="A30" s="105">
        <v>70</v>
      </c>
      <c r="B30" s="174" t="s">
        <v>235</v>
      </c>
      <c r="C30" s="172" t="s">
        <v>236</v>
      </c>
      <c r="D30" s="48">
        <v>445.25</v>
      </c>
      <c r="E30" s="2"/>
      <c r="F30" s="78">
        <v>1.0576726661976066E-2</v>
      </c>
      <c r="G30" s="3"/>
      <c r="H30" s="79">
        <v>705.59814092561589</v>
      </c>
      <c r="I30" s="124">
        <v>0.29139261131323779</v>
      </c>
      <c r="J30" s="18"/>
      <c r="K30" s="125">
        <v>0.53945754158011905</v>
      </c>
      <c r="L30" s="4"/>
      <c r="M30" s="108">
        <v>-0.31285233857742956</v>
      </c>
      <c r="N30" s="4"/>
      <c r="O30" s="49" t="s">
        <v>21</v>
      </c>
      <c r="P30" s="23"/>
      <c r="Q30" s="80">
        <v>-0.40588566221744171</v>
      </c>
      <c r="R30" s="4"/>
      <c r="S30" s="53">
        <v>0.16098588738232486</v>
      </c>
      <c r="T30" s="16"/>
      <c r="U30" s="24" t="s">
        <v>25</v>
      </c>
      <c r="V30" s="7"/>
      <c r="W30" s="96">
        <v>71</v>
      </c>
      <c r="X30" s="4"/>
      <c r="Y30" s="99">
        <v>0.30659975936848904</v>
      </c>
      <c r="Z30" s="100">
        <v>0.30292921312147003</v>
      </c>
      <c r="AA30" s="101">
        <v>0.25028080422329557</v>
      </c>
    </row>
    <row r="31" spans="1:29" ht="18" customHeight="1" thickTop="1" thickBot="1" x14ac:dyDescent="0.45">
      <c r="A31" s="105">
        <v>112</v>
      </c>
      <c r="B31" s="21" t="s">
        <v>108</v>
      </c>
      <c r="C31" s="22" t="s">
        <v>109</v>
      </c>
      <c r="D31" s="48">
        <v>268.77999999999997</v>
      </c>
      <c r="E31" s="2"/>
      <c r="F31" s="78">
        <v>1.0983224253366286E-2</v>
      </c>
      <c r="G31" s="3"/>
      <c r="H31" s="79">
        <v>639.83600299199998</v>
      </c>
      <c r="I31" s="124">
        <v>0.23366809381453235</v>
      </c>
      <c r="J31" s="18"/>
      <c r="K31" s="125">
        <v>0.53843898945160507</v>
      </c>
      <c r="L31" s="4"/>
      <c r="M31" s="108">
        <v>5.981770484559612E-2</v>
      </c>
      <c r="N31" s="4"/>
      <c r="O31" s="49">
        <v>6</v>
      </c>
      <c r="P31" s="23"/>
      <c r="Q31" s="80">
        <v>0.21824793183768232</v>
      </c>
      <c r="R31" s="4"/>
      <c r="S31" s="53">
        <v>0.21549454418208347</v>
      </c>
      <c r="T31" s="16"/>
      <c r="U31" s="24" t="s">
        <v>25</v>
      </c>
      <c r="V31" s="7"/>
      <c r="W31" s="96">
        <v>6</v>
      </c>
      <c r="X31" s="4"/>
      <c r="Y31" s="99">
        <v>0.10965238213194595</v>
      </c>
      <c r="Z31" s="100">
        <v>0.35699500176705201</v>
      </c>
      <c r="AA31" s="101">
        <v>0.26247064349459825</v>
      </c>
    </row>
    <row r="32" spans="1:29" ht="18" customHeight="1" thickBot="1" x14ac:dyDescent="0.45">
      <c r="A32" s="105">
        <v>62</v>
      </c>
      <c r="B32" s="21" t="s">
        <v>64</v>
      </c>
      <c r="C32" s="22" t="s">
        <v>255</v>
      </c>
      <c r="D32" s="48">
        <v>192</v>
      </c>
      <c r="E32" s="2"/>
      <c r="F32" s="78">
        <v>-1.5536071373634885E-2</v>
      </c>
      <c r="G32" s="3"/>
      <c r="H32" s="79">
        <v>604.46333996655596</v>
      </c>
      <c r="I32" s="124">
        <v>0.26581434513517371</v>
      </c>
      <c r="J32" s="18"/>
      <c r="K32" s="125">
        <v>0.53790158735228444</v>
      </c>
      <c r="L32" s="4"/>
      <c r="M32" s="108">
        <v>0.48277621073007371</v>
      </c>
      <c r="N32" s="4"/>
      <c r="O32" s="49">
        <v>15</v>
      </c>
      <c r="P32" s="23"/>
      <c r="Q32" s="80">
        <v>0.34403602084801144</v>
      </c>
      <c r="R32" s="4"/>
      <c r="S32" s="53">
        <v>0.10802186042526105</v>
      </c>
      <c r="T32" s="16"/>
      <c r="U32" s="24" t="s">
        <v>25</v>
      </c>
      <c r="V32" s="7"/>
      <c r="W32" s="96">
        <v>5</v>
      </c>
      <c r="X32" s="4"/>
      <c r="Y32" s="99">
        <v>-4.7949620667426918E-2</v>
      </c>
      <c r="Z32" s="100">
        <v>-0.1152889134641969</v>
      </c>
      <c r="AA32" s="101">
        <v>-9.527848459146171E-2</v>
      </c>
    </row>
    <row r="33" spans="1:27" ht="18" customHeight="1" thickBot="1" x14ac:dyDescent="0.45">
      <c r="A33" s="105">
        <v>83</v>
      </c>
      <c r="B33" s="21" t="s">
        <v>169</v>
      </c>
      <c r="C33" s="22" t="s">
        <v>170</v>
      </c>
      <c r="D33" s="48">
        <v>79.19</v>
      </c>
      <c r="E33" s="2"/>
      <c r="F33" s="78">
        <v>4.1562541102196482E-2</v>
      </c>
      <c r="G33" s="3"/>
      <c r="H33" s="79">
        <v>443.10841371583996</v>
      </c>
      <c r="I33" s="124">
        <v>0.35545893118710087</v>
      </c>
      <c r="J33" s="18"/>
      <c r="K33" s="125">
        <v>0.53732702872332361</v>
      </c>
      <c r="L33" s="4"/>
      <c r="M33" s="108">
        <v>8.8761034818101159E-2</v>
      </c>
      <c r="N33" s="4"/>
      <c r="O33" s="49">
        <v>4</v>
      </c>
      <c r="P33" s="23"/>
      <c r="Q33" s="80">
        <v>-0.17124136015392755</v>
      </c>
      <c r="R33" s="4"/>
      <c r="S33" s="53">
        <v>0.36043179835332573</v>
      </c>
      <c r="T33" s="16"/>
      <c r="U33" s="24" t="s">
        <v>25</v>
      </c>
      <c r="V33" s="7"/>
      <c r="W33" s="96">
        <v>62</v>
      </c>
      <c r="X33" s="4"/>
      <c r="Y33" s="99">
        <v>0.36112066002062559</v>
      </c>
      <c r="Z33" s="100">
        <v>0.44903934126258016</v>
      </c>
      <c r="AA33" s="101">
        <v>0.31174424382971666</v>
      </c>
    </row>
    <row r="34" spans="1:27" ht="18" customHeight="1" thickBot="1" x14ac:dyDescent="0.45">
      <c r="A34" s="105">
        <v>9</v>
      </c>
      <c r="B34" s="212" t="s">
        <v>26</v>
      </c>
      <c r="C34" s="22" t="s">
        <v>166</v>
      </c>
      <c r="D34" s="48">
        <v>2770</v>
      </c>
      <c r="E34" s="2"/>
      <c r="F34" s="78">
        <v>-9.7806503274516787E-3</v>
      </c>
      <c r="G34" s="3"/>
      <c r="H34" s="79">
        <v>3574.1418966172687</v>
      </c>
      <c r="I34" s="124">
        <v>0.34798569148675296</v>
      </c>
      <c r="J34" s="18"/>
      <c r="K34" s="125">
        <v>0.53706512330189349</v>
      </c>
      <c r="L34" s="4"/>
      <c r="M34" s="108">
        <v>0.16144090668533839</v>
      </c>
      <c r="N34" s="4"/>
      <c r="O34" s="49">
        <v>34</v>
      </c>
      <c r="P34" s="23"/>
      <c r="Q34" s="80">
        <v>2.3990522992000107E-2</v>
      </c>
      <c r="R34" s="4"/>
      <c r="S34" s="53">
        <v>0.1394222194427911</v>
      </c>
      <c r="T34" s="16"/>
      <c r="U34" s="24" t="s">
        <v>25</v>
      </c>
      <c r="V34" s="7"/>
      <c r="W34" s="96">
        <v>3</v>
      </c>
      <c r="X34" s="4"/>
      <c r="Y34" s="99">
        <v>-3.4658209761452508E-2</v>
      </c>
      <c r="Z34" s="100">
        <v>-1.2713540794177525E-2</v>
      </c>
      <c r="AA34" s="101">
        <v>0.36283351291247845</v>
      </c>
    </row>
    <row r="35" spans="1:27" ht="18" customHeight="1" thickTop="1" thickBot="1" x14ac:dyDescent="0.45">
      <c r="A35" s="105">
        <v>95</v>
      </c>
      <c r="B35" s="213" t="s">
        <v>178</v>
      </c>
      <c r="C35" s="170" t="s">
        <v>195</v>
      </c>
      <c r="D35" s="48">
        <v>101.01</v>
      </c>
      <c r="E35" s="2"/>
      <c r="F35" s="78">
        <v>-3.6496350364962904E-3</v>
      </c>
      <c r="G35" s="3"/>
      <c r="H35" s="79">
        <v>553.76375997816001</v>
      </c>
      <c r="I35" s="124">
        <v>0.24207285189454039</v>
      </c>
      <c r="J35" s="18"/>
      <c r="K35" s="125">
        <v>0.53552413826551171</v>
      </c>
      <c r="L35" s="4"/>
      <c r="M35" s="108">
        <v>-0.18291320162057811</v>
      </c>
      <c r="N35" s="4"/>
      <c r="O35" s="49" t="s">
        <v>21</v>
      </c>
      <c r="P35" s="23"/>
      <c r="Q35" s="80">
        <v>-0.44896903142137567</v>
      </c>
      <c r="R35" s="4"/>
      <c r="S35" s="53">
        <v>0.15297410856446969</v>
      </c>
      <c r="T35" s="16"/>
      <c r="U35" s="24" t="s">
        <v>25</v>
      </c>
      <c r="V35" s="7"/>
      <c r="W35" s="96">
        <v>54</v>
      </c>
      <c r="X35" s="4"/>
      <c r="Y35" s="99">
        <v>0.20709847036328877</v>
      </c>
      <c r="Z35" s="100">
        <v>0.18459012548375764</v>
      </c>
      <c r="AA35" s="101">
        <v>0.33699536730641966</v>
      </c>
    </row>
    <row r="36" spans="1:27" ht="18" customHeight="1" thickBot="1" x14ac:dyDescent="0.45">
      <c r="A36" s="105">
        <v>6</v>
      </c>
      <c r="B36" s="217" t="s">
        <v>165</v>
      </c>
      <c r="C36" s="216" t="s">
        <v>194</v>
      </c>
      <c r="D36" s="48">
        <v>114.05</v>
      </c>
      <c r="E36" s="2"/>
      <c r="F36" s="78">
        <v>-6.3599930301446728E-3</v>
      </c>
      <c r="G36" s="3"/>
      <c r="H36" s="79">
        <v>3643.4208035273468</v>
      </c>
      <c r="I36" s="124">
        <v>0.64464072138058348</v>
      </c>
      <c r="J36" s="18"/>
      <c r="K36" s="125">
        <v>0.53520427260438741</v>
      </c>
      <c r="L36" s="4"/>
      <c r="M36" s="108">
        <v>0.20425208840391229</v>
      </c>
      <c r="N36" s="4"/>
      <c r="O36" s="49">
        <v>29</v>
      </c>
      <c r="P36" s="23"/>
      <c r="Q36" s="80">
        <v>-0.14049948508872867</v>
      </c>
      <c r="R36" s="4"/>
      <c r="S36" s="53">
        <v>1.3910173137298065E-2</v>
      </c>
      <c r="T36" s="16"/>
      <c r="U36" s="24" t="s">
        <v>25</v>
      </c>
      <c r="V36" s="7"/>
      <c r="W36" s="96">
        <v>1</v>
      </c>
      <c r="X36" s="4"/>
      <c r="Y36" s="99">
        <v>-0.20935875216637778</v>
      </c>
      <c r="Z36" s="100">
        <v>9.2642268633837954E-2</v>
      </c>
      <c r="AA36" s="101">
        <v>0.49123953974895396</v>
      </c>
    </row>
    <row r="37" spans="1:27" ht="18" customHeight="1" thickBot="1" x14ac:dyDescent="0.45">
      <c r="A37" s="105">
        <v>86</v>
      </c>
      <c r="B37" s="21" t="s">
        <v>91</v>
      </c>
      <c r="C37" s="22" t="s">
        <v>141</v>
      </c>
      <c r="D37" s="48">
        <v>258.08</v>
      </c>
      <c r="E37" s="2"/>
      <c r="F37" s="78">
        <v>-2.6994420147790743E-2</v>
      </c>
      <c r="G37" s="3"/>
      <c r="H37" s="79">
        <v>4554.0448641800012</v>
      </c>
      <c r="I37" s="124">
        <v>0.62213373030948382</v>
      </c>
      <c r="J37" s="18"/>
      <c r="K37" s="125">
        <v>0.53172856400106616</v>
      </c>
      <c r="L37" s="4"/>
      <c r="M37" s="108">
        <v>0.31599153014502557</v>
      </c>
      <c r="N37" s="4"/>
      <c r="O37" s="49">
        <v>30</v>
      </c>
      <c r="P37" s="23"/>
      <c r="Q37" s="80">
        <v>0.15415960713835275</v>
      </c>
      <c r="R37" s="4"/>
      <c r="S37" s="53">
        <v>0.38312060639602019</v>
      </c>
      <c r="T37" s="16"/>
      <c r="U37" s="24" t="s">
        <v>25</v>
      </c>
      <c r="V37" s="7"/>
      <c r="W37" s="96">
        <v>4</v>
      </c>
      <c r="X37" s="4"/>
      <c r="Y37" s="99">
        <v>-0.11236457437661229</v>
      </c>
      <c r="Z37" s="100">
        <v>0.17624538535162482</v>
      </c>
      <c r="AA37" s="101">
        <v>1.0412876690658859</v>
      </c>
    </row>
    <row r="38" spans="1:27" ht="18" customHeight="1" thickBot="1" x14ac:dyDescent="0.45">
      <c r="A38" s="105">
        <v>71</v>
      </c>
      <c r="B38" s="21" t="s">
        <v>71</v>
      </c>
      <c r="C38" s="22" t="s">
        <v>151</v>
      </c>
      <c r="D38" s="48">
        <v>220.75</v>
      </c>
      <c r="E38" s="2"/>
      <c r="F38" s="78">
        <v>-3.3789994309975091E-2</v>
      </c>
      <c r="G38" s="3"/>
      <c r="H38" s="79">
        <v>702.11628698167999</v>
      </c>
      <c r="I38" s="124">
        <v>0.27585207923771221</v>
      </c>
      <c r="J38" s="18"/>
      <c r="K38" s="125">
        <v>0.53139912813788481</v>
      </c>
      <c r="L38" s="4"/>
      <c r="M38" s="108">
        <v>0.41351853481157608</v>
      </c>
      <c r="N38" s="4"/>
      <c r="O38" s="49">
        <v>12</v>
      </c>
      <c r="P38" s="23"/>
      <c r="Q38" s="80">
        <v>0.3753157419389927</v>
      </c>
      <c r="R38" s="4"/>
      <c r="S38" s="53">
        <v>1.4888548512879997E-2</v>
      </c>
      <c r="T38" s="16"/>
      <c r="U38" s="24" t="s">
        <v>25</v>
      </c>
      <c r="V38" s="7"/>
      <c r="W38" s="96">
        <v>7</v>
      </c>
      <c r="X38" s="4"/>
      <c r="Y38" s="99">
        <v>-0.10620293141145032</v>
      </c>
      <c r="Z38" s="100">
        <v>5.6776293743118433E-2</v>
      </c>
      <c r="AA38" s="101">
        <v>0.22177330086340485</v>
      </c>
    </row>
    <row r="39" spans="1:27" ht="18" customHeight="1" thickTop="1" thickBot="1" x14ac:dyDescent="0.45">
      <c r="A39" s="105">
        <v>14</v>
      </c>
      <c r="B39" s="21" t="s">
        <v>175</v>
      </c>
      <c r="C39" s="171" t="s">
        <v>176</v>
      </c>
      <c r="D39" s="48">
        <v>158.47999999999999</v>
      </c>
      <c r="E39" s="2"/>
      <c r="F39" s="78">
        <v>-3.8174424955999431E-2</v>
      </c>
      <c r="G39" s="3"/>
      <c r="H39" s="79">
        <v>490.59881422731996</v>
      </c>
      <c r="I39" s="124">
        <v>0.39697408749624119</v>
      </c>
      <c r="J39" s="18"/>
      <c r="K39" s="125">
        <v>0.52850285112485351</v>
      </c>
      <c r="L39" s="4"/>
      <c r="M39" s="108">
        <v>0.15542204772388102</v>
      </c>
      <c r="N39" s="4"/>
      <c r="O39" s="49">
        <v>3</v>
      </c>
      <c r="P39" s="23"/>
      <c r="Q39" s="80">
        <v>0.19228807892199495</v>
      </c>
      <c r="R39" s="4"/>
      <c r="S39" s="53">
        <v>0.11314198566894459</v>
      </c>
      <c r="T39" s="16"/>
      <c r="U39" s="24" t="s">
        <v>25</v>
      </c>
      <c r="V39" s="7"/>
      <c r="W39" s="96">
        <v>3</v>
      </c>
      <c r="X39" s="4"/>
      <c r="Y39" s="99">
        <v>-7.9033007903300923E-2</v>
      </c>
      <c r="Z39" s="100">
        <v>-8.8409548461317211E-2</v>
      </c>
      <c r="AA39" s="101">
        <v>5.3443233182664196E-2</v>
      </c>
    </row>
    <row r="40" spans="1:27" ht="18" customHeight="1" thickBot="1" x14ac:dyDescent="0.45">
      <c r="A40" s="105">
        <v>104</v>
      </c>
      <c r="B40" s="213" t="s">
        <v>172</v>
      </c>
      <c r="C40" s="170" t="s">
        <v>173</v>
      </c>
      <c r="D40" s="48">
        <v>217</v>
      </c>
      <c r="E40" s="2"/>
      <c r="F40" s="78">
        <v>-2.5901153656237463E-2</v>
      </c>
      <c r="G40" s="3"/>
      <c r="H40" s="79">
        <v>772.99702777204777</v>
      </c>
      <c r="I40" s="124">
        <v>0.3554100849240775</v>
      </c>
      <c r="J40" s="18"/>
      <c r="K40" s="125">
        <v>0.52227779614133529</v>
      </c>
      <c r="L40" s="4"/>
      <c r="M40" s="108">
        <v>0.41726530810343054</v>
      </c>
      <c r="N40" s="4"/>
      <c r="O40" s="49">
        <v>16</v>
      </c>
      <c r="P40" s="23"/>
      <c r="Q40" s="80">
        <v>4.4430449601709499E-2</v>
      </c>
      <c r="R40" s="4"/>
      <c r="S40" s="53">
        <v>0.16216068247706728</v>
      </c>
      <c r="T40" s="26"/>
      <c r="U40" s="24" t="s">
        <v>25</v>
      </c>
      <c r="V40" s="7"/>
      <c r="W40" s="96">
        <v>7</v>
      </c>
      <c r="X40" s="4"/>
      <c r="Y40" s="99">
        <v>-1.3950106784204941E-2</v>
      </c>
      <c r="Z40" s="100">
        <v>-0.10245274434379781</v>
      </c>
      <c r="AA40" s="101">
        <v>0.15253877204164001</v>
      </c>
    </row>
    <row r="41" spans="1:27" ht="18" customHeight="1" thickBot="1" x14ac:dyDescent="0.45">
      <c r="A41" s="105">
        <v>97</v>
      </c>
      <c r="B41" s="21" t="s">
        <v>307</v>
      </c>
      <c r="C41" s="22" t="s">
        <v>308</v>
      </c>
      <c r="D41" s="48">
        <v>78.25</v>
      </c>
      <c r="E41" s="2"/>
      <c r="F41" s="78">
        <v>2.3277102131554983E-2</v>
      </c>
      <c r="G41" s="3"/>
      <c r="H41" s="79">
        <v>196.77590234092804</v>
      </c>
      <c r="I41" s="124">
        <v>0.33359866189518389</v>
      </c>
      <c r="J41" s="18"/>
      <c r="K41" s="125">
        <v>0.52217618579130076</v>
      </c>
      <c r="L41" s="4"/>
      <c r="M41" s="108">
        <v>-0.35354042733634961</v>
      </c>
      <c r="N41" s="4"/>
      <c r="O41" s="49" t="s">
        <v>21</v>
      </c>
      <c r="P41" s="23"/>
      <c r="Q41" s="80">
        <v>-0.41819936573054772</v>
      </c>
      <c r="R41" s="4"/>
      <c r="S41" s="53">
        <v>-4.4147722096426374E-3</v>
      </c>
      <c r="T41" s="16"/>
      <c r="U41" s="24" t="s">
        <v>21</v>
      </c>
      <c r="V41" s="7"/>
      <c r="W41" s="96" t="s">
        <v>120</v>
      </c>
      <c r="X41" s="4"/>
      <c r="Y41" s="99">
        <v>0.18542645053779716</v>
      </c>
      <c r="Z41" s="100">
        <v>0.17510136657155728</v>
      </c>
      <c r="AA41" s="101">
        <v>4.6822742474916357E-2</v>
      </c>
    </row>
    <row r="42" spans="1:27" ht="18" customHeight="1" thickBot="1" x14ac:dyDescent="0.45">
      <c r="A42" s="105">
        <v>25</v>
      </c>
      <c r="B42" s="217" t="s">
        <v>34</v>
      </c>
      <c r="C42" s="22" t="s">
        <v>167</v>
      </c>
      <c r="D42" s="48">
        <v>348.48</v>
      </c>
      <c r="E42" s="2"/>
      <c r="F42" s="78">
        <v>-4.14368588003311E-3</v>
      </c>
      <c r="G42" s="3"/>
      <c r="H42" s="79">
        <v>1337.6786125906119</v>
      </c>
      <c r="I42" s="124">
        <v>0.1832394330077956</v>
      </c>
      <c r="J42" s="18"/>
      <c r="K42" s="125">
        <v>0.52161682220344641</v>
      </c>
      <c r="L42" s="4"/>
      <c r="M42" s="108">
        <v>5.5776948183968722E-2</v>
      </c>
      <c r="N42" s="4"/>
      <c r="O42" s="49">
        <v>2</v>
      </c>
      <c r="P42" s="23"/>
      <c r="Q42" s="80">
        <v>0.34136330655824526</v>
      </c>
      <c r="R42" s="4"/>
      <c r="S42" s="53">
        <v>0.31713135844381801</v>
      </c>
      <c r="T42" s="16"/>
      <c r="U42" s="24" t="s">
        <v>25</v>
      </c>
      <c r="V42" s="7"/>
      <c r="W42" s="96">
        <v>2</v>
      </c>
      <c r="X42" s="4"/>
      <c r="Y42" s="99">
        <v>0.18837812031100798</v>
      </c>
      <c r="Z42" s="100">
        <v>0.2714999817564856</v>
      </c>
      <c r="AA42" s="101">
        <v>0.39598605936786457</v>
      </c>
    </row>
    <row r="43" spans="1:27" ht="18" customHeight="1" thickBot="1" x14ac:dyDescent="0.45">
      <c r="A43" s="105">
        <v>94</v>
      </c>
      <c r="B43" s="21" t="s">
        <v>100</v>
      </c>
      <c r="C43" s="22" t="s">
        <v>171</v>
      </c>
      <c r="D43" s="48">
        <v>152.80000000000001</v>
      </c>
      <c r="E43" s="2"/>
      <c r="F43" s="78">
        <v>-3.0518368123850004E-2</v>
      </c>
      <c r="G43" s="3"/>
      <c r="H43" s="79">
        <v>1628.366657317488</v>
      </c>
      <c r="I43" s="124">
        <v>0.48450363942155916</v>
      </c>
      <c r="J43" s="18"/>
      <c r="K43" s="125">
        <v>0.51885546064355281</v>
      </c>
      <c r="L43" s="4"/>
      <c r="M43" s="108">
        <v>0.23953003924813143</v>
      </c>
      <c r="N43" s="4"/>
      <c r="O43" s="49">
        <v>4</v>
      </c>
      <c r="P43" s="23"/>
      <c r="Q43" s="80">
        <v>0.19728823377296645</v>
      </c>
      <c r="R43" s="4"/>
      <c r="S43" s="53">
        <v>-0.23185213495845544</v>
      </c>
      <c r="T43" s="16"/>
      <c r="U43" s="24" t="s">
        <v>21</v>
      </c>
      <c r="V43" s="7"/>
      <c r="W43" s="96" t="s">
        <v>120</v>
      </c>
      <c r="X43" s="4"/>
      <c r="Y43" s="99">
        <v>-0.14912573783272076</v>
      </c>
      <c r="Z43" s="100">
        <v>0.14878580557852805</v>
      </c>
      <c r="AA43" s="101">
        <v>0.20144676835980513</v>
      </c>
    </row>
    <row r="44" spans="1:27" ht="18" customHeight="1" thickBot="1" x14ac:dyDescent="0.45">
      <c r="A44" s="105">
        <v>77</v>
      </c>
      <c r="B44" s="21" t="s">
        <v>77</v>
      </c>
      <c r="C44" s="22" t="s">
        <v>152</v>
      </c>
      <c r="D44" s="48">
        <v>80</v>
      </c>
      <c r="E44" s="2"/>
      <c r="F44" s="78">
        <v>8.8272383354350836E-3</v>
      </c>
      <c r="G44" s="3"/>
      <c r="H44" s="79">
        <v>963.58959199645926</v>
      </c>
      <c r="I44" s="124">
        <v>0.18229638207797955</v>
      </c>
      <c r="J44" s="18"/>
      <c r="K44" s="125">
        <v>0.51856263336543573</v>
      </c>
      <c r="L44" s="4"/>
      <c r="M44" s="108">
        <v>0.1055548893892877</v>
      </c>
      <c r="N44" s="4"/>
      <c r="O44" s="49">
        <v>4</v>
      </c>
      <c r="P44" s="23"/>
      <c r="Q44" s="80">
        <v>0.27692459187704466</v>
      </c>
      <c r="R44" s="4"/>
      <c r="S44" s="53">
        <v>0.10516813568960615</v>
      </c>
      <c r="T44" s="16"/>
      <c r="U44" s="24" t="s">
        <v>25</v>
      </c>
      <c r="V44" s="7"/>
      <c r="W44" s="96">
        <v>4</v>
      </c>
      <c r="X44" s="4"/>
      <c r="Y44" s="99">
        <v>5.9041567381519666E-2</v>
      </c>
      <c r="Z44" s="100">
        <v>0.1104941699056079</v>
      </c>
      <c r="AA44" s="101">
        <v>0.10046260696840426</v>
      </c>
    </row>
    <row r="45" spans="1:27" ht="18" customHeight="1" thickTop="1" thickBot="1" x14ac:dyDescent="0.45">
      <c r="A45" s="105">
        <v>13</v>
      </c>
      <c r="B45" s="21" t="s">
        <v>29</v>
      </c>
      <c r="C45" s="171" t="s">
        <v>30</v>
      </c>
      <c r="D45" s="48">
        <v>234.18</v>
      </c>
      <c r="E45" s="2"/>
      <c r="F45" s="78">
        <v>-9.6841036918001722E-3</v>
      </c>
      <c r="G45" s="3"/>
      <c r="H45" s="79">
        <v>663.98476495006787</v>
      </c>
      <c r="I45" s="124">
        <v>0.23906741584086807</v>
      </c>
      <c r="J45" s="18"/>
      <c r="K45" s="125">
        <v>0.51625009289905655</v>
      </c>
      <c r="L45" s="4"/>
      <c r="M45" s="108">
        <v>0.38001916605505393</v>
      </c>
      <c r="N45" s="4"/>
      <c r="O45" s="49">
        <v>5</v>
      </c>
      <c r="P45" s="23"/>
      <c r="Q45" s="80">
        <v>0.7874801752558469</v>
      </c>
      <c r="R45" s="4"/>
      <c r="S45" s="53">
        <v>0.1262743232465573</v>
      </c>
      <c r="T45" s="16"/>
      <c r="U45" s="24" t="s">
        <v>25</v>
      </c>
      <c r="V45" s="7"/>
      <c r="W45" s="96">
        <v>5</v>
      </c>
      <c r="X45" s="4"/>
      <c r="Y45" s="99">
        <v>6.0021727322107532E-2</v>
      </c>
      <c r="Z45" s="100">
        <v>9.6143044373712794E-2</v>
      </c>
      <c r="AA45" s="101">
        <v>-4.5993400415529351E-2</v>
      </c>
    </row>
    <row r="46" spans="1:27" ht="18" customHeight="1" thickBot="1" x14ac:dyDescent="0.45">
      <c r="A46" s="105">
        <v>105</v>
      </c>
      <c r="B46" s="21" t="s">
        <v>105</v>
      </c>
      <c r="C46" s="22" t="s">
        <v>106</v>
      </c>
      <c r="D46" s="48">
        <v>996.45</v>
      </c>
      <c r="E46" s="2"/>
      <c r="F46" s="78">
        <v>2.4849594559246402E-3</v>
      </c>
      <c r="G46" s="3"/>
      <c r="H46" s="79">
        <v>27285.434672945739</v>
      </c>
      <c r="I46" s="124">
        <v>0.71020161304204288</v>
      </c>
      <c r="J46" s="18"/>
      <c r="K46" s="125">
        <v>0.51489328613051832</v>
      </c>
      <c r="L46" s="4"/>
      <c r="M46" s="108">
        <v>0.32676826909667445</v>
      </c>
      <c r="N46" s="4"/>
      <c r="O46" s="49">
        <v>4</v>
      </c>
      <c r="P46" s="23"/>
      <c r="Q46" s="80">
        <v>0.33867023662919687</v>
      </c>
      <c r="R46" s="4"/>
      <c r="S46" s="53">
        <v>0.43256833940586026</v>
      </c>
      <c r="T46" s="16"/>
      <c r="U46" s="24" t="s">
        <v>25</v>
      </c>
      <c r="V46" s="7"/>
      <c r="W46" s="96">
        <v>3</v>
      </c>
      <c r="X46" s="4"/>
      <c r="Y46" s="99">
        <v>6.1713530734233357E-2</v>
      </c>
      <c r="Z46" s="100">
        <v>0.32517222118786071</v>
      </c>
      <c r="AA46" s="101">
        <v>0.5809890999095626</v>
      </c>
    </row>
    <row r="47" spans="1:27" ht="18" customHeight="1" thickBot="1" x14ac:dyDescent="0.45">
      <c r="A47" s="105">
        <v>31</v>
      </c>
      <c r="B47" s="21" t="s">
        <v>38</v>
      </c>
      <c r="C47" s="22" t="s">
        <v>129</v>
      </c>
      <c r="D47" s="48">
        <v>600.22</v>
      </c>
      <c r="E47" s="2"/>
      <c r="F47" s="78">
        <v>-1.818955082278273E-2</v>
      </c>
      <c r="G47" s="3"/>
      <c r="H47" s="79">
        <v>1019.0655623524997</v>
      </c>
      <c r="I47" s="124">
        <v>0.37070547094729361</v>
      </c>
      <c r="J47" s="18"/>
      <c r="K47" s="125">
        <v>0.5123357522549149</v>
      </c>
      <c r="L47" s="4"/>
      <c r="M47" s="108">
        <v>2.423168286512789E-3</v>
      </c>
      <c r="N47" s="4"/>
      <c r="O47" s="49">
        <v>1</v>
      </c>
      <c r="P47" s="25"/>
      <c r="Q47" s="80">
        <v>0.13207239686931105</v>
      </c>
      <c r="R47" s="4"/>
      <c r="S47" s="53">
        <v>0.13644518028691893</v>
      </c>
      <c r="T47" s="16"/>
      <c r="U47" s="24" t="s">
        <v>25</v>
      </c>
      <c r="V47" s="7"/>
      <c r="W47" s="96">
        <v>1</v>
      </c>
      <c r="X47" s="4"/>
      <c r="Y47" s="99">
        <v>-7.1211933646942338E-2</v>
      </c>
      <c r="Z47" s="100">
        <v>0.19902515032261947</v>
      </c>
      <c r="AA47" s="101">
        <v>0.31261617862531987</v>
      </c>
    </row>
    <row r="48" spans="1:27" ht="18" customHeight="1" thickBot="1" x14ac:dyDescent="0.45">
      <c r="A48" s="105">
        <v>35</v>
      </c>
      <c r="B48" s="21" t="s">
        <v>218</v>
      </c>
      <c r="C48" s="22" t="s">
        <v>219</v>
      </c>
      <c r="D48" s="48">
        <v>559.99</v>
      </c>
      <c r="E48" s="2"/>
      <c r="F48" s="78">
        <v>-2.5528138377475362E-2</v>
      </c>
      <c r="G48" s="3"/>
      <c r="H48" s="79">
        <v>778.50996627465622</v>
      </c>
      <c r="I48" s="124">
        <v>0.26427388127187779</v>
      </c>
      <c r="J48" s="18"/>
      <c r="K48" s="125">
        <v>0.50716023352394379</v>
      </c>
      <c r="L48" s="4"/>
      <c r="M48" s="108">
        <v>0.15095174583101001</v>
      </c>
      <c r="N48" s="4"/>
      <c r="O48" s="49">
        <v>37</v>
      </c>
      <c r="P48" s="23"/>
      <c r="Q48" s="80">
        <v>-2.3767002582009145E-3</v>
      </c>
      <c r="R48" s="4"/>
      <c r="S48" s="53">
        <v>-8.9674966186639921E-2</v>
      </c>
      <c r="T48" s="16"/>
      <c r="U48" s="24" t="s">
        <v>21</v>
      </c>
      <c r="V48" s="7"/>
      <c r="W48" s="96" t="s">
        <v>120</v>
      </c>
      <c r="X48" s="4"/>
      <c r="Y48" s="99">
        <v>-0.13089565905669465</v>
      </c>
      <c r="Z48" s="100">
        <v>-0.25488656775996266</v>
      </c>
      <c r="AA48" s="101">
        <v>-0.14053962796979547</v>
      </c>
    </row>
    <row r="49" spans="1:27" ht="18" customHeight="1" thickBot="1" x14ac:dyDescent="0.45">
      <c r="A49" s="105">
        <v>50</v>
      </c>
      <c r="B49" s="21" t="s">
        <v>296</v>
      </c>
      <c r="C49" s="22" t="s">
        <v>297</v>
      </c>
      <c r="D49" s="48">
        <v>714.98</v>
      </c>
      <c r="E49" s="2"/>
      <c r="F49" s="78">
        <v>-5.7293839521623813E-3</v>
      </c>
      <c r="G49" s="3"/>
      <c r="H49" s="79">
        <v>431.68715761351996</v>
      </c>
      <c r="I49" s="124">
        <v>0.29358269842836093</v>
      </c>
      <c r="J49" s="18"/>
      <c r="K49" s="125">
        <v>0.50705931358777256</v>
      </c>
      <c r="L49" s="4"/>
      <c r="M49" s="108">
        <v>0.40345308765087906</v>
      </c>
      <c r="N49" s="4"/>
      <c r="O49" s="49">
        <v>19</v>
      </c>
      <c r="P49" s="23"/>
      <c r="Q49" s="80">
        <v>0.16892972531743294</v>
      </c>
      <c r="R49" s="4"/>
      <c r="S49" s="53">
        <v>8.2122040396758689E-2</v>
      </c>
      <c r="T49" s="16"/>
      <c r="U49" s="24" t="s">
        <v>25</v>
      </c>
      <c r="V49" s="7"/>
      <c r="W49" s="96">
        <v>5</v>
      </c>
      <c r="X49" s="4"/>
      <c r="Y49" s="99">
        <v>-0.11136244997389944</v>
      </c>
      <c r="Z49" s="100">
        <v>-0.1687438962005301</v>
      </c>
      <c r="AA49" s="101">
        <v>7.9475797928556302E-2</v>
      </c>
    </row>
    <row r="50" spans="1:27" ht="18" customHeight="1" thickBot="1" x14ac:dyDescent="0.45">
      <c r="A50" s="105">
        <v>15</v>
      </c>
      <c r="B50" s="21" t="s">
        <v>214</v>
      </c>
      <c r="C50" s="22" t="s">
        <v>215</v>
      </c>
      <c r="D50" s="48">
        <v>461.28</v>
      </c>
      <c r="E50" s="2"/>
      <c r="F50" s="78">
        <v>-2.1758493447003535E-2</v>
      </c>
      <c r="G50" s="3"/>
      <c r="H50" s="79">
        <v>437.23926913534797</v>
      </c>
      <c r="I50" s="124">
        <v>0.2665561634935435</v>
      </c>
      <c r="J50" s="18"/>
      <c r="K50" s="125">
        <v>0.50616900685327582</v>
      </c>
      <c r="L50" s="4"/>
      <c r="M50" s="108">
        <v>-5.2584873821546196E-2</v>
      </c>
      <c r="N50" s="4"/>
      <c r="O50" s="49" t="s">
        <v>21</v>
      </c>
      <c r="P50" s="23"/>
      <c r="Q50" s="80">
        <v>4.9600307730825188E-2</v>
      </c>
      <c r="R50" s="4"/>
      <c r="S50" s="53">
        <v>0.10577025763012922</v>
      </c>
      <c r="T50" s="16"/>
      <c r="U50" s="24" t="s">
        <v>25</v>
      </c>
      <c r="V50" s="7"/>
      <c r="W50" s="96">
        <v>10</v>
      </c>
      <c r="X50" s="4"/>
      <c r="Y50" s="99">
        <v>3.3125041994221505E-2</v>
      </c>
      <c r="Z50" s="100">
        <v>0.22847479293722861</v>
      </c>
      <c r="AA50" s="101">
        <v>0.27824424307922513</v>
      </c>
    </row>
    <row r="51" spans="1:27" ht="18" customHeight="1" thickBot="1" x14ac:dyDescent="0.45">
      <c r="A51" s="105">
        <v>110</v>
      </c>
      <c r="B51" s="21" t="s">
        <v>311</v>
      </c>
      <c r="C51" s="173" t="s">
        <v>312</v>
      </c>
      <c r="D51" s="48">
        <v>161</v>
      </c>
      <c r="E51" s="2"/>
      <c r="F51" s="78">
        <v>-1.3117567733235136E-2</v>
      </c>
      <c r="G51" s="3"/>
      <c r="H51" s="79">
        <v>910.27928624201616</v>
      </c>
      <c r="I51" s="124">
        <v>0.70720713832381366</v>
      </c>
      <c r="J51" s="18"/>
      <c r="K51" s="125">
        <v>0.50468820965962591</v>
      </c>
      <c r="L51" s="4"/>
      <c r="M51" s="108">
        <v>0.28377014788895316</v>
      </c>
      <c r="N51" s="4"/>
      <c r="O51" s="49">
        <v>30</v>
      </c>
      <c r="P51" s="23"/>
      <c r="Q51" s="80">
        <v>-0.16611736572955532</v>
      </c>
      <c r="R51" s="4"/>
      <c r="S51" s="53">
        <v>-0.11009984703439252</v>
      </c>
      <c r="T51" s="16"/>
      <c r="U51" s="24" t="s">
        <v>21</v>
      </c>
      <c r="V51" s="7"/>
      <c r="W51" s="96" t="s">
        <v>120</v>
      </c>
      <c r="X51" s="4"/>
      <c r="Y51" s="99">
        <v>-0.41860465116279078</v>
      </c>
      <c r="Z51" s="100">
        <v>-0.5386819484240688</v>
      </c>
      <c r="AA51" s="101">
        <v>-0.50689127105666154</v>
      </c>
    </row>
    <row r="52" spans="1:27" ht="18" customHeight="1" thickTop="1" thickBot="1" x14ac:dyDescent="0.45">
      <c r="A52" s="105">
        <v>44</v>
      </c>
      <c r="B52" s="21" t="s">
        <v>221</v>
      </c>
      <c r="C52" s="22" t="s">
        <v>222</v>
      </c>
      <c r="D52" s="48">
        <v>106.18</v>
      </c>
      <c r="E52" s="2"/>
      <c r="F52" s="78">
        <v>-9.7920358108738448E-3</v>
      </c>
      <c r="G52" s="3"/>
      <c r="H52" s="79">
        <v>510.10816795680006</v>
      </c>
      <c r="I52" s="124">
        <v>0.23137904255158662</v>
      </c>
      <c r="J52" s="18"/>
      <c r="K52" s="125">
        <v>0.50355186223221304</v>
      </c>
      <c r="L52" s="4"/>
      <c r="M52" s="108">
        <v>-0.11958429869257325</v>
      </c>
      <c r="N52" s="4"/>
      <c r="O52" s="49" t="s">
        <v>21</v>
      </c>
      <c r="P52" s="23"/>
      <c r="Q52" s="80">
        <v>0.34387058659895331</v>
      </c>
      <c r="R52" s="4"/>
      <c r="S52" s="53">
        <v>0.10553084982171224</v>
      </c>
      <c r="T52" s="16"/>
      <c r="U52" s="24" t="s">
        <v>21</v>
      </c>
      <c r="V52" s="7"/>
      <c r="W52" s="96" t="s">
        <v>120</v>
      </c>
      <c r="X52" s="4"/>
      <c r="Y52" s="99">
        <v>5.3477527532493241E-2</v>
      </c>
      <c r="Z52" s="100">
        <v>0.26615788218459335</v>
      </c>
      <c r="AA52" s="101">
        <v>0.45034831307198497</v>
      </c>
    </row>
    <row r="53" spans="1:27" ht="18" customHeight="1" thickBot="1" x14ac:dyDescent="0.45">
      <c r="A53" s="105">
        <v>10</v>
      </c>
      <c r="B53" s="217" t="s">
        <v>27</v>
      </c>
      <c r="C53" s="22" t="s">
        <v>148</v>
      </c>
      <c r="D53" s="48">
        <v>3278</v>
      </c>
      <c r="E53" s="2"/>
      <c r="F53" s="78">
        <v>-5.9979743948960218E-3</v>
      </c>
      <c r="G53" s="3"/>
      <c r="H53" s="79">
        <v>11835.382544931406</v>
      </c>
      <c r="I53" s="124">
        <v>0.4794236130995726</v>
      </c>
      <c r="J53" s="18"/>
      <c r="K53" s="125">
        <v>0.49876144706035291</v>
      </c>
      <c r="L53" s="4"/>
      <c r="M53" s="108">
        <v>0.36892898029021293</v>
      </c>
      <c r="N53" s="4"/>
      <c r="O53" s="49">
        <v>7</v>
      </c>
      <c r="P53" s="23"/>
      <c r="Q53" s="80">
        <v>0.34968953175749773</v>
      </c>
      <c r="R53" s="4"/>
      <c r="S53" s="53">
        <v>0.33807818617838081</v>
      </c>
      <c r="T53" s="16"/>
      <c r="U53" s="24" t="s">
        <v>25</v>
      </c>
      <c r="V53" s="7"/>
      <c r="W53" s="96">
        <v>5</v>
      </c>
      <c r="X53" s="4"/>
      <c r="Y53" s="99">
        <v>-3.8241489992195676E-2</v>
      </c>
      <c r="Z53" s="100">
        <v>-3.0191861067143999E-2</v>
      </c>
      <c r="AA53" s="101">
        <v>6.1848289802304501E-2</v>
      </c>
    </row>
    <row r="54" spans="1:27" ht="18" customHeight="1" thickBot="1" x14ac:dyDescent="0.45">
      <c r="A54" s="105">
        <v>87</v>
      </c>
      <c r="B54" s="21" t="s">
        <v>303</v>
      </c>
      <c r="C54" s="22" t="s">
        <v>304</v>
      </c>
      <c r="D54" s="48">
        <v>183.6</v>
      </c>
      <c r="E54" s="2"/>
      <c r="F54" s="78">
        <v>-2.2103861517976053E-2</v>
      </c>
      <c r="G54" s="3"/>
      <c r="H54" s="79">
        <v>804.40604650368016</v>
      </c>
      <c r="I54" s="124">
        <v>0.49536727968780297</v>
      </c>
      <c r="J54" s="18"/>
      <c r="K54" s="125">
        <v>0.49512940157852409</v>
      </c>
      <c r="L54" s="4"/>
      <c r="M54" s="108">
        <v>-9.6227173801248234E-2</v>
      </c>
      <c r="N54" s="4"/>
      <c r="O54" s="49" t="s">
        <v>21</v>
      </c>
      <c r="P54" s="23"/>
      <c r="Q54" s="80">
        <v>7.7249001281799734E-2</v>
      </c>
      <c r="R54" s="4"/>
      <c r="S54" s="53">
        <v>-7.4426047952762297E-3</v>
      </c>
      <c r="T54" s="16"/>
      <c r="U54" s="24" t="s">
        <v>21</v>
      </c>
      <c r="V54" s="7"/>
      <c r="W54" s="96" t="s">
        <v>120</v>
      </c>
      <c r="X54" s="4"/>
      <c r="Y54" s="99">
        <v>-0.18170878459687123</v>
      </c>
      <c r="Z54" s="100">
        <v>-0.13835179275389531</v>
      </c>
      <c r="AA54" s="101">
        <v>-1.9649722340880027E-2</v>
      </c>
    </row>
    <row r="55" spans="1:27" ht="18" customHeight="1" thickBot="1" x14ac:dyDescent="0.45">
      <c r="A55" s="105">
        <v>3</v>
      </c>
      <c r="B55" s="21" t="s">
        <v>23</v>
      </c>
      <c r="C55" s="22" t="s">
        <v>123</v>
      </c>
      <c r="D55" s="48">
        <v>322</v>
      </c>
      <c r="E55" s="2"/>
      <c r="F55" s="78">
        <v>-1.6703820197270014E-2</v>
      </c>
      <c r="G55" s="3"/>
      <c r="H55" s="79">
        <v>567.20679891999066</v>
      </c>
      <c r="I55" s="124">
        <v>0.311223654284423</v>
      </c>
      <c r="J55" s="18"/>
      <c r="K55" s="125">
        <v>0.49409352539718154</v>
      </c>
      <c r="L55" s="4"/>
      <c r="M55" s="108">
        <v>0.34445099634664578</v>
      </c>
      <c r="N55" s="4"/>
      <c r="O55" s="49">
        <v>6</v>
      </c>
      <c r="P55" s="23"/>
      <c r="Q55" s="80">
        <v>0.50969056167770277</v>
      </c>
      <c r="R55" s="4"/>
      <c r="S55" s="53">
        <v>2.8220318355705057E-2</v>
      </c>
      <c r="T55" s="16"/>
      <c r="U55" s="24" t="s">
        <v>25</v>
      </c>
      <c r="V55" s="7"/>
      <c r="W55" s="96">
        <v>2</v>
      </c>
      <c r="X55" s="4"/>
      <c r="Y55" s="99">
        <v>-0.18043218203568423</v>
      </c>
      <c r="Z55" s="100">
        <v>-3.7829438833442919E-2</v>
      </c>
      <c r="AA55" s="101">
        <v>0.2035133619884133</v>
      </c>
    </row>
    <row r="56" spans="1:27" ht="18" customHeight="1" thickBot="1" x14ac:dyDescent="0.45">
      <c r="A56" s="105">
        <v>88</v>
      </c>
      <c r="B56" s="21" t="s">
        <v>92</v>
      </c>
      <c r="C56" s="22" t="s">
        <v>93</v>
      </c>
      <c r="D56" s="48">
        <v>80.515000000000001</v>
      </c>
      <c r="E56" s="2"/>
      <c r="F56" s="78">
        <v>-1.5709046454767672E-2</v>
      </c>
      <c r="G56" s="3"/>
      <c r="H56" s="79">
        <v>811.14755033125959</v>
      </c>
      <c r="I56" s="124">
        <v>0.27345899087315612</v>
      </c>
      <c r="J56" s="18"/>
      <c r="K56" s="125">
        <v>0.49341508348697261</v>
      </c>
      <c r="L56" s="4"/>
      <c r="M56" s="108">
        <v>0.60848259729277709</v>
      </c>
      <c r="N56" s="4"/>
      <c r="O56" s="49">
        <v>16</v>
      </c>
      <c r="P56" s="23"/>
      <c r="Q56" s="80">
        <v>0.55444092717836491</v>
      </c>
      <c r="R56" s="4"/>
      <c r="S56" s="53">
        <v>0.16856221067779281</v>
      </c>
      <c r="T56" s="16"/>
      <c r="U56" s="24" t="s">
        <v>25</v>
      </c>
      <c r="V56" s="7"/>
      <c r="W56" s="96">
        <v>7</v>
      </c>
      <c r="X56" s="4"/>
      <c r="Y56" s="99">
        <v>-0.1201508031909081</v>
      </c>
      <c r="Z56" s="100">
        <v>-8.9608774310266814E-2</v>
      </c>
      <c r="AA56" s="101">
        <v>0.20477330540176575</v>
      </c>
    </row>
    <row r="57" spans="1:27" ht="18" customHeight="1" thickBot="1" x14ac:dyDescent="0.45">
      <c r="A57" s="105">
        <v>57</v>
      </c>
      <c r="B57" s="21" t="s">
        <v>58</v>
      </c>
      <c r="C57" s="22" t="s">
        <v>59</v>
      </c>
      <c r="D57" s="48">
        <v>93.7</v>
      </c>
      <c r="E57" s="2"/>
      <c r="F57" s="78">
        <v>-1.2644889357218192E-2</v>
      </c>
      <c r="G57" s="3"/>
      <c r="H57" s="79">
        <v>1088.5316432804482</v>
      </c>
      <c r="I57" s="124">
        <v>0.34002463413055434</v>
      </c>
      <c r="J57" s="18"/>
      <c r="K57" s="125">
        <v>0.4920871162663113</v>
      </c>
      <c r="L57" s="4"/>
      <c r="M57" s="108">
        <v>0.14577208608936021</v>
      </c>
      <c r="N57" s="4"/>
      <c r="O57" s="49">
        <v>4</v>
      </c>
      <c r="P57" s="23"/>
      <c r="Q57" s="80">
        <v>0.49237074620964522</v>
      </c>
      <c r="R57" s="4"/>
      <c r="S57" s="53">
        <v>3.8424547059701782E-2</v>
      </c>
      <c r="T57" s="16"/>
      <c r="U57" s="24" t="s">
        <v>25</v>
      </c>
      <c r="V57" s="7"/>
      <c r="W57" s="96">
        <v>4</v>
      </c>
      <c r="X57" s="4"/>
      <c r="Y57" s="99">
        <v>6.877283473028184E-3</v>
      </c>
      <c r="Z57" s="100">
        <v>-4.9117109803125669E-2</v>
      </c>
      <c r="AA57" s="101">
        <v>-6.2999999999999945E-2</v>
      </c>
    </row>
    <row r="58" spans="1:27" ht="18" customHeight="1" thickBot="1" x14ac:dyDescent="0.45">
      <c r="A58" s="105">
        <v>53</v>
      </c>
      <c r="B58" s="21" t="s">
        <v>56</v>
      </c>
      <c r="C58" s="22" t="s">
        <v>57</v>
      </c>
      <c r="D58" s="48">
        <v>221.68</v>
      </c>
      <c r="E58" s="2"/>
      <c r="F58" s="78">
        <v>-2.1582733812949617E-2</v>
      </c>
      <c r="G58" s="3"/>
      <c r="H58" s="79">
        <v>671.63485530808805</v>
      </c>
      <c r="I58" s="124">
        <v>0.31407171711699672</v>
      </c>
      <c r="J58" s="18"/>
      <c r="K58" s="125">
        <v>0.4916083616264606</v>
      </c>
      <c r="L58" s="4"/>
      <c r="M58" s="108">
        <v>0.10778695583626263</v>
      </c>
      <c r="N58" s="4"/>
      <c r="O58" s="49">
        <v>5</v>
      </c>
      <c r="P58" s="23"/>
      <c r="Q58" s="80">
        <v>0.35459596013336203</v>
      </c>
      <c r="R58" s="4"/>
      <c r="S58" s="53">
        <v>1.4514451013298398E-2</v>
      </c>
      <c r="T58" s="16"/>
      <c r="U58" s="24" t="s">
        <v>25</v>
      </c>
      <c r="V58" s="7"/>
      <c r="W58" s="96">
        <v>2</v>
      </c>
      <c r="X58" s="4"/>
      <c r="Y58" s="99">
        <v>-0.12014288549315333</v>
      </c>
      <c r="Z58" s="100">
        <v>-3.2303125545660949E-2</v>
      </c>
      <c r="AA58" s="101">
        <v>-0.17372991911737301</v>
      </c>
    </row>
    <row r="59" spans="1:27" ht="18" customHeight="1" thickBot="1" x14ac:dyDescent="0.45">
      <c r="A59" s="105">
        <v>29</v>
      </c>
      <c r="B59" s="21" t="s">
        <v>35</v>
      </c>
      <c r="C59" s="216" t="s">
        <v>36</v>
      </c>
      <c r="D59" s="48">
        <v>185.97</v>
      </c>
      <c r="E59" s="2"/>
      <c r="F59" s="78">
        <v>-2.6538944723618063E-2</v>
      </c>
      <c r="G59" s="3"/>
      <c r="H59" s="79">
        <v>3546.0989025771405</v>
      </c>
      <c r="I59" s="124">
        <v>0.41565952833703984</v>
      </c>
      <c r="J59" s="18"/>
      <c r="K59" s="125">
        <v>0.48958344067874554</v>
      </c>
      <c r="L59" s="4"/>
      <c r="M59" s="108">
        <v>9.8585081596195834E-2</v>
      </c>
      <c r="N59" s="4"/>
      <c r="O59" s="49">
        <v>31</v>
      </c>
      <c r="P59" s="23"/>
      <c r="Q59" s="80">
        <v>-1.4565157261467454E-2</v>
      </c>
      <c r="R59" s="4"/>
      <c r="S59" s="53">
        <v>-0.11885341985787419</v>
      </c>
      <c r="T59" s="16"/>
      <c r="U59" s="24" t="s">
        <v>21</v>
      </c>
      <c r="V59" s="7"/>
      <c r="W59" s="96" t="s">
        <v>120</v>
      </c>
      <c r="X59" s="4"/>
      <c r="Y59" s="99">
        <v>-6.7912991178829207E-2</v>
      </c>
      <c r="Z59" s="100">
        <v>-0.14291639782468424</v>
      </c>
      <c r="AA59" s="101">
        <v>-0.22266343420832635</v>
      </c>
    </row>
    <row r="60" spans="1:27" ht="18" customHeight="1" thickBot="1" x14ac:dyDescent="0.3">
      <c r="A60" s="105">
        <v>117</v>
      </c>
      <c r="B60" s="21" t="s">
        <v>114</v>
      </c>
      <c r="C60" s="22" t="s">
        <v>115</v>
      </c>
      <c r="D60" s="48">
        <v>214.68</v>
      </c>
      <c r="E60" s="2"/>
      <c r="F60" s="78">
        <v>-1.7347919622831443E-2</v>
      </c>
      <c r="G60" s="3"/>
      <c r="H60" s="79">
        <v>2217.4430035140008</v>
      </c>
      <c r="I60" s="124">
        <v>0.34109012209966905</v>
      </c>
      <c r="J60" s="18"/>
      <c r="K60" s="125">
        <v>0.48816813939314824</v>
      </c>
      <c r="L60" s="4"/>
      <c r="M60" s="108">
        <v>0.1419872988630122</v>
      </c>
      <c r="N60" s="4"/>
      <c r="O60" s="49">
        <v>3</v>
      </c>
      <c r="P60" s="23"/>
      <c r="Q60" s="80">
        <v>0.27857468984825134</v>
      </c>
      <c r="R60" s="4"/>
      <c r="S60" s="53">
        <v>0.10410542687208543</v>
      </c>
      <c r="T60" s="4"/>
      <c r="U60" s="24" t="s">
        <v>25</v>
      </c>
      <c r="V60" s="7"/>
      <c r="W60" s="96">
        <v>3</v>
      </c>
      <c r="X60" s="4"/>
      <c r="Y60" s="99">
        <v>-3.2500696443494848E-3</v>
      </c>
      <c r="Z60" s="100">
        <v>-3.6228956228956166E-2</v>
      </c>
      <c r="AA60" s="101">
        <v>3.1768154947854121E-2</v>
      </c>
    </row>
    <row r="61" spans="1:27" ht="18" customHeight="1" thickBot="1" x14ac:dyDescent="0.45">
      <c r="A61" s="105">
        <v>4</v>
      </c>
      <c r="B61" s="217" t="s">
        <v>163</v>
      </c>
      <c r="C61" s="216" t="s">
        <v>164</v>
      </c>
      <c r="D61" s="48">
        <v>79.25</v>
      </c>
      <c r="E61" s="2"/>
      <c r="F61" s="78">
        <v>-6.3051702395966469E-4</v>
      </c>
      <c r="G61" s="3"/>
      <c r="H61" s="79">
        <v>562.42176676635268</v>
      </c>
      <c r="I61" s="124">
        <v>0.54459187732489422</v>
      </c>
      <c r="J61" s="18"/>
      <c r="K61" s="125">
        <v>0.48528313903453157</v>
      </c>
      <c r="L61" s="4"/>
      <c r="M61" s="108">
        <v>-0.3944890320365313</v>
      </c>
      <c r="N61" s="4"/>
      <c r="O61" s="49" t="s">
        <v>21</v>
      </c>
      <c r="P61" s="23"/>
      <c r="Q61" s="80">
        <v>-0.67482181277173037</v>
      </c>
      <c r="R61" s="4"/>
      <c r="S61" s="53">
        <v>-5.8050632153144155E-2</v>
      </c>
      <c r="T61" s="16"/>
      <c r="U61" s="24" t="s">
        <v>21</v>
      </c>
      <c r="V61" s="7"/>
      <c r="W61" s="96" t="s">
        <v>120</v>
      </c>
      <c r="X61" s="4"/>
      <c r="Y61" s="99">
        <v>0.2462651360276773</v>
      </c>
      <c r="Z61" s="100">
        <v>8.8449388820216912E-2</v>
      </c>
      <c r="AA61" s="101">
        <v>-0.12440614296762798</v>
      </c>
    </row>
    <row r="62" spans="1:27" ht="18" customHeight="1" thickBot="1" x14ac:dyDescent="0.3">
      <c r="A62" s="105">
        <v>119</v>
      </c>
      <c r="B62" s="21" t="s">
        <v>117</v>
      </c>
      <c r="C62" s="22" t="s">
        <v>118</v>
      </c>
      <c r="D62" s="48">
        <v>137.9</v>
      </c>
      <c r="E62" s="3"/>
      <c r="F62" s="78">
        <v>-1.5773320962101267E-2</v>
      </c>
      <c r="G62" s="3"/>
      <c r="H62" s="79">
        <v>2290.1106309690635</v>
      </c>
      <c r="I62" s="124">
        <v>0.31087912230281345</v>
      </c>
      <c r="J62" s="18"/>
      <c r="K62" s="125">
        <v>0.48430338293946373</v>
      </c>
      <c r="L62" s="4"/>
      <c r="M62" s="108">
        <v>4.1972021287859929E-2</v>
      </c>
      <c r="N62" s="4"/>
      <c r="O62" s="49">
        <v>4</v>
      </c>
      <c r="P62" s="23"/>
      <c r="Q62" s="80">
        <v>-0.15995469780952981</v>
      </c>
      <c r="R62" s="4"/>
      <c r="S62" s="53">
        <v>-0.10706994368771541</v>
      </c>
      <c r="T62" s="4"/>
      <c r="U62" s="24" t="s">
        <v>21</v>
      </c>
      <c r="V62" s="7"/>
      <c r="W62" s="96" t="s">
        <v>120</v>
      </c>
      <c r="X62" s="4"/>
      <c r="Y62" s="99">
        <v>-8.7057265806024575E-2</v>
      </c>
      <c r="Z62" s="100">
        <v>-0.20587388424992803</v>
      </c>
      <c r="AA62" s="101">
        <v>-0.25346470333477689</v>
      </c>
    </row>
    <row r="63" spans="1:27" ht="18" customHeight="1" thickBot="1" x14ac:dyDescent="0.45">
      <c r="A63" s="105">
        <v>74</v>
      </c>
      <c r="B63" s="21" t="s">
        <v>72</v>
      </c>
      <c r="C63" s="22" t="s">
        <v>73</v>
      </c>
      <c r="D63" s="48">
        <v>342.8</v>
      </c>
      <c r="E63" s="2"/>
      <c r="F63" s="78">
        <v>-1.9254427373902039E-2</v>
      </c>
      <c r="G63" s="3"/>
      <c r="H63" s="79">
        <v>1658.8946782037435</v>
      </c>
      <c r="I63" s="124">
        <v>0.34021390005329033</v>
      </c>
      <c r="J63" s="18"/>
      <c r="K63" s="125">
        <v>0.4818509833639612</v>
      </c>
      <c r="L63" s="4"/>
      <c r="M63" s="108">
        <v>2.0558974030169264E-2</v>
      </c>
      <c r="N63" s="4"/>
      <c r="O63" s="49">
        <v>1</v>
      </c>
      <c r="P63" s="23"/>
      <c r="Q63" s="80">
        <v>0.39101971651910372</v>
      </c>
      <c r="R63" s="4"/>
      <c r="S63" s="53">
        <v>-4.1110517642210867E-2</v>
      </c>
      <c r="T63" s="16"/>
      <c r="U63" s="24" t="s">
        <v>21</v>
      </c>
      <c r="V63" s="7"/>
      <c r="W63" s="96" t="s">
        <v>120</v>
      </c>
      <c r="X63" s="4"/>
      <c r="Y63" s="99">
        <v>-2.263785139989738E-2</v>
      </c>
      <c r="Z63" s="100">
        <v>-1.7763023790804411E-3</v>
      </c>
      <c r="AA63" s="101">
        <v>-4.6851105241206614E-2</v>
      </c>
    </row>
    <row r="64" spans="1:27" ht="18" customHeight="1" thickBot="1" x14ac:dyDescent="0.45">
      <c r="A64" s="105">
        <v>47</v>
      </c>
      <c r="B64" s="21" t="s">
        <v>227</v>
      </c>
      <c r="C64" s="22" t="s">
        <v>228</v>
      </c>
      <c r="D64" s="48">
        <v>221.95</v>
      </c>
      <c r="E64" s="2"/>
      <c r="F64" s="78">
        <v>-1.8181013890117725E-2</v>
      </c>
      <c r="G64" s="3"/>
      <c r="H64" s="79">
        <v>554.34899417499992</v>
      </c>
      <c r="I64" s="124">
        <v>0.31384855227285202</v>
      </c>
      <c r="J64" s="18"/>
      <c r="K64" s="125">
        <v>0.48030735502542077</v>
      </c>
      <c r="L64" s="4"/>
      <c r="M64" s="108">
        <v>0.17623508030078006</v>
      </c>
      <c r="N64" s="4"/>
      <c r="O64" s="49">
        <v>12</v>
      </c>
      <c r="P64" s="23"/>
      <c r="Q64" s="80">
        <v>0.17003911567170793</v>
      </c>
      <c r="R64" s="4"/>
      <c r="S64" s="53">
        <v>0.37197417844642727</v>
      </c>
      <c r="T64" s="16"/>
      <c r="U64" s="24" t="s">
        <v>25</v>
      </c>
      <c r="V64" s="7"/>
      <c r="W64" s="96">
        <v>12</v>
      </c>
      <c r="X64" s="4"/>
      <c r="Y64" s="99">
        <v>1.0373443983402453E-3</v>
      </c>
      <c r="Z64" s="100">
        <v>1.337777371929505E-2</v>
      </c>
      <c r="AA64" s="101">
        <v>0.12619240917393948</v>
      </c>
    </row>
    <row r="65" spans="1:27" ht="18" customHeight="1" thickBot="1" x14ac:dyDescent="0.45">
      <c r="A65" s="105">
        <v>109</v>
      </c>
      <c r="B65" s="213" t="s">
        <v>107</v>
      </c>
      <c r="C65" s="167" t="s">
        <v>146</v>
      </c>
      <c r="D65" s="48">
        <v>124.85</v>
      </c>
      <c r="E65" s="2"/>
      <c r="F65" s="78">
        <v>-6.683109237011764E-3</v>
      </c>
      <c r="G65" s="3"/>
      <c r="H65" s="79">
        <v>642.66662336642401</v>
      </c>
      <c r="I65" s="124">
        <v>0.34499777748565452</v>
      </c>
      <c r="J65" s="18"/>
      <c r="K65" s="125">
        <v>0.47592880236273005</v>
      </c>
      <c r="L65" s="4"/>
      <c r="M65" s="108">
        <v>0.11543678796891332</v>
      </c>
      <c r="N65" s="4"/>
      <c r="O65" s="49">
        <v>33</v>
      </c>
      <c r="P65" s="23"/>
      <c r="Q65" s="80">
        <v>-4.5767578734833003E-2</v>
      </c>
      <c r="R65" s="4"/>
      <c r="S65" s="53">
        <v>0.10897912287921931</v>
      </c>
      <c r="T65" s="16"/>
      <c r="U65" s="24" t="s">
        <v>25</v>
      </c>
      <c r="V65" s="7"/>
      <c r="W65" s="96">
        <v>33</v>
      </c>
      <c r="X65" s="4"/>
      <c r="Y65" s="99">
        <v>3.0966143682906733E-2</v>
      </c>
      <c r="Z65" s="100">
        <v>-2.2547561262037163E-2</v>
      </c>
      <c r="AA65" s="101">
        <v>2.034978751225891E-2</v>
      </c>
    </row>
    <row r="66" spans="1:27" ht="18" customHeight="1" thickTop="1" thickBot="1" x14ac:dyDescent="0.45">
      <c r="A66" s="105">
        <v>111</v>
      </c>
      <c r="B66" s="21" t="s">
        <v>313</v>
      </c>
      <c r="C66" s="216" t="s">
        <v>314</v>
      </c>
      <c r="D66" s="48">
        <v>38.04</v>
      </c>
      <c r="E66" s="2"/>
      <c r="F66" s="78">
        <v>-1.0148321623731471E-2</v>
      </c>
      <c r="G66" s="3"/>
      <c r="H66" s="79">
        <v>1460.2694401988201</v>
      </c>
      <c r="I66" s="124">
        <v>0.4839141530872591</v>
      </c>
      <c r="J66" s="18"/>
      <c r="K66" s="125">
        <v>0.4739654351975725</v>
      </c>
      <c r="L66" s="4"/>
      <c r="M66" s="108">
        <v>0.66515286033670296</v>
      </c>
      <c r="N66" s="4"/>
      <c r="O66" s="49">
        <v>49</v>
      </c>
      <c r="P66" s="23"/>
      <c r="Q66" s="80">
        <v>0.41437218102557022</v>
      </c>
      <c r="R66" s="4"/>
      <c r="S66" s="53">
        <v>0.33087641248261446</v>
      </c>
      <c r="T66" s="16"/>
      <c r="U66" s="24" t="s">
        <v>25</v>
      </c>
      <c r="V66" s="7"/>
      <c r="W66" s="96">
        <v>5</v>
      </c>
      <c r="X66" s="4"/>
      <c r="Y66" s="99">
        <v>-0.14247069431920645</v>
      </c>
      <c r="Z66" s="100">
        <v>-0.40793774319066145</v>
      </c>
      <c r="AA66" s="101">
        <v>-0.38704479535932967</v>
      </c>
    </row>
    <row r="67" spans="1:27" ht="18" customHeight="1" thickBot="1" x14ac:dyDescent="0.45">
      <c r="A67" s="105">
        <v>78</v>
      </c>
      <c r="B67" s="21" t="s">
        <v>78</v>
      </c>
      <c r="C67" s="22" t="s">
        <v>79</v>
      </c>
      <c r="D67" s="48">
        <v>75.67</v>
      </c>
      <c r="E67" s="2"/>
      <c r="F67" s="78">
        <v>-4.3604651162790775E-2</v>
      </c>
      <c r="G67" s="3"/>
      <c r="H67" s="79">
        <v>1689.17986113347</v>
      </c>
      <c r="I67" s="124">
        <v>0.55487186469174787</v>
      </c>
      <c r="J67" s="18"/>
      <c r="K67" s="125">
        <v>0.47260993189016903</v>
      </c>
      <c r="L67" s="4"/>
      <c r="M67" s="108">
        <v>-0.38151630802945757</v>
      </c>
      <c r="N67" s="4"/>
      <c r="O67" s="49" t="s">
        <v>21</v>
      </c>
      <c r="P67" s="23"/>
      <c r="Q67" s="80">
        <v>1.6444912915166421E-2</v>
      </c>
      <c r="R67" s="4"/>
      <c r="S67" s="53">
        <v>-0.34324558421421003</v>
      </c>
      <c r="T67" s="16"/>
      <c r="U67" s="24" t="s">
        <v>21</v>
      </c>
      <c r="V67" s="7"/>
      <c r="W67" s="96" t="s">
        <v>120</v>
      </c>
      <c r="X67" s="4"/>
      <c r="Y67" s="99">
        <v>-0.16552712836347605</v>
      </c>
      <c r="Z67" s="100">
        <v>2.2982290117615323E-2</v>
      </c>
      <c r="AA67" s="101">
        <v>-8.8313253012048176E-2</v>
      </c>
    </row>
    <row r="68" spans="1:27" ht="18" customHeight="1" thickBot="1" x14ac:dyDescent="0.45">
      <c r="A68" s="105">
        <v>79</v>
      </c>
      <c r="B68" s="21" t="s">
        <v>80</v>
      </c>
      <c r="C68" s="22" t="s">
        <v>81</v>
      </c>
      <c r="D68" s="48">
        <v>299.70999999999998</v>
      </c>
      <c r="E68" s="2"/>
      <c r="F68" s="78">
        <v>-1.4306386897322998E-2</v>
      </c>
      <c r="G68" s="3"/>
      <c r="H68" s="79">
        <v>7098.1134186281752</v>
      </c>
      <c r="I68" s="124">
        <v>0.32414998899329694</v>
      </c>
      <c r="J68" s="18"/>
      <c r="K68" s="125">
        <v>0.47167708650865914</v>
      </c>
      <c r="L68" s="4"/>
      <c r="M68" s="108">
        <v>-6.0839886240686147E-2</v>
      </c>
      <c r="N68" s="4"/>
      <c r="O68" s="49" t="s">
        <v>21</v>
      </c>
      <c r="P68" s="23"/>
      <c r="Q68" s="80">
        <v>0.10540925771347076</v>
      </c>
      <c r="R68" s="4"/>
      <c r="S68" s="53">
        <v>0.10511059434093997</v>
      </c>
      <c r="T68" s="16"/>
      <c r="U68" s="24" t="s">
        <v>21</v>
      </c>
      <c r="V68" s="7"/>
      <c r="W68" s="96" t="s">
        <v>120</v>
      </c>
      <c r="X68" s="4"/>
      <c r="Y68" s="99">
        <v>-8.4267774756332403E-2</v>
      </c>
      <c r="Z68" s="100">
        <v>3.7845803469755968E-3</v>
      </c>
      <c r="AA68" s="101">
        <v>0.27287012656077447</v>
      </c>
    </row>
    <row r="69" spans="1:27" ht="18" customHeight="1" thickBot="1" x14ac:dyDescent="0.45">
      <c r="A69" s="105">
        <v>28</v>
      </c>
      <c r="B69" s="21" t="s">
        <v>290</v>
      </c>
      <c r="C69" s="22" t="s">
        <v>291</v>
      </c>
      <c r="D69" s="48">
        <v>124.18</v>
      </c>
      <c r="E69" s="2"/>
      <c r="F69" s="78">
        <v>-1.5460239435503009E-2</v>
      </c>
      <c r="G69" s="3"/>
      <c r="H69" s="79">
        <v>202.01835063270005</v>
      </c>
      <c r="I69" s="124">
        <v>0.55584981999156324</v>
      </c>
      <c r="J69" s="18"/>
      <c r="K69" s="125">
        <v>0.46993366749173099</v>
      </c>
      <c r="L69" s="4"/>
      <c r="M69" s="108">
        <v>0.26739493449680241</v>
      </c>
      <c r="N69" s="4"/>
      <c r="O69" s="49">
        <v>5</v>
      </c>
      <c r="P69" s="23"/>
      <c r="Q69" s="80">
        <v>0.18023148861647714</v>
      </c>
      <c r="R69" s="4"/>
      <c r="S69" s="53">
        <v>8.8927274271881879E-2</v>
      </c>
      <c r="T69" s="16"/>
      <c r="U69" s="24" t="s">
        <v>25</v>
      </c>
      <c r="V69" s="7"/>
      <c r="W69" s="96">
        <v>2</v>
      </c>
      <c r="X69" s="4"/>
      <c r="Y69" s="99">
        <v>6.1578350348403532E-3</v>
      </c>
      <c r="Z69" s="100">
        <v>-1.3034493721188922E-2</v>
      </c>
      <c r="AA69" s="101">
        <v>0.72113652113652105</v>
      </c>
    </row>
    <row r="70" spans="1:27" ht="18" customHeight="1" thickBot="1" x14ac:dyDescent="0.3">
      <c r="A70" s="105">
        <v>101</v>
      </c>
      <c r="B70" s="21" t="s">
        <v>309</v>
      </c>
      <c r="C70" s="22" t="s">
        <v>310</v>
      </c>
      <c r="D70" s="48">
        <v>135.08000000000001</v>
      </c>
      <c r="E70" s="2"/>
      <c r="F70" s="78">
        <v>-4.7323506594258991E-2</v>
      </c>
      <c r="G70" s="3"/>
      <c r="H70" s="79">
        <v>2598.4460148097919</v>
      </c>
      <c r="I70" s="124">
        <v>1.0520494752742964</v>
      </c>
      <c r="J70" s="18"/>
      <c r="K70" s="125">
        <v>0.46480919440447133</v>
      </c>
      <c r="L70" s="4"/>
      <c r="M70" s="108">
        <v>0.62609066636827138</v>
      </c>
      <c r="N70" s="4"/>
      <c r="O70" s="49">
        <v>19</v>
      </c>
      <c r="P70" s="23"/>
      <c r="Q70" s="80">
        <v>0.21359314667530693</v>
      </c>
      <c r="R70" s="4"/>
      <c r="S70" s="53">
        <v>0.76970049567946308</v>
      </c>
      <c r="T70" s="4"/>
      <c r="U70" s="24" t="s">
        <v>25</v>
      </c>
      <c r="V70" s="7"/>
      <c r="W70" s="96">
        <v>5</v>
      </c>
      <c r="X70" s="4"/>
      <c r="Y70" s="99">
        <v>-0.20760251070569591</v>
      </c>
      <c r="Z70" s="100">
        <v>-0.4825908760102654</v>
      </c>
      <c r="AA70" s="101">
        <v>-0.3673364245234414</v>
      </c>
    </row>
    <row r="71" spans="1:27" ht="18" customHeight="1" thickBot="1" x14ac:dyDescent="0.45">
      <c r="A71" s="105">
        <v>18</v>
      </c>
      <c r="B71" s="21" t="s">
        <v>158</v>
      </c>
      <c r="C71" s="22" t="s">
        <v>159</v>
      </c>
      <c r="D71" s="48">
        <v>131.26</v>
      </c>
      <c r="E71" s="2"/>
      <c r="F71" s="78">
        <v>-3.1148509005019198E-2</v>
      </c>
      <c r="G71" s="3"/>
      <c r="H71" s="79">
        <v>955.92587505849588</v>
      </c>
      <c r="I71" s="124">
        <v>0.51308875860412828</v>
      </c>
      <c r="J71" s="18"/>
      <c r="K71" s="125">
        <v>0.464372429943955</v>
      </c>
      <c r="L71" s="4"/>
      <c r="M71" s="108">
        <v>3.6116048682408586E-2</v>
      </c>
      <c r="N71" s="4"/>
      <c r="O71" s="49">
        <v>2</v>
      </c>
      <c r="P71" s="23"/>
      <c r="Q71" s="80">
        <v>0.31979760251334449</v>
      </c>
      <c r="R71" s="4"/>
      <c r="S71" s="53">
        <v>6.0046850622087887E-2</v>
      </c>
      <c r="T71" s="16"/>
      <c r="U71" s="24" t="s">
        <v>25</v>
      </c>
      <c r="V71" s="7"/>
      <c r="W71" s="96">
        <v>2</v>
      </c>
      <c r="X71" s="4"/>
      <c r="Y71" s="99">
        <v>-0.13313961167613264</v>
      </c>
      <c r="Z71" s="100">
        <v>-4.9529326574945687E-2</v>
      </c>
      <c r="AA71" s="101">
        <v>8.3897605284888543E-2</v>
      </c>
    </row>
    <row r="72" spans="1:27" ht="18" customHeight="1" thickBot="1" x14ac:dyDescent="0.45">
      <c r="A72" s="105">
        <v>37</v>
      </c>
      <c r="B72" s="21" t="s">
        <v>131</v>
      </c>
      <c r="C72" s="22" t="s">
        <v>132</v>
      </c>
      <c r="D72" s="48">
        <v>238.5</v>
      </c>
      <c r="E72" s="2"/>
      <c r="F72" s="78">
        <v>-2.0654539481788747E-2</v>
      </c>
      <c r="G72" s="3"/>
      <c r="H72" s="79">
        <v>432.08194949137612</v>
      </c>
      <c r="I72" s="124">
        <v>0.27669319602512527</v>
      </c>
      <c r="J72" s="18"/>
      <c r="K72" s="125">
        <v>0.46288743758366407</v>
      </c>
      <c r="L72" s="4"/>
      <c r="M72" s="108">
        <v>-0.46309955192425589</v>
      </c>
      <c r="N72" s="4"/>
      <c r="O72" s="49" t="s">
        <v>21</v>
      </c>
      <c r="P72" s="23"/>
      <c r="Q72" s="80">
        <v>4.3279191177451604E-2</v>
      </c>
      <c r="R72" s="4"/>
      <c r="S72" s="53">
        <v>0.15273081125306542</v>
      </c>
      <c r="T72" s="16"/>
      <c r="U72" s="24" t="s">
        <v>21</v>
      </c>
      <c r="V72" s="7"/>
      <c r="W72" s="96" t="s">
        <v>120</v>
      </c>
      <c r="X72" s="4"/>
      <c r="Y72" s="99">
        <v>8.2909553214674858E-2</v>
      </c>
      <c r="Z72" s="100">
        <v>0.18075152235259173</v>
      </c>
      <c r="AA72" s="101">
        <v>-8.4809179346470032E-3</v>
      </c>
    </row>
    <row r="73" spans="1:27" ht="18" customHeight="1" thickBot="1" x14ac:dyDescent="0.3">
      <c r="A73" s="105">
        <v>118</v>
      </c>
      <c r="B73" s="21" t="s">
        <v>116</v>
      </c>
      <c r="C73" s="22" t="s">
        <v>147</v>
      </c>
      <c r="D73" s="48">
        <v>142.1</v>
      </c>
      <c r="E73" s="3"/>
      <c r="F73" s="78">
        <v>-1.1821974965229631E-2</v>
      </c>
      <c r="G73" s="3"/>
      <c r="H73" s="79">
        <v>1344.9143238305601</v>
      </c>
      <c r="I73" s="124">
        <v>0.18831279161201869</v>
      </c>
      <c r="J73" s="18"/>
      <c r="K73" s="125">
        <v>0.46230011793671594</v>
      </c>
      <c r="L73" s="4"/>
      <c r="M73" s="108">
        <v>5.0981346705064046E-2</v>
      </c>
      <c r="N73" s="4"/>
      <c r="O73" s="49">
        <v>7</v>
      </c>
      <c r="P73" s="23"/>
      <c r="Q73" s="80">
        <v>0.16773536290877494</v>
      </c>
      <c r="R73" s="4"/>
      <c r="S73" s="53">
        <v>0.12570028199048147</v>
      </c>
      <c r="T73" s="4"/>
      <c r="U73" s="24" t="s">
        <v>25</v>
      </c>
      <c r="V73" s="7"/>
      <c r="W73" s="96">
        <v>7</v>
      </c>
      <c r="X73" s="4"/>
      <c r="Y73" s="99">
        <v>1.7762498209425548E-2</v>
      </c>
      <c r="Z73" s="100">
        <v>-4.1348377601794217E-3</v>
      </c>
      <c r="AA73" s="101">
        <v>6.7538126361655682E-2</v>
      </c>
    </row>
    <row r="74" spans="1:27" ht="18" customHeight="1" thickBot="1" x14ac:dyDescent="0.45">
      <c r="A74" s="105">
        <v>93</v>
      </c>
      <c r="B74" s="21" t="s">
        <v>99</v>
      </c>
      <c r="C74" s="22" t="s">
        <v>144</v>
      </c>
      <c r="D74" s="48">
        <v>150.6</v>
      </c>
      <c r="E74" s="2"/>
      <c r="F74" s="78">
        <v>-8.4277060837503193E-3</v>
      </c>
      <c r="G74" s="3"/>
      <c r="H74" s="79">
        <v>1070.9768171055118</v>
      </c>
      <c r="I74" s="124">
        <v>0.21978124209958017</v>
      </c>
      <c r="J74" s="18"/>
      <c r="K74" s="125">
        <v>0.46129630622079187</v>
      </c>
      <c r="L74" s="4"/>
      <c r="M74" s="108">
        <v>-0.26781253433351082</v>
      </c>
      <c r="N74" s="4"/>
      <c r="O74" s="49" t="s">
        <v>21</v>
      </c>
      <c r="P74" s="23"/>
      <c r="Q74" s="80">
        <v>0.12021875195844217</v>
      </c>
      <c r="R74" s="4"/>
      <c r="S74" s="53">
        <v>-7.8951136829111312E-2</v>
      </c>
      <c r="T74" s="16"/>
      <c r="U74" s="24" t="s">
        <v>21</v>
      </c>
      <c r="V74" s="7"/>
      <c r="W74" s="96" t="s">
        <v>120</v>
      </c>
      <c r="X74" s="4"/>
      <c r="Y74" s="99">
        <v>-4.5385395537525297E-2</v>
      </c>
      <c r="Z74" s="100">
        <v>4.8746518105849512E-2</v>
      </c>
      <c r="AA74" s="101">
        <v>0.13608931804465896</v>
      </c>
    </row>
    <row r="75" spans="1:27" ht="18" customHeight="1" thickBot="1" x14ac:dyDescent="0.45">
      <c r="A75" s="105">
        <v>103</v>
      </c>
      <c r="B75" s="21" t="s">
        <v>104</v>
      </c>
      <c r="C75" s="22" t="s">
        <v>196</v>
      </c>
      <c r="D75" s="48">
        <v>105.37</v>
      </c>
      <c r="E75" s="2"/>
      <c r="F75" s="78">
        <v>-1.5601644245141988E-2</v>
      </c>
      <c r="G75" s="3"/>
      <c r="H75" s="79">
        <v>1769.3606758646285</v>
      </c>
      <c r="I75" s="124">
        <v>0.42909611485000515</v>
      </c>
      <c r="J75" s="18"/>
      <c r="K75" s="125">
        <v>0.45871908982301202</v>
      </c>
      <c r="L75" s="4"/>
      <c r="M75" s="108">
        <v>-0.28437367838621497</v>
      </c>
      <c r="N75" s="4"/>
      <c r="O75" s="49" t="s">
        <v>21</v>
      </c>
      <c r="P75" s="23"/>
      <c r="Q75" s="80">
        <v>0.31312272605709984</v>
      </c>
      <c r="R75" s="4"/>
      <c r="S75" s="53">
        <v>-0.18700934131318758</v>
      </c>
      <c r="T75" s="16"/>
      <c r="U75" s="24" t="s">
        <v>21</v>
      </c>
      <c r="V75" s="7"/>
      <c r="W75" s="96" t="s">
        <v>120</v>
      </c>
      <c r="X75" s="4"/>
      <c r="Y75" s="99">
        <v>-0.10277588555858308</v>
      </c>
      <c r="Z75" s="100">
        <v>-9.0618796927591228E-2</v>
      </c>
      <c r="AA75" s="101">
        <v>-3.2947870778267108E-2</v>
      </c>
    </row>
    <row r="76" spans="1:27" ht="18" customHeight="1" thickBot="1" x14ac:dyDescent="0.45">
      <c r="A76" s="105">
        <v>90</v>
      </c>
      <c r="B76" s="21" t="s">
        <v>95</v>
      </c>
      <c r="C76" s="22" t="s">
        <v>143</v>
      </c>
      <c r="D76" s="48">
        <v>163.94</v>
      </c>
      <c r="E76" s="2"/>
      <c r="F76" s="78">
        <v>-2.4339783375928459E-3</v>
      </c>
      <c r="G76" s="3"/>
      <c r="H76" s="79">
        <v>781.08982118893584</v>
      </c>
      <c r="I76" s="124">
        <v>0.17447854349742009</v>
      </c>
      <c r="J76" s="18"/>
      <c r="K76" s="125">
        <v>0.45719744085898617</v>
      </c>
      <c r="L76" s="4"/>
      <c r="M76" s="108">
        <v>-0.145381071092065</v>
      </c>
      <c r="N76" s="4"/>
      <c r="O76" s="49" t="s">
        <v>21</v>
      </c>
      <c r="P76" s="23"/>
      <c r="Q76" s="80">
        <v>0.30844826185162072</v>
      </c>
      <c r="R76" s="4"/>
      <c r="S76" s="53">
        <v>-1.4494877567657353E-2</v>
      </c>
      <c r="T76" s="16"/>
      <c r="U76" s="24" t="s">
        <v>21</v>
      </c>
      <c r="V76" s="7"/>
      <c r="W76" s="96" t="s">
        <v>120</v>
      </c>
      <c r="X76" s="4"/>
      <c r="Y76" s="99">
        <v>-2.9481411318967532E-2</v>
      </c>
      <c r="Z76" s="100">
        <v>6.4476332705668549E-2</v>
      </c>
      <c r="AA76" s="101">
        <v>0.1810388300554715</v>
      </c>
    </row>
    <row r="77" spans="1:27" ht="18" customHeight="1" thickBot="1" x14ac:dyDescent="0.45">
      <c r="A77" s="105">
        <v>1</v>
      </c>
      <c r="B77" s="217" t="s">
        <v>19</v>
      </c>
      <c r="C77" s="22" t="s">
        <v>20</v>
      </c>
      <c r="D77" s="48">
        <v>116.82</v>
      </c>
      <c r="E77" s="2"/>
      <c r="F77" s="78">
        <v>-4.1594880630076325E-2</v>
      </c>
      <c r="G77" s="3"/>
      <c r="H77" s="79">
        <v>589.58023989131141</v>
      </c>
      <c r="I77" s="124">
        <v>0.2635127843204933</v>
      </c>
      <c r="J77" s="18"/>
      <c r="K77" s="125">
        <v>0.45700210832314242</v>
      </c>
      <c r="L77" s="4"/>
      <c r="M77" s="108">
        <v>0.17308171489807234</v>
      </c>
      <c r="N77" s="4"/>
      <c r="O77" s="49">
        <v>4</v>
      </c>
      <c r="P77" s="23"/>
      <c r="Q77" s="80">
        <v>0.35047686904549014</v>
      </c>
      <c r="R77" s="4"/>
      <c r="S77" s="53">
        <v>-3.2598411580833299E-2</v>
      </c>
      <c r="T77" s="16"/>
      <c r="U77" s="24" t="s">
        <v>21</v>
      </c>
      <c r="V77" s="7"/>
      <c r="W77" s="96" t="s">
        <v>120</v>
      </c>
      <c r="X77" s="4"/>
      <c r="Y77" s="99">
        <v>-0.13639387890884913</v>
      </c>
      <c r="Z77" s="100">
        <v>-6.2815884476534412E-2</v>
      </c>
      <c r="AA77" s="101">
        <v>-1.0167768174885627E-2</v>
      </c>
    </row>
    <row r="78" spans="1:27" ht="18" customHeight="1" thickBot="1" x14ac:dyDescent="0.45">
      <c r="A78" s="105">
        <v>38</v>
      </c>
      <c r="B78" s="21" t="s">
        <v>44</v>
      </c>
      <c r="C78" s="22" t="s">
        <v>133</v>
      </c>
      <c r="D78" s="48">
        <v>54.56</v>
      </c>
      <c r="E78" s="2"/>
      <c r="F78" s="78">
        <v>-2.8662987359800551E-2</v>
      </c>
      <c r="G78" s="3"/>
      <c r="H78" s="79">
        <v>1018.5872378831502</v>
      </c>
      <c r="I78" s="124">
        <v>0.24893891728098907</v>
      </c>
      <c r="J78" s="18"/>
      <c r="K78" s="125">
        <v>0.45547283217007362</v>
      </c>
      <c r="L78" s="4"/>
      <c r="M78" s="108">
        <v>-0.17389912949930975</v>
      </c>
      <c r="N78" s="4"/>
      <c r="O78" s="49" t="s">
        <v>21</v>
      </c>
      <c r="P78" s="23"/>
      <c r="Q78" s="80">
        <v>4.9402655260450956E-2</v>
      </c>
      <c r="R78" s="4"/>
      <c r="S78" s="53">
        <v>-7.940788293176116E-3</v>
      </c>
      <c r="T78" s="16"/>
      <c r="U78" s="24" t="s">
        <v>21</v>
      </c>
      <c r="V78" s="7"/>
      <c r="W78" s="96" t="s">
        <v>120</v>
      </c>
      <c r="X78" s="4"/>
      <c r="Y78" s="99">
        <v>-0.10601343601507451</v>
      </c>
      <c r="Z78" s="100">
        <v>-1.729106628242072E-2</v>
      </c>
      <c r="AA78" s="101">
        <v>9.8892245720040295E-2</v>
      </c>
    </row>
    <row r="79" spans="1:27" ht="18" customHeight="1" thickBot="1" x14ac:dyDescent="0.45">
      <c r="A79" s="105">
        <v>72</v>
      </c>
      <c r="B79" s="21" t="s">
        <v>237</v>
      </c>
      <c r="C79" s="173" t="s">
        <v>238</v>
      </c>
      <c r="D79" s="48">
        <v>310.98</v>
      </c>
      <c r="E79" s="2"/>
      <c r="F79" s="78">
        <v>-1.2855918483953732E-2</v>
      </c>
      <c r="G79" s="3"/>
      <c r="H79" s="79">
        <v>458.51913433121604</v>
      </c>
      <c r="I79" s="124">
        <v>0.4263802576772861</v>
      </c>
      <c r="J79" s="18"/>
      <c r="K79" s="125">
        <v>0.45518334666553917</v>
      </c>
      <c r="L79" s="4"/>
      <c r="M79" s="108">
        <v>0.32398196289736392</v>
      </c>
      <c r="N79" s="4"/>
      <c r="O79" s="49">
        <v>34</v>
      </c>
      <c r="P79" s="23"/>
      <c r="Q79" s="80">
        <v>3.6813950225313696E-2</v>
      </c>
      <c r="R79" s="4"/>
      <c r="S79" s="53">
        <v>-2.921097668893988E-2</v>
      </c>
      <c r="T79" s="16"/>
      <c r="U79" s="24" t="s">
        <v>21</v>
      </c>
      <c r="V79" s="7"/>
      <c r="W79" s="96" t="s">
        <v>120</v>
      </c>
      <c r="X79" s="4"/>
      <c r="Y79" s="99">
        <v>-0.18869844251389212</v>
      </c>
      <c r="Z79" s="100">
        <v>-0.27876988728605223</v>
      </c>
      <c r="AA79" s="101">
        <v>1.1942338355406701E-2</v>
      </c>
    </row>
    <row r="80" spans="1:27" ht="18" customHeight="1" thickTop="1" thickBot="1" x14ac:dyDescent="0.45">
      <c r="A80" s="105">
        <v>84</v>
      </c>
      <c r="B80" s="21" t="s">
        <v>88</v>
      </c>
      <c r="C80" s="216" t="s">
        <v>89</v>
      </c>
      <c r="D80" s="48">
        <v>82.47</v>
      </c>
      <c r="E80" s="2"/>
      <c r="F80" s="78">
        <v>-4.5866022933011008E-3</v>
      </c>
      <c r="G80" s="3"/>
      <c r="H80" s="79">
        <v>747.19908064505603</v>
      </c>
      <c r="I80" s="124">
        <v>0.34550768402356469</v>
      </c>
      <c r="J80" s="18"/>
      <c r="K80" s="125">
        <v>0.45406015187378962</v>
      </c>
      <c r="L80" s="4"/>
      <c r="M80" s="108">
        <v>0.21047320726873153</v>
      </c>
      <c r="N80" s="4"/>
      <c r="O80" s="49">
        <v>15</v>
      </c>
      <c r="P80" s="23"/>
      <c r="Q80" s="80">
        <v>-5.3264448042288637E-2</v>
      </c>
      <c r="R80" s="4"/>
      <c r="S80" s="53">
        <v>0.19294592408415798</v>
      </c>
      <c r="T80" s="16"/>
      <c r="U80" s="24" t="s">
        <v>25</v>
      </c>
      <c r="V80" s="7"/>
      <c r="W80" s="96">
        <v>15</v>
      </c>
      <c r="X80" s="4"/>
      <c r="Y80" s="99">
        <v>-8.8225538971807627E-2</v>
      </c>
      <c r="Z80" s="100">
        <v>6.959706959706935E-3</v>
      </c>
      <c r="AA80" s="101">
        <v>0.13236303720994091</v>
      </c>
    </row>
    <row r="81" spans="1:39" ht="18" customHeight="1" thickBot="1" x14ac:dyDescent="0.45">
      <c r="A81" s="105">
        <v>65</v>
      </c>
      <c r="B81" s="21" t="s">
        <v>229</v>
      </c>
      <c r="C81" s="22" t="s">
        <v>230</v>
      </c>
      <c r="D81" s="48">
        <v>465.97500000000002</v>
      </c>
      <c r="E81" s="2"/>
      <c r="F81" s="78">
        <v>-2.104035799071402E-2</v>
      </c>
      <c r="G81" s="3"/>
      <c r="H81" s="79">
        <v>578.89708083136782</v>
      </c>
      <c r="I81" s="124">
        <v>0.44307169541287073</v>
      </c>
      <c r="J81" s="18"/>
      <c r="K81" s="125">
        <v>0.45349235365006513</v>
      </c>
      <c r="L81" s="4"/>
      <c r="M81" s="108">
        <v>0.1519340371395228</v>
      </c>
      <c r="N81" s="4"/>
      <c r="O81" s="49">
        <v>3</v>
      </c>
      <c r="P81" s="23"/>
      <c r="Q81" s="80">
        <v>0.35801984446882679</v>
      </c>
      <c r="R81" s="4"/>
      <c r="S81" s="53">
        <v>-0.13083053301603226</v>
      </c>
      <c r="T81" s="16"/>
      <c r="U81" s="24" t="s">
        <v>21</v>
      </c>
      <c r="V81" s="7"/>
      <c r="W81" s="96" t="s">
        <v>120</v>
      </c>
      <c r="X81" s="4"/>
      <c r="Y81" s="99">
        <v>-0.24972225353019795</v>
      </c>
      <c r="Z81" s="100">
        <v>-0.17204157782515983</v>
      </c>
      <c r="AA81" s="101">
        <v>0.23505791301121159</v>
      </c>
    </row>
    <row r="82" spans="1:39" ht="18" customHeight="1" thickBot="1" x14ac:dyDescent="0.45">
      <c r="A82" s="105">
        <v>108</v>
      </c>
      <c r="B82" s="21" t="s">
        <v>145</v>
      </c>
      <c r="C82" s="22" t="s">
        <v>174</v>
      </c>
      <c r="D82" s="48">
        <v>59.56</v>
      </c>
      <c r="E82" s="2"/>
      <c r="F82" s="78">
        <v>-2.5682970718141629E-2</v>
      </c>
      <c r="G82" s="3"/>
      <c r="H82" s="79">
        <v>492.85388683845594</v>
      </c>
      <c r="I82" s="124">
        <v>0.32650237978219965</v>
      </c>
      <c r="J82" s="18"/>
      <c r="K82" s="125">
        <v>0.45298165749839692</v>
      </c>
      <c r="L82" s="4"/>
      <c r="M82" s="108">
        <v>-0.11745738919144044</v>
      </c>
      <c r="N82" s="4"/>
      <c r="O82" s="49" t="s">
        <v>21</v>
      </c>
      <c r="P82" s="23"/>
      <c r="Q82" s="80">
        <v>0.43458664840144318</v>
      </c>
      <c r="R82" s="4"/>
      <c r="S82" s="53">
        <v>-0.27826502204995029</v>
      </c>
      <c r="T82" s="16"/>
      <c r="U82" s="24" t="s">
        <v>21</v>
      </c>
      <c r="V82" s="7"/>
      <c r="W82" s="96" t="s">
        <v>120</v>
      </c>
      <c r="X82" s="4"/>
      <c r="Y82" s="99">
        <v>-0.19643820831084724</v>
      </c>
      <c r="Z82" s="100">
        <v>-0.14339134186682001</v>
      </c>
      <c r="AA82" s="101">
        <v>-7.4148919633141519E-2</v>
      </c>
    </row>
    <row r="83" spans="1:39" ht="18" customHeight="1" thickBot="1" x14ac:dyDescent="0.45">
      <c r="A83" s="105">
        <v>91</v>
      </c>
      <c r="B83" s="21" t="s">
        <v>96</v>
      </c>
      <c r="C83" s="22" t="s">
        <v>97</v>
      </c>
      <c r="D83" s="48">
        <v>52.25</v>
      </c>
      <c r="E83" s="2"/>
      <c r="F83" s="78">
        <v>-1.4894419306183959E-2</v>
      </c>
      <c r="G83" s="3"/>
      <c r="H83" s="79">
        <v>1217.6960258627519</v>
      </c>
      <c r="I83" s="124">
        <v>0.29389007366873882</v>
      </c>
      <c r="J83" s="18"/>
      <c r="K83" s="125">
        <v>0.45286655124339292</v>
      </c>
      <c r="L83" s="4"/>
      <c r="M83" s="108">
        <v>7.1306655838161981E-2</v>
      </c>
      <c r="N83" s="4"/>
      <c r="O83" s="49">
        <v>3</v>
      </c>
      <c r="P83" s="23"/>
      <c r="Q83" s="80">
        <v>0.66514364165955486</v>
      </c>
      <c r="R83" s="4"/>
      <c r="S83" s="53">
        <v>0.28414782041299386</v>
      </c>
      <c r="T83" s="16"/>
      <c r="U83" s="24" t="s">
        <v>25</v>
      </c>
      <c r="V83" s="7"/>
      <c r="W83" s="96">
        <v>3</v>
      </c>
      <c r="X83" s="4"/>
      <c r="Y83" s="99">
        <v>-0.11365564037319764</v>
      </c>
      <c r="Z83" s="100">
        <v>0.18885096700796344</v>
      </c>
      <c r="AA83" s="101">
        <v>0.46728447065431067</v>
      </c>
    </row>
    <row r="84" spans="1:39" ht="18" customHeight="1" thickBot="1" x14ac:dyDescent="0.45">
      <c r="A84" s="105">
        <v>76</v>
      </c>
      <c r="B84" s="21" t="s">
        <v>75</v>
      </c>
      <c r="C84" s="22" t="s">
        <v>76</v>
      </c>
      <c r="D84" s="48">
        <v>106.59</v>
      </c>
      <c r="E84" s="2"/>
      <c r="F84" s="78">
        <v>-2.1840873634945357E-2</v>
      </c>
      <c r="G84" s="3"/>
      <c r="H84" s="79">
        <v>544.11911205737999</v>
      </c>
      <c r="I84" s="124">
        <v>0.20496682776085942</v>
      </c>
      <c r="J84" s="18"/>
      <c r="K84" s="125">
        <v>0.4522546388293085</v>
      </c>
      <c r="L84" s="4"/>
      <c r="M84" s="108">
        <v>0.33024741250603784</v>
      </c>
      <c r="N84" s="4"/>
      <c r="O84" s="49">
        <v>18</v>
      </c>
      <c r="P84" s="23"/>
      <c r="Q84" s="80">
        <v>0.11477088977606631</v>
      </c>
      <c r="R84" s="4"/>
      <c r="S84" s="53">
        <v>0.12761952598149537</v>
      </c>
      <c r="T84" s="16"/>
      <c r="U84" s="24" t="s">
        <v>25</v>
      </c>
      <c r="V84" s="7"/>
      <c r="W84" s="96">
        <v>7</v>
      </c>
      <c r="X84" s="4"/>
      <c r="Y84" s="99">
        <v>4.8598130841121412E-2</v>
      </c>
      <c r="Z84" s="100">
        <v>-0.17314405399115662</v>
      </c>
      <c r="AA84" s="101">
        <v>-8.0803725422559425E-2</v>
      </c>
    </row>
    <row r="85" spans="1:39" ht="18" customHeight="1" thickBot="1" x14ac:dyDescent="0.45">
      <c r="A85" s="105">
        <v>85</v>
      </c>
      <c r="B85" s="21" t="s">
        <v>90</v>
      </c>
      <c r="C85" s="22" t="s">
        <v>239</v>
      </c>
      <c r="D85" s="48">
        <v>133</v>
      </c>
      <c r="E85" s="2"/>
      <c r="F85" s="78">
        <v>-6.7623412728234911E-4</v>
      </c>
      <c r="G85" s="3"/>
      <c r="H85" s="79">
        <v>833.39881020595988</v>
      </c>
      <c r="I85" s="124">
        <v>0.31913897188725071</v>
      </c>
      <c r="J85" s="18"/>
      <c r="K85" s="125">
        <v>0.45144073228736192</v>
      </c>
      <c r="L85" s="4"/>
      <c r="M85" s="108">
        <v>0.18573469702740542</v>
      </c>
      <c r="N85" s="4"/>
      <c r="O85" s="49">
        <v>4</v>
      </c>
      <c r="P85" s="23"/>
      <c r="Q85" s="80">
        <v>4.3559345571239638E-2</v>
      </c>
      <c r="R85" s="4"/>
      <c r="S85" s="53">
        <v>-8.2009728001456297E-2</v>
      </c>
      <c r="T85" s="16"/>
      <c r="U85" s="24" t="s">
        <v>21</v>
      </c>
      <c r="V85" s="7"/>
      <c r="W85" s="96" t="s">
        <v>120</v>
      </c>
      <c r="X85" s="4"/>
      <c r="Y85" s="99">
        <v>-0.20182440136830104</v>
      </c>
      <c r="Z85" s="100">
        <v>-0.15523373983739841</v>
      </c>
      <c r="AA85" s="101">
        <v>-1.2015620306398134E-3</v>
      </c>
    </row>
    <row r="86" spans="1:39" ht="18" customHeight="1" thickBot="1" x14ac:dyDescent="0.45">
      <c r="A86" s="105">
        <v>80</v>
      </c>
      <c r="B86" s="21" t="s">
        <v>82</v>
      </c>
      <c r="C86" s="22" t="s">
        <v>83</v>
      </c>
      <c r="D86" s="48">
        <v>147.26</v>
      </c>
      <c r="E86" s="2"/>
      <c r="F86" s="78">
        <v>-1.7873816193143988E-2</v>
      </c>
      <c r="G86" s="3"/>
      <c r="H86" s="79">
        <v>523.63967828099192</v>
      </c>
      <c r="I86" s="124">
        <v>0.24475967750831579</v>
      </c>
      <c r="J86" s="18"/>
      <c r="K86" s="125">
        <v>0.44908422909181228</v>
      </c>
      <c r="L86" s="4"/>
      <c r="M86" s="108">
        <v>0.25167637282581978</v>
      </c>
      <c r="N86" s="4"/>
      <c r="O86" s="49">
        <v>3</v>
      </c>
      <c r="P86" s="23"/>
      <c r="Q86" s="80">
        <v>0.77570705988925259</v>
      </c>
      <c r="R86" s="4"/>
      <c r="S86" s="53">
        <v>-6.1995343095871604E-2</v>
      </c>
      <c r="T86" s="16"/>
      <c r="U86" s="24" t="s">
        <v>21</v>
      </c>
      <c r="V86" s="7"/>
      <c r="W86" s="96" t="s">
        <v>120</v>
      </c>
      <c r="X86" s="4"/>
      <c r="Y86" s="99">
        <v>-0.14839232014804538</v>
      </c>
      <c r="Z86" s="100">
        <v>-0.18116103202846978</v>
      </c>
      <c r="AA86" s="101">
        <v>-0.22775184855000263</v>
      </c>
    </row>
    <row r="87" spans="1:39" ht="18" customHeight="1" thickBot="1" x14ac:dyDescent="0.45">
      <c r="A87" s="105">
        <v>45</v>
      </c>
      <c r="B87" s="21" t="s">
        <v>223</v>
      </c>
      <c r="C87" s="22" t="s">
        <v>224</v>
      </c>
      <c r="D87" s="48">
        <v>286.05</v>
      </c>
      <c r="E87" s="2"/>
      <c r="F87" s="78">
        <v>-2.6709765226267335E-2</v>
      </c>
      <c r="G87" s="3"/>
      <c r="H87" s="79">
        <v>618.4304882459079</v>
      </c>
      <c r="I87" s="124">
        <v>0.31232682923409621</v>
      </c>
      <c r="J87" s="18"/>
      <c r="K87" s="125">
        <v>0.44822685629316639</v>
      </c>
      <c r="L87" s="4"/>
      <c r="M87" s="108">
        <v>0.23395112355149961</v>
      </c>
      <c r="N87" s="4"/>
      <c r="O87" s="49">
        <v>4</v>
      </c>
      <c r="P87" s="23"/>
      <c r="Q87" s="80">
        <v>0.45423246228068148</v>
      </c>
      <c r="R87" s="4"/>
      <c r="S87" s="53">
        <v>0.22842922118438216</v>
      </c>
      <c r="T87" s="16"/>
      <c r="U87" s="24" t="s">
        <v>25</v>
      </c>
      <c r="V87" s="7"/>
      <c r="W87" s="96">
        <v>4</v>
      </c>
      <c r="X87" s="4"/>
      <c r="Y87" s="99">
        <v>-8.8780581039755391E-2</v>
      </c>
      <c r="Z87" s="100">
        <v>-0.11748372566562792</v>
      </c>
      <c r="AA87" s="101">
        <v>0.30336720280676177</v>
      </c>
    </row>
    <row r="88" spans="1:39" ht="18" customHeight="1" thickBot="1" x14ac:dyDescent="0.45">
      <c r="A88" s="105">
        <v>67</v>
      </c>
      <c r="B88" s="21" t="s">
        <v>69</v>
      </c>
      <c r="C88" s="22" t="s">
        <v>70</v>
      </c>
      <c r="D88" s="48">
        <v>174.09</v>
      </c>
      <c r="E88" s="2"/>
      <c r="F88" s="78">
        <v>-5.1999999999999824E-3</v>
      </c>
      <c r="G88" s="3"/>
      <c r="H88" s="79">
        <v>1354.7926497811197</v>
      </c>
      <c r="I88" s="124">
        <v>0.18743738266793766</v>
      </c>
      <c r="J88" s="18"/>
      <c r="K88" s="125">
        <v>0.44793624683642974</v>
      </c>
      <c r="L88" s="4"/>
      <c r="M88" s="108">
        <v>9.4496006397214449E-2</v>
      </c>
      <c r="N88" s="4"/>
      <c r="O88" s="49">
        <v>6</v>
      </c>
      <c r="P88" s="23"/>
      <c r="Q88" s="80">
        <v>0.39974032313709107</v>
      </c>
      <c r="R88" s="4"/>
      <c r="S88" s="53">
        <v>0.15789042498719613</v>
      </c>
      <c r="T88" s="16"/>
      <c r="U88" s="24" t="s">
        <v>25</v>
      </c>
      <c r="V88" s="7"/>
      <c r="W88" s="96">
        <v>6</v>
      </c>
      <c r="X88" s="4"/>
      <c r="Y88" s="99">
        <v>4.1145864481789252E-2</v>
      </c>
      <c r="Z88" s="100">
        <v>6.1977673397181743E-2</v>
      </c>
      <c r="AA88" s="101">
        <v>7.5226977950713314E-2</v>
      </c>
    </row>
    <row r="89" spans="1:39" ht="18" customHeight="1" thickBot="1" x14ac:dyDescent="0.45">
      <c r="A89" s="105">
        <v>21</v>
      </c>
      <c r="B89" s="217" t="s">
        <v>286</v>
      </c>
      <c r="C89" s="22" t="s">
        <v>287</v>
      </c>
      <c r="D89" s="48">
        <v>289.5</v>
      </c>
      <c r="E89" s="2"/>
      <c r="F89" s="78">
        <v>-3.0183243442430729E-2</v>
      </c>
      <c r="G89" s="3"/>
      <c r="H89" s="79">
        <v>340.13418947689598</v>
      </c>
      <c r="I89" s="124">
        <v>0.70060959542878565</v>
      </c>
      <c r="J89" s="18"/>
      <c r="K89" s="125">
        <v>0.44725334062433325</v>
      </c>
      <c r="L89" s="4"/>
      <c r="M89" s="108">
        <v>-8.0678128242448466E-2</v>
      </c>
      <c r="N89" s="4"/>
      <c r="O89" s="49" t="s">
        <v>21</v>
      </c>
      <c r="P89" s="23"/>
      <c r="Q89" s="80">
        <v>2.5745774241230646E-2</v>
      </c>
      <c r="R89" s="4"/>
      <c r="S89" s="53">
        <v>5.776738161425516E-2</v>
      </c>
      <c r="T89" s="16"/>
      <c r="U89" s="24" t="s">
        <v>21</v>
      </c>
      <c r="V89" s="7"/>
      <c r="W89" s="96" t="s">
        <v>120</v>
      </c>
      <c r="X89" s="4"/>
      <c r="Y89" s="99">
        <v>-0.23941885820875919</v>
      </c>
      <c r="Z89" s="100">
        <v>-0.28764763779527558</v>
      </c>
      <c r="AA89" s="101">
        <v>0.37568903250332641</v>
      </c>
    </row>
    <row r="90" spans="1:39" ht="18" customHeight="1" thickBot="1" x14ac:dyDescent="0.45">
      <c r="A90" s="105">
        <v>5</v>
      </c>
      <c r="B90" s="217" t="s">
        <v>24</v>
      </c>
      <c r="C90" s="216" t="s">
        <v>124</v>
      </c>
      <c r="D90" s="48">
        <v>423</v>
      </c>
      <c r="E90" s="2"/>
      <c r="F90" s="78">
        <v>-9.3150391253081777E-2</v>
      </c>
      <c r="G90" s="3"/>
      <c r="H90" s="79">
        <v>1208.326316671172</v>
      </c>
      <c r="I90" s="124">
        <v>0.45859497507690666</v>
      </c>
      <c r="J90" s="18"/>
      <c r="K90" s="125">
        <v>0.44129886535633972</v>
      </c>
      <c r="L90" s="4"/>
      <c r="M90" s="108">
        <v>0.17146726608754048</v>
      </c>
      <c r="N90" s="4"/>
      <c r="O90" s="49">
        <v>3</v>
      </c>
      <c r="P90" s="23"/>
      <c r="Q90" s="80">
        <v>0.28341786089573578</v>
      </c>
      <c r="R90" s="4"/>
      <c r="S90" s="53">
        <v>-0.16763722387711386</v>
      </c>
      <c r="T90" s="16"/>
      <c r="U90" s="24" t="s">
        <v>21</v>
      </c>
      <c r="V90" s="7"/>
      <c r="W90" s="96" t="s">
        <v>120</v>
      </c>
      <c r="X90" s="4"/>
      <c r="Y90" s="99">
        <v>-0.24128282393456735</v>
      </c>
      <c r="Z90" s="100">
        <v>-0.32436749297214418</v>
      </c>
      <c r="AA90" s="101">
        <v>-6.314367345130778E-2</v>
      </c>
    </row>
    <row r="91" spans="1:39" ht="18" customHeight="1" thickBot="1" x14ac:dyDescent="0.45">
      <c r="A91" s="105">
        <v>19</v>
      </c>
      <c r="B91" s="21" t="s">
        <v>282</v>
      </c>
      <c r="C91" s="22" t="s">
        <v>283</v>
      </c>
      <c r="D91" s="48">
        <v>665.5</v>
      </c>
      <c r="E91" s="2"/>
      <c r="F91" s="78">
        <v>-3.3742776664633989E-2</v>
      </c>
      <c r="G91" s="3"/>
      <c r="H91" s="79">
        <v>498.75852492815983</v>
      </c>
      <c r="I91" s="124">
        <v>0.4893404629010103</v>
      </c>
      <c r="J91" s="18"/>
      <c r="K91" s="125">
        <v>0.44113172654056648</v>
      </c>
      <c r="L91" s="4"/>
      <c r="M91" s="108">
        <v>0.15027241582677375</v>
      </c>
      <c r="N91" s="4"/>
      <c r="O91" s="49">
        <v>2</v>
      </c>
      <c r="P91" s="23"/>
      <c r="Q91" s="80">
        <v>0.30554530891153731</v>
      </c>
      <c r="R91" s="4"/>
      <c r="S91" s="53">
        <v>0.24637941157842264</v>
      </c>
      <c r="T91" s="16"/>
      <c r="U91" s="24" t="s">
        <v>25</v>
      </c>
      <c r="V91" s="7"/>
      <c r="W91" s="96">
        <v>2</v>
      </c>
      <c r="X91" s="4"/>
      <c r="Y91" s="99">
        <v>-0.15010727421332237</v>
      </c>
      <c r="Z91" s="100">
        <v>-0.23040451465180289</v>
      </c>
      <c r="AA91" s="101">
        <v>0.15022987313768188</v>
      </c>
    </row>
    <row r="92" spans="1:39" ht="18" customHeight="1" thickBot="1" x14ac:dyDescent="0.45">
      <c r="A92" s="105">
        <v>69</v>
      </c>
      <c r="B92" s="21" t="s">
        <v>233</v>
      </c>
      <c r="C92" s="22" t="s">
        <v>234</v>
      </c>
      <c r="D92" s="48">
        <v>531.99</v>
      </c>
      <c r="E92" s="2"/>
      <c r="F92" s="78">
        <v>-2.7013680591118527E-2</v>
      </c>
      <c r="G92" s="3"/>
      <c r="H92" s="79">
        <v>932.09619840436028</v>
      </c>
      <c r="I92" s="124">
        <v>0.53723238902689618</v>
      </c>
      <c r="J92" s="18"/>
      <c r="K92" s="125">
        <v>0.44073696218108532</v>
      </c>
      <c r="L92" s="4"/>
      <c r="M92" s="108">
        <v>-3.19495520946661E-2</v>
      </c>
      <c r="N92" s="4"/>
      <c r="O92" s="49" t="s">
        <v>21</v>
      </c>
      <c r="P92" s="23"/>
      <c r="Q92" s="80">
        <v>0.41699014422677594</v>
      </c>
      <c r="R92" s="4"/>
      <c r="S92" s="53">
        <v>-6.3909052871295488E-2</v>
      </c>
      <c r="T92" s="16"/>
      <c r="U92" s="24" t="s">
        <v>21</v>
      </c>
      <c r="V92" s="7"/>
      <c r="W92" s="96" t="s">
        <v>120</v>
      </c>
      <c r="X92" s="4"/>
      <c r="Y92" s="99">
        <v>-0.22117791734375691</v>
      </c>
      <c r="Z92" s="100">
        <v>-0.11497255032440523</v>
      </c>
      <c r="AA92" s="101">
        <v>-3.7035025794189602E-2</v>
      </c>
    </row>
    <row r="93" spans="1:39" ht="18" customHeight="1" thickBot="1" x14ac:dyDescent="0.45">
      <c r="A93" s="105">
        <v>98</v>
      </c>
      <c r="B93" s="21" t="s">
        <v>101</v>
      </c>
      <c r="C93" s="22" t="s">
        <v>154</v>
      </c>
      <c r="D93" s="48">
        <v>211.22</v>
      </c>
      <c r="E93" s="2"/>
      <c r="F93" s="78">
        <v>-3.2033362357362205E-2</v>
      </c>
      <c r="G93" s="3"/>
      <c r="H93" s="79">
        <v>1713.4178333005277</v>
      </c>
      <c r="I93" s="124">
        <v>0.45130659327454048</v>
      </c>
      <c r="J93" s="18"/>
      <c r="K93" s="125">
        <v>0.43951839720924574</v>
      </c>
      <c r="L93" s="4"/>
      <c r="M93" s="108">
        <v>0.11254527256487235</v>
      </c>
      <c r="N93" s="4"/>
      <c r="O93" s="49">
        <v>3</v>
      </c>
      <c r="P93" s="23"/>
      <c r="Q93" s="80">
        <v>0.1851894885183919</v>
      </c>
      <c r="R93" s="4"/>
      <c r="S93" s="53">
        <v>0.1494804562482652</v>
      </c>
      <c r="T93" s="16"/>
      <c r="U93" s="24" t="s">
        <v>25</v>
      </c>
      <c r="V93" s="7"/>
      <c r="W93" s="96">
        <v>3</v>
      </c>
      <c r="X93" s="4"/>
      <c r="Y93" s="99">
        <v>-0.16365076222530195</v>
      </c>
      <c r="Z93" s="100">
        <v>-0.18501369757302166</v>
      </c>
      <c r="AA93" s="101">
        <v>8.0656707869994904E-3</v>
      </c>
    </row>
    <row r="94" spans="1:39" ht="18" customHeight="1" thickBot="1" x14ac:dyDescent="0.45">
      <c r="A94" s="105">
        <v>32</v>
      </c>
      <c r="B94" s="21" t="s">
        <v>292</v>
      </c>
      <c r="C94" s="22" t="s">
        <v>293</v>
      </c>
      <c r="D94" s="48">
        <v>133.99</v>
      </c>
      <c r="E94" s="2"/>
      <c r="F94" s="78">
        <v>-3.02525873923426E-2</v>
      </c>
      <c r="G94" s="3"/>
      <c r="H94" s="79">
        <v>421.19611747312791</v>
      </c>
      <c r="I94" s="124">
        <v>0.37706177504049737</v>
      </c>
      <c r="J94" s="18"/>
      <c r="K94" s="125">
        <v>0.4352308787478843</v>
      </c>
      <c r="L94" s="4"/>
      <c r="M94" s="108">
        <v>-0.16929092342929386</v>
      </c>
      <c r="N94" s="4"/>
      <c r="O94" s="49" t="s">
        <v>21</v>
      </c>
      <c r="P94" s="23"/>
      <c r="Q94" s="80">
        <v>0.35168519614902283</v>
      </c>
      <c r="R94" s="4"/>
      <c r="S94" s="53">
        <v>-0.19925595301005408</v>
      </c>
      <c r="T94" s="16"/>
      <c r="U94" s="24" t="s">
        <v>21</v>
      </c>
      <c r="V94" s="7"/>
      <c r="W94" s="96" t="s">
        <v>120</v>
      </c>
      <c r="X94" s="4"/>
      <c r="Y94" s="99">
        <v>-6.6336840638282935E-2</v>
      </c>
      <c r="Z94" s="100">
        <v>-0.16056885102117524</v>
      </c>
      <c r="AA94" s="101">
        <v>8.1349366475667928E-2</v>
      </c>
      <c r="AM94" s="166"/>
    </row>
    <row r="95" spans="1:39" ht="18" customHeight="1" thickBot="1" x14ac:dyDescent="0.45">
      <c r="A95" s="105">
        <v>17</v>
      </c>
      <c r="B95" s="217" t="s">
        <v>31</v>
      </c>
      <c r="C95" s="22" t="s">
        <v>126</v>
      </c>
      <c r="D95" s="48">
        <v>170.42</v>
      </c>
      <c r="E95" s="2"/>
      <c r="F95" s="78">
        <v>9.477550053311079E-3</v>
      </c>
      <c r="G95" s="3"/>
      <c r="H95" s="79">
        <v>14382.511355285582</v>
      </c>
      <c r="I95" s="124">
        <v>0.29892235485434632</v>
      </c>
      <c r="J95" s="18"/>
      <c r="K95" s="125">
        <v>0.43366603899423317</v>
      </c>
      <c r="L95" s="4"/>
      <c r="M95" s="108">
        <v>0.1097621571491364</v>
      </c>
      <c r="N95" s="4"/>
      <c r="O95" s="49">
        <v>2</v>
      </c>
      <c r="P95" s="23"/>
      <c r="Q95" s="80">
        <v>0.31031876365698846</v>
      </c>
      <c r="R95" s="4"/>
      <c r="S95" s="53">
        <v>8.6973252546216795E-2</v>
      </c>
      <c r="T95" s="16"/>
      <c r="U95" s="24" t="s">
        <v>25</v>
      </c>
      <c r="V95" s="7"/>
      <c r="W95" s="96">
        <v>2</v>
      </c>
      <c r="X95" s="4"/>
      <c r="Y95" s="99">
        <v>-1.4856350078039315E-2</v>
      </c>
      <c r="Z95" s="100">
        <v>0.16846074734316074</v>
      </c>
      <c r="AA95" s="101">
        <v>0.41910233991173262</v>
      </c>
    </row>
    <row r="96" spans="1:39" ht="18" customHeight="1" thickBot="1" x14ac:dyDescent="0.45">
      <c r="A96" s="105">
        <v>12</v>
      </c>
      <c r="B96" s="21" t="s">
        <v>212</v>
      </c>
      <c r="C96" s="22" t="s">
        <v>213</v>
      </c>
      <c r="D96" s="48">
        <v>233.01</v>
      </c>
      <c r="E96" s="2"/>
      <c r="F96" s="78">
        <v>-2.7788208787082214E-2</v>
      </c>
      <c r="G96" s="3"/>
      <c r="H96" s="79">
        <v>530.40423445399199</v>
      </c>
      <c r="I96" s="124">
        <v>0.27485222998472175</v>
      </c>
      <c r="J96" s="18"/>
      <c r="K96" s="125">
        <v>0.43307798757518612</v>
      </c>
      <c r="L96" s="4"/>
      <c r="M96" s="108">
        <v>0.29511431262482068</v>
      </c>
      <c r="N96" s="4"/>
      <c r="O96" s="49">
        <v>10</v>
      </c>
      <c r="P96" s="23"/>
      <c r="Q96" s="80">
        <v>0.37005145312466403</v>
      </c>
      <c r="R96" s="4"/>
      <c r="S96" s="53">
        <v>3.8365585409422004E-2</v>
      </c>
      <c r="T96" s="16"/>
      <c r="U96" s="24" t="s">
        <v>25</v>
      </c>
      <c r="V96" s="7"/>
      <c r="W96" s="96">
        <v>6</v>
      </c>
      <c r="X96" s="4"/>
      <c r="Y96" s="99">
        <v>-0.16138204066942607</v>
      </c>
      <c r="Z96" s="100">
        <v>-0.20623403168114463</v>
      </c>
      <c r="AA96" s="101">
        <v>2.6475770925109998E-2</v>
      </c>
    </row>
    <row r="97" spans="1:27" ht="18" customHeight="1" thickBot="1" x14ac:dyDescent="0.45">
      <c r="A97" s="105">
        <v>61</v>
      </c>
      <c r="B97" s="21" t="s">
        <v>63</v>
      </c>
      <c r="C97" s="22" t="s">
        <v>139</v>
      </c>
      <c r="D97" s="48">
        <v>317</v>
      </c>
      <c r="E97" s="2"/>
      <c r="F97" s="78">
        <v>-3.8607345403815274E-2</v>
      </c>
      <c r="G97" s="3"/>
      <c r="H97" s="79">
        <v>1282.4997938462323</v>
      </c>
      <c r="I97" s="124">
        <v>0.31193947937430017</v>
      </c>
      <c r="J97" s="18"/>
      <c r="K97" s="125">
        <v>0.43153413814660685</v>
      </c>
      <c r="L97" s="4"/>
      <c r="M97" s="108">
        <v>0.218887140191944</v>
      </c>
      <c r="N97" s="4"/>
      <c r="O97" s="49">
        <v>4</v>
      </c>
      <c r="P97" s="23"/>
      <c r="Q97" s="80">
        <v>0.59216825897062175</v>
      </c>
      <c r="R97" s="4"/>
      <c r="S97" s="53">
        <v>-7.5313487434930562E-2</v>
      </c>
      <c r="T97" s="16"/>
      <c r="U97" s="24" t="s">
        <v>21</v>
      </c>
      <c r="V97" s="7"/>
      <c r="W97" s="96" t="s">
        <v>120</v>
      </c>
      <c r="X97" s="4"/>
      <c r="Y97" s="99">
        <v>-0.18815786103926047</v>
      </c>
      <c r="Z97" s="100">
        <v>-5.635102551126725E-2</v>
      </c>
      <c r="AA97" s="101">
        <v>8.2835183603757523E-2</v>
      </c>
    </row>
    <row r="98" spans="1:27" ht="18" customHeight="1" thickBot="1" x14ac:dyDescent="0.3">
      <c r="A98" s="105">
        <v>120</v>
      </c>
      <c r="B98" s="21" t="s">
        <v>121</v>
      </c>
      <c r="C98" s="216" t="s">
        <v>157</v>
      </c>
      <c r="D98" s="48">
        <v>51.24</v>
      </c>
      <c r="E98" s="3"/>
      <c r="F98" s="78">
        <v>-4.0269713429481158E-2</v>
      </c>
      <c r="G98" s="3"/>
      <c r="H98" s="79">
        <v>1296.0378060708806</v>
      </c>
      <c r="I98" s="124">
        <v>0.38484228323135661</v>
      </c>
      <c r="J98" s="18"/>
      <c r="K98" s="125">
        <v>0.42526948462971037</v>
      </c>
      <c r="L98" s="4"/>
      <c r="M98" s="108">
        <v>-0.39894751023615893</v>
      </c>
      <c r="N98" s="4"/>
      <c r="O98" s="49" t="s">
        <v>21</v>
      </c>
      <c r="P98" s="23"/>
      <c r="Q98" s="80">
        <v>0.18138315380634068</v>
      </c>
      <c r="R98" s="4"/>
      <c r="S98" s="53">
        <v>-2.7332204390623779E-2</v>
      </c>
      <c r="T98" s="4"/>
      <c r="U98" s="24" t="s">
        <v>21</v>
      </c>
      <c r="V98" s="7"/>
      <c r="W98" s="96" t="s">
        <v>120</v>
      </c>
      <c r="X98" s="4"/>
      <c r="Y98" s="99">
        <v>7.1742313323572393E-2</v>
      </c>
      <c r="Z98" s="100">
        <v>8.8360237892948224E-2</v>
      </c>
      <c r="AA98" s="101">
        <v>0.34417628541448075</v>
      </c>
    </row>
    <row r="99" spans="1:27" ht="18" customHeight="1" thickBot="1" x14ac:dyDescent="0.45">
      <c r="A99" s="105">
        <v>22</v>
      </c>
      <c r="B99" s="21" t="s">
        <v>32</v>
      </c>
      <c r="C99" s="22" t="s">
        <v>149</v>
      </c>
      <c r="D99" s="48">
        <v>23.22</v>
      </c>
      <c r="E99" s="2"/>
      <c r="F99" s="78">
        <v>4.3084877208099392E-4</v>
      </c>
      <c r="G99" s="3"/>
      <c r="H99" s="79">
        <v>1298.993271874376</v>
      </c>
      <c r="I99" s="124">
        <v>0.27264249546425279</v>
      </c>
      <c r="J99" s="18"/>
      <c r="K99" s="125">
        <v>0.42512185093184851</v>
      </c>
      <c r="L99" s="4"/>
      <c r="M99" s="108">
        <v>-0.21147337046538039</v>
      </c>
      <c r="N99" s="4"/>
      <c r="O99" s="49" t="s">
        <v>21</v>
      </c>
      <c r="P99" s="23"/>
      <c r="Q99" s="80">
        <v>0.10853611576867261</v>
      </c>
      <c r="R99" s="4"/>
      <c r="S99" s="53">
        <v>-9.9880179159656329E-2</v>
      </c>
      <c r="T99" s="16"/>
      <c r="U99" s="24" t="s">
        <v>21</v>
      </c>
      <c r="V99" s="7"/>
      <c r="W99" s="96" t="s">
        <v>120</v>
      </c>
      <c r="X99" s="4"/>
      <c r="Y99" s="99">
        <v>-5.1082958724969374E-2</v>
      </c>
      <c r="Z99" s="100">
        <v>-0.14031840059237333</v>
      </c>
      <c r="AA99" s="101">
        <v>-0.22574191397132382</v>
      </c>
    </row>
    <row r="100" spans="1:27" ht="18" customHeight="1" thickBot="1" x14ac:dyDescent="0.45">
      <c r="A100" s="105">
        <v>59</v>
      </c>
      <c r="B100" s="21" t="s">
        <v>61</v>
      </c>
      <c r="C100" s="22" t="s">
        <v>138</v>
      </c>
      <c r="D100" s="48">
        <v>58.97</v>
      </c>
      <c r="E100" s="2"/>
      <c r="F100" s="78">
        <v>-1.6838946315438474E-2</v>
      </c>
      <c r="G100" s="3"/>
      <c r="H100" s="79">
        <v>568.56506292467191</v>
      </c>
      <c r="I100" s="124">
        <v>0.18289240720741082</v>
      </c>
      <c r="J100" s="18"/>
      <c r="K100" s="125">
        <v>0.42444718997809472</v>
      </c>
      <c r="L100" s="4"/>
      <c r="M100" s="108">
        <v>0.19042007222282498</v>
      </c>
      <c r="N100" s="4"/>
      <c r="O100" s="49">
        <v>3</v>
      </c>
      <c r="P100" s="23"/>
      <c r="Q100" s="80">
        <v>0.48920233147100145</v>
      </c>
      <c r="R100" s="4"/>
      <c r="S100" s="53">
        <v>-0.13454019923193286</v>
      </c>
      <c r="T100" s="16"/>
      <c r="U100" s="24" t="s">
        <v>21</v>
      </c>
      <c r="V100" s="7"/>
      <c r="W100" s="96" t="s">
        <v>120</v>
      </c>
      <c r="X100" s="4"/>
      <c r="Y100" s="99">
        <v>-0.17914810690423166</v>
      </c>
      <c r="Z100" s="100">
        <v>-0.1738582235920425</v>
      </c>
      <c r="AA100" s="101">
        <v>-8.360528360528352E-2</v>
      </c>
    </row>
    <row r="101" spans="1:27" ht="18" customHeight="1" thickBot="1" x14ac:dyDescent="0.45">
      <c r="A101" s="105">
        <v>99</v>
      </c>
      <c r="B101" s="21" t="s">
        <v>240</v>
      </c>
      <c r="C101" s="22" t="s">
        <v>241</v>
      </c>
      <c r="D101" s="48">
        <v>568</v>
      </c>
      <c r="E101" s="2"/>
      <c r="F101" s="78">
        <v>-3.5096660211327402E-2</v>
      </c>
      <c r="G101" s="3"/>
      <c r="H101" s="79">
        <v>838.88997918429197</v>
      </c>
      <c r="I101" s="124">
        <v>0.58132979852597877</v>
      </c>
      <c r="J101" s="18"/>
      <c r="K101" s="125">
        <v>0.42115105559332378</v>
      </c>
      <c r="L101" s="4"/>
      <c r="M101" s="108">
        <v>-0.16892585030483409</v>
      </c>
      <c r="N101" s="4"/>
      <c r="O101" s="49" t="s">
        <v>21</v>
      </c>
      <c r="P101" s="23"/>
      <c r="Q101" s="80">
        <v>0.21872415336836259</v>
      </c>
      <c r="R101" s="4"/>
      <c r="S101" s="53">
        <v>0.13214918647610804</v>
      </c>
      <c r="T101" s="16"/>
      <c r="U101" s="24" t="s">
        <v>21</v>
      </c>
      <c r="V101" s="7"/>
      <c r="W101" s="96" t="s">
        <v>120</v>
      </c>
      <c r="X101" s="4"/>
      <c r="Y101" s="99">
        <v>-0.10029778876005835</v>
      </c>
      <c r="Z101" s="100">
        <v>-0.14283558439598576</v>
      </c>
      <c r="AA101" s="101">
        <v>0.20257452574525736</v>
      </c>
    </row>
    <row r="102" spans="1:27" ht="18" customHeight="1" thickBot="1" x14ac:dyDescent="0.45">
      <c r="A102" s="105">
        <v>41</v>
      </c>
      <c r="B102" s="21" t="s">
        <v>47</v>
      </c>
      <c r="C102" s="22" t="s">
        <v>48</v>
      </c>
      <c r="D102" s="48">
        <v>46.65</v>
      </c>
      <c r="E102" s="2"/>
      <c r="F102" s="78">
        <v>-1.2071156289707785E-2</v>
      </c>
      <c r="G102" s="3"/>
      <c r="H102" s="79">
        <v>1001.5179424815759</v>
      </c>
      <c r="I102" s="124">
        <v>0.21007178503548485</v>
      </c>
      <c r="J102" s="18"/>
      <c r="K102" s="125">
        <v>0.42080691340507914</v>
      </c>
      <c r="L102" s="4"/>
      <c r="M102" s="108">
        <v>-0.11810287435691569</v>
      </c>
      <c r="N102" s="4"/>
      <c r="O102" s="49" t="s">
        <v>21</v>
      </c>
      <c r="P102" s="23"/>
      <c r="Q102" s="80">
        <v>6.591864078570514E-2</v>
      </c>
      <c r="R102" s="4"/>
      <c r="S102" s="53">
        <v>-1.2790394134202649E-2</v>
      </c>
      <c r="T102" s="16"/>
      <c r="U102" s="24" t="s">
        <v>21</v>
      </c>
      <c r="V102" s="7"/>
      <c r="W102" s="96" t="s">
        <v>120</v>
      </c>
      <c r="X102" s="4"/>
      <c r="Y102" s="99">
        <v>-4.5231273024969321E-2</v>
      </c>
      <c r="Z102" s="100">
        <v>-0.16726169225276699</v>
      </c>
      <c r="AA102" s="101">
        <v>-0.16577253218884125</v>
      </c>
    </row>
    <row r="103" spans="1:27" ht="18" customHeight="1" thickBot="1" x14ac:dyDescent="0.45">
      <c r="A103" s="105">
        <v>26</v>
      </c>
      <c r="B103" s="21" t="s">
        <v>217</v>
      </c>
      <c r="C103" s="22" t="s">
        <v>254</v>
      </c>
      <c r="D103" s="48">
        <v>209.62</v>
      </c>
      <c r="E103" s="2"/>
      <c r="F103" s="78">
        <v>-6.1634743030531958E-3</v>
      </c>
      <c r="G103" s="3"/>
      <c r="H103" s="79">
        <v>368.73655206383995</v>
      </c>
      <c r="I103" s="124">
        <v>0.37973936990541612</v>
      </c>
      <c r="J103" s="18"/>
      <c r="K103" s="125">
        <v>0.41995179142758932</v>
      </c>
      <c r="L103" s="4"/>
      <c r="M103" s="108">
        <v>7.6205111526378433E-2</v>
      </c>
      <c r="N103" s="4"/>
      <c r="O103" s="49">
        <v>2</v>
      </c>
      <c r="P103" s="23"/>
      <c r="Q103" s="80">
        <v>0.14620435940517318</v>
      </c>
      <c r="R103" s="4"/>
      <c r="S103" s="53">
        <v>-1.3543686023355339E-2</v>
      </c>
      <c r="T103" s="16"/>
      <c r="U103" s="24" t="s">
        <v>21</v>
      </c>
      <c r="V103" s="7"/>
      <c r="W103" s="96" t="s">
        <v>120</v>
      </c>
      <c r="X103" s="4"/>
      <c r="Y103" s="99">
        <v>-0.10666950777754103</v>
      </c>
      <c r="Z103" s="100">
        <v>-0.27547352412553572</v>
      </c>
      <c r="AA103" s="101">
        <v>-0.21103541721555197</v>
      </c>
    </row>
    <row r="104" spans="1:27" ht="18" customHeight="1" thickTop="1" thickBot="1" x14ac:dyDescent="0.45">
      <c r="A104" s="105">
        <v>81</v>
      </c>
      <c r="B104" s="21" t="s">
        <v>84</v>
      </c>
      <c r="C104" s="171" t="s">
        <v>85</v>
      </c>
      <c r="D104" s="48">
        <v>92.71</v>
      </c>
      <c r="E104" s="2"/>
      <c r="F104" s="78">
        <v>-1.6026321375504193E-2</v>
      </c>
      <c r="G104" s="3"/>
      <c r="H104" s="79">
        <v>892.16299040909996</v>
      </c>
      <c r="I104" s="124">
        <v>0.35719596759031114</v>
      </c>
      <c r="J104" s="18"/>
      <c r="K104" s="125">
        <v>0.41873143273860947</v>
      </c>
      <c r="L104" s="4"/>
      <c r="M104" s="108">
        <v>-0.22334229111000803</v>
      </c>
      <c r="N104" s="4"/>
      <c r="O104" s="49" t="s">
        <v>21</v>
      </c>
      <c r="P104" s="23"/>
      <c r="Q104" s="80">
        <v>0.31850632780928395</v>
      </c>
      <c r="R104" s="4"/>
      <c r="S104" s="53">
        <v>4.7842914258575342E-2</v>
      </c>
      <c r="T104" s="16"/>
      <c r="U104" s="24" t="s">
        <v>21</v>
      </c>
      <c r="V104" s="7"/>
      <c r="W104" s="96" t="s">
        <v>120</v>
      </c>
      <c r="X104" s="4"/>
      <c r="Y104" s="99">
        <v>-5.1754116804745842E-2</v>
      </c>
      <c r="Z104" s="100">
        <v>-8.0257936507936556E-2</v>
      </c>
      <c r="AA104" s="101">
        <v>0.16866254884659004</v>
      </c>
    </row>
    <row r="105" spans="1:27" ht="18" customHeight="1" thickBot="1" x14ac:dyDescent="0.45">
      <c r="A105" s="105">
        <v>23</v>
      </c>
      <c r="B105" s="21" t="s">
        <v>184</v>
      </c>
      <c r="C105" s="22" t="s">
        <v>185</v>
      </c>
      <c r="D105" s="48">
        <v>154.25</v>
      </c>
      <c r="E105" s="2"/>
      <c r="F105" s="78">
        <v>-2.1993660650754254E-3</v>
      </c>
      <c r="G105" s="3"/>
      <c r="H105" s="79">
        <v>2980.5963720162567</v>
      </c>
      <c r="I105" s="124">
        <v>0.99713474412413472</v>
      </c>
      <c r="J105" s="18"/>
      <c r="K105" s="125">
        <v>0.41754750406717228</v>
      </c>
      <c r="L105" s="4"/>
      <c r="M105" s="108">
        <v>-0.21199180049388644</v>
      </c>
      <c r="N105" s="4"/>
      <c r="O105" s="49" t="s">
        <v>21</v>
      </c>
      <c r="P105" s="23"/>
      <c r="Q105" s="80">
        <v>-0.20892456954928362</v>
      </c>
      <c r="R105" s="4"/>
      <c r="S105" s="53">
        <v>9.4529162766815139E-2</v>
      </c>
      <c r="T105" s="16"/>
      <c r="U105" s="24" t="s">
        <v>21</v>
      </c>
      <c r="V105" s="7"/>
      <c r="W105" s="96" t="s">
        <v>120</v>
      </c>
      <c r="X105" s="4"/>
      <c r="Y105" s="99">
        <v>6.5115315564148624E-2</v>
      </c>
      <c r="Z105" s="100">
        <v>-3.5213910432824624E-2</v>
      </c>
      <c r="AA105" s="101">
        <v>-0.35511518040051837</v>
      </c>
    </row>
    <row r="106" spans="1:27" ht="18" customHeight="1" thickBot="1" x14ac:dyDescent="0.45">
      <c r="A106" s="105">
        <v>73</v>
      </c>
      <c r="B106" s="21" t="s">
        <v>301</v>
      </c>
      <c r="C106" s="22" t="s">
        <v>302</v>
      </c>
      <c r="D106" s="48">
        <v>68.75</v>
      </c>
      <c r="E106" s="2"/>
      <c r="F106" s="78">
        <v>-3.6845054637153152E-2</v>
      </c>
      <c r="G106" s="3"/>
      <c r="H106" s="79">
        <v>571.20655852749007</v>
      </c>
      <c r="I106" s="124">
        <v>0.64820222723870891</v>
      </c>
      <c r="J106" s="18"/>
      <c r="K106" s="125">
        <v>0.41703756795415775</v>
      </c>
      <c r="L106" s="4"/>
      <c r="M106" s="108">
        <v>-0.14582217564718281</v>
      </c>
      <c r="N106" s="4"/>
      <c r="O106" s="49" t="s">
        <v>21</v>
      </c>
      <c r="P106" s="23"/>
      <c r="Q106" s="80">
        <v>0.36429210068902318</v>
      </c>
      <c r="R106" s="4"/>
      <c r="S106" s="53">
        <v>0.14992050555293354</v>
      </c>
      <c r="T106" s="16"/>
      <c r="U106" s="24" t="s">
        <v>21</v>
      </c>
      <c r="V106" s="7"/>
      <c r="W106" s="96" t="s">
        <v>120</v>
      </c>
      <c r="X106" s="4"/>
      <c r="Y106" s="99">
        <v>-0.20336037079953651</v>
      </c>
      <c r="Z106" s="100">
        <v>9.7016116164033717E-2</v>
      </c>
      <c r="AA106" s="101">
        <v>0.51933701657458564</v>
      </c>
    </row>
    <row r="107" spans="1:27" ht="18" customHeight="1" thickBot="1" x14ac:dyDescent="0.45">
      <c r="A107" s="105">
        <v>63</v>
      </c>
      <c r="B107" s="21" t="s">
        <v>65</v>
      </c>
      <c r="C107" s="22" t="s">
        <v>66</v>
      </c>
      <c r="D107" s="48">
        <v>48.3</v>
      </c>
      <c r="E107" s="2"/>
      <c r="F107" s="78">
        <v>-1.8598884066957089E-3</v>
      </c>
      <c r="G107" s="3"/>
      <c r="H107" s="79">
        <v>2192.7509829710398</v>
      </c>
      <c r="I107" s="124">
        <v>0.32683548237096632</v>
      </c>
      <c r="J107" s="18"/>
      <c r="K107" s="125">
        <v>0.41479973651714841</v>
      </c>
      <c r="L107" s="4"/>
      <c r="M107" s="108">
        <v>-6.5306145817973227E-2</v>
      </c>
      <c r="N107" s="4"/>
      <c r="O107" s="49" t="s">
        <v>21</v>
      </c>
      <c r="P107" s="23"/>
      <c r="Q107" s="80">
        <v>0.2320102591043785</v>
      </c>
      <c r="R107" s="4"/>
      <c r="S107" s="53">
        <v>3.4806391822341604E-2</v>
      </c>
      <c r="T107" s="16"/>
      <c r="U107" s="24" t="s">
        <v>21</v>
      </c>
      <c r="V107" s="7"/>
      <c r="W107" s="96" t="s">
        <v>120</v>
      </c>
      <c r="X107" s="4"/>
      <c r="Y107" s="99">
        <v>-4.8650778018515028E-2</v>
      </c>
      <c r="Z107" s="100">
        <v>-9.7196261682243046E-2</v>
      </c>
      <c r="AA107" s="101">
        <v>-0.22147001934235977</v>
      </c>
    </row>
    <row r="108" spans="1:27" ht="18" customHeight="1" thickBot="1" x14ac:dyDescent="0.45">
      <c r="A108" s="105">
        <v>24</v>
      </c>
      <c r="B108" s="21" t="s">
        <v>33</v>
      </c>
      <c r="C108" s="22" t="s">
        <v>127</v>
      </c>
      <c r="D108" s="48">
        <v>43.19</v>
      </c>
      <c r="E108" s="2"/>
      <c r="F108" s="78">
        <v>-2.2408329560887341E-2</v>
      </c>
      <c r="G108" s="3"/>
      <c r="H108" s="79">
        <v>1909.6184901147208</v>
      </c>
      <c r="I108" s="124">
        <v>0.34003302433867527</v>
      </c>
      <c r="J108" s="18"/>
      <c r="K108" s="125">
        <v>0.41047577365164273</v>
      </c>
      <c r="L108" s="4"/>
      <c r="M108" s="108">
        <v>-0.14488446282013345</v>
      </c>
      <c r="N108" s="4"/>
      <c r="O108" s="49" t="s">
        <v>21</v>
      </c>
      <c r="P108" s="23"/>
      <c r="Q108" s="80">
        <v>0.37585998541255383</v>
      </c>
      <c r="R108" s="4"/>
      <c r="S108" s="53">
        <v>-1.37207537055247E-2</v>
      </c>
      <c r="T108" s="16"/>
      <c r="U108" s="24" t="s">
        <v>21</v>
      </c>
      <c r="V108" s="7"/>
      <c r="W108" s="96" t="s">
        <v>120</v>
      </c>
      <c r="X108" s="4"/>
      <c r="Y108" s="99">
        <v>-2.2629554197782342E-2</v>
      </c>
      <c r="Z108" s="100">
        <v>7.5984055804683592E-2</v>
      </c>
      <c r="AA108" s="101">
        <v>0.1704607046070461</v>
      </c>
    </row>
    <row r="109" spans="1:27" ht="18" customHeight="1" thickBot="1" x14ac:dyDescent="0.45">
      <c r="A109" s="105">
        <v>115</v>
      </c>
      <c r="B109" s="21" t="s">
        <v>113</v>
      </c>
      <c r="C109" s="22" t="s">
        <v>156</v>
      </c>
      <c r="D109" s="48">
        <v>50.99</v>
      </c>
      <c r="E109" s="2"/>
      <c r="F109" s="78">
        <v>-1.9607843137248171E-4</v>
      </c>
      <c r="G109" s="3"/>
      <c r="H109" s="79">
        <v>1197.9937406995759</v>
      </c>
      <c r="I109" s="124">
        <v>0.17159878918178478</v>
      </c>
      <c r="J109" s="18"/>
      <c r="K109" s="125">
        <v>0.40923570390777181</v>
      </c>
      <c r="L109" s="4"/>
      <c r="M109" s="108">
        <v>-0.30468070736120678</v>
      </c>
      <c r="N109" s="4"/>
      <c r="O109" s="49" t="s">
        <v>21</v>
      </c>
      <c r="P109" s="23"/>
      <c r="Q109" s="80">
        <v>-0.40603486489227542</v>
      </c>
      <c r="R109" s="4"/>
      <c r="S109" s="53">
        <v>-0.18835204350655363</v>
      </c>
      <c r="T109" s="16"/>
      <c r="U109" s="24" t="s">
        <v>21</v>
      </c>
      <c r="V109" s="7"/>
      <c r="W109" s="96" t="s">
        <v>120</v>
      </c>
      <c r="X109" s="4"/>
      <c r="Y109" s="99">
        <v>-3.3914361500568369E-2</v>
      </c>
      <c r="Z109" s="100">
        <v>-5.6788753237143941E-2</v>
      </c>
      <c r="AA109" s="101">
        <v>-0.1055955095597263</v>
      </c>
    </row>
    <row r="110" spans="1:27" ht="18" customHeight="1" thickBot="1" x14ac:dyDescent="0.45">
      <c r="A110" s="105">
        <v>39</v>
      </c>
      <c r="B110" s="21" t="s">
        <v>45</v>
      </c>
      <c r="C110" s="22" t="s">
        <v>220</v>
      </c>
      <c r="D110" s="48">
        <v>56.36</v>
      </c>
      <c r="E110" s="2"/>
      <c r="F110" s="78">
        <v>-1.9826086956521771E-2</v>
      </c>
      <c r="G110" s="3"/>
      <c r="H110" s="79">
        <v>1396.5502049858876</v>
      </c>
      <c r="I110" s="124">
        <v>0.27010959702837956</v>
      </c>
      <c r="J110" s="18"/>
      <c r="K110" s="125">
        <v>0.40691552076142723</v>
      </c>
      <c r="L110" s="4"/>
      <c r="M110" s="108">
        <v>-0.22320363333877158</v>
      </c>
      <c r="N110" s="4"/>
      <c r="O110" s="49" t="s">
        <v>21</v>
      </c>
      <c r="P110" s="23"/>
      <c r="Q110" s="80">
        <v>0.21703004619154004</v>
      </c>
      <c r="R110" s="4"/>
      <c r="S110" s="53">
        <v>-0.2217789571363725</v>
      </c>
      <c r="T110" s="16"/>
      <c r="U110" s="24" t="s">
        <v>21</v>
      </c>
      <c r="V110" s="7"/>
      <c r="W110" s="96" t="s">
        <v>120</v>
      </c>
      <c r="X110" s="4"/>
      <c r="Y110" s="99">
        <v>-5.0858875042101737E-2</v>
      </c>
      <c r="Z110" s="100">
        <v>-0.17409144196951931</v>
      </c>
      <c r="AA110" s="101">
        <v>-0.19577625570776258</v>
      </c>
    </row>
    <row r="111" spans="1:27" ht="18" customHeight="1" thickBot="1" x14ac:dyDescent="0.45">
      <c r="A111" s="105">
        <v>89</v>
      </c>
      <c r="B111" s="21" t="s">
        <v>94</v>
      </c>
      <c r="C111" s="216" t="s">
        <v>142</v>
      </c>
      <c r="D111" s="48">
        <v>114.61</v>
      </c>
      <c r="E111" s="2"/>
      <c r="F111" s="78">
        <v>-2.7657588869093086E-2</v>
      </c>
      <c r="G111" s="3"/>
      <c r="H111" s="79">
        <v>2638.4299693222797</v>
      </c>
      <c r="I111" s="124">
        <v>0.70082535165248139</v>
      </c>
      <c r="J111" s="18"/>
      <c r="K111" s="125">
        <v>0.4052093988889871</v>
      </c>
      <c r="L111" s="4"/>
      <c r="M111" s="108">
        <v>0.60301460616849212</v>
      </c>
      <c r="N111" s="4"/>
      <c r="O111" s="49">
        <v>14</v>
      </c>
      <c r="P111" s="23"/>
      <c r="Q111" s="80">
        <v>0.51501540299193438</v>
      </c>
      <c r="R111" s="4"/>
      <c r="S111" s="53">
        <v>0.15623069626562536</v>
      </c>
      <c r="T111" s="16"/>
      <c r="U111" s="24" t="s">
        <v>25</v>
      </c>
      <c r="V111" s="7"/>
      <c r="W111" s="96">
        <v>3</v>
      </c>
      <c r="X111" s="4"/>
      <c r="Y111" s="99">
        <v>-0.39404673786613087</v>
      </c>
      <c r="Z111" s="100">
        <v>-0.5791657486964823</v>
      </c>
      <c r="AA111" s="101">
        <v>-0.5107781619498869</v>
      </c>
    </row>
    <row r="112" spans="1:27" ht="18" customHeight="1" thickBot="1" x14ac:dyDescent="0.45">
      <c r="A112" s="105">
        <v>82</v>
      </c>
      <c r="B112" s="21" t="s">
        <v>86</v>
      </c>
      <c r="C112" s="216" t="s">
        <v>87</v>
      </c>
      <c r="D112" s="48">
        <v>375</v>
      </c>
      <c r="E112" s="2"/>
      <c r="F112" s="78">
        <v>-2.068317141961773E-2</v>
      </c>
      <c r="G112" s="3"/>
      <c r="H112" s="79">
        <v>2651.4630340389886</v>
      </c>
      <c r="I112" s="124">
        <v>0.67006416626987964</v>
      </c>
      <c r="J112" s="18"/>
      <c r="K112" s="125">
        <v>0.40451896866531384</v>
      </c>
      <c r="L112" s="4"/>
      <c r="M112" s="108">
        <v>0.25461959541160206</v>
      </c>
      <c r="N112" s="4"/>
      <c r="O112" s="49">
        <v>23</v>
      </c>
      <c r="P112" s="23"/>
      <c r="Q112" s="80">
        <v>0.14068288280098373</v>
      </c>
      <c r="R112" s="4"/>
      <c r="S112" s="154">
        <v>-5.392749940984231E-2</v>
      </c>
      <c r="T112" s="16"/>
      <c r="U112" s="24" t="s">
        <v>21</v>
      </c>
      <c r="V112" s="7"/>
      <c r="W112" s="96" t="s">
        <v>120</v>
      </c>
      <c r="X112" s="4"/>
      <c r="Y112" s="99">
        <v>-0.38008331680222174</v>
      </c>
      <c r="Z112" s="100">
        <v>-0.36510623888935911</v>
      </c>
      <c r="AA112" s="101">
        <v>-0.27996774255486634</v>
      </c>
    </row>
    <row r="113" spans="1:29" ht="18" customHeight="1" thickTop="1" thickBot="1" x14ac:dyDescent="0.45">
      <c r="A113" s="105">
        <v>64</v>
      </c>
      <c r="B113" s="21" t="s">
        <v>67</v>
      </c>
      <c r="C113" s="171" t="s">
        <v>182</v>
      </c>
      <c r="D113" s="48">
        <v>128.13</v>
      </c>
      <c r="E113" s="2"/>
      <c r="F113" s="78">
        <v>-7.2059507205951556E-3</v>
      </c>
      <c r="G113" s="3"/>
      <c r="H113" s="79">
        <v>875.86148379890756</v>
      </c>
      <c r="I113" s="124">
        <v>0.21257210697454615</v>
      </c>
      <c r="J113" s="18"/>
      <c r="K113" s="125">
        <v>0.40107076280352566</v>
      </c>
      <c r="L113" s="4"/>
      <c r="M113" s="108">
        <v>-0.21291378818543483</v>
      </c>
      <c r="N113" s="4"/>
      <c r="O113" s="49" t="s">
        <v>21</v>
      </c>
      <c r="P113" s="23"/>
      <c r="Q113" s="80">
        <v>0.29087082709051992</v>
      </c>
      <c r="R113" s="4"/>
      <c r="S113" s="53">
        <v>5.0647863179530482E-2</v>
      </c>
      <c r="T113" s="16"/>
      <c r="U113" s="24" t="s">
        <v>21</v>
      </c>
      <c r="V113" s="7"/>
      <c r="W113" s="96" t="s">
        <v>120</v>
      </c>
      <c r="X113" s="4"/>
      <c r="Y113" s="99">
        <v>-6.5131425913003138E-3</v>
      </c>
      <c r="Z113" s="100">
        <v>-3.6059309281871732E-3</v>
      </c>
      <c r="AA113" s="101">
        <v>2.6983051934259539E-2</v>
      </c>
    </row>
    <row r="114" spans="1:29" ht="18" customHeight="1" thickBot="1" x14ac:dyDescent="0.45">
      <c r="A114" s="105">
        <v>66</v>
      </c>
      <c r="B114" s="21" t="s">
        <v>231</v>
      </c>
      <c r="C114" s="22" t="s">
        <v>232</v>
      </c>
      <c r="D114" s="48">
        <v>64.209999999999994</v>
      </c>
      <c r="E114" s="2"/>
      <c r="F114" s="78">
        <v>-8.0333693805038076E-3</v>
      </c>
      <c r="G114" s="3"/>
      <c r="H114" s="79">
        <v>1022.9906631999239</v>
      </c>
      <c r="I114" s="124">
        <v>1.0903136806631741</v>
      </c>
      <c r="J114" s="18"/>
      <c r="K114" s="125">
        <v>0.39876754663896008</v>
      </c>
      <c r="L114" s="4"/>
      <c r="M114" s="108">
        <v>-7.7031493139418927E-2</v>
      </c>
      <c r="N114" s="4"/>
      <c r="O114" s="49" t="s">
        <v>21</v>
      </c>
      <c r="P114" s="23"/>
      <c r="Q114" s="80">
        <v>0.1290325987999108</v>
      </c>
      <c r="R114" s="4"/>
      <c r="S114" s="53">
        <v>-0.15466385798450746</v>
      </c>
      <c r="T114" s="16"/>
      <c r="U114" s="24" t="s">
        <v>21</v>
      </c>
      <c r="V114" s="7"/>
      <c r="W114" s="96" t="s">
        <v>120</v>
      </c>
      <c r="X114" s="4"/>
      <c r="Y114" s="99">
        <v>-0.12532352540525815</v>
      </c>
      <c r="Z114" s="100">
        <v>-0.15424130663856706</v>
      </c>
      <c r="AA114" s="101">
        <v>-0.18793474136840771</v>
      </c>
    </row>
    <row r="115" spans="1:29" ht="18" customHeight="1" thickBot="1" x14ac:dyDescent="0.45">
      <c r="A115" s="105">
        <v>34</v>
      </c>
      <c r="B115" s="21" t="s">
        <v>41</v>
      </c>
      <c r="C115" s="22" t="s">
        <v>130</v>
      </c>
      <c r="D115" s="48">
        <v>89.51</v>
      </c>
      <c r="E115" s="2"/>
      <c r="F115" s="78">
        <v>-2.9175704989154005E-2</v>
      </c>
      <c r="G115" s="3"/>
      <c r="H115" s="79">
        <v>534.87112121878408</v>
      </c>
      <c r="I115" s="124">
        <v>0.39623796847980503</v>
      </c>
      <c r="J115" s="18"/>
      <c r="K115" s="125">
        <v>0.39843400274890428</v>
      </c>
      <c r="L115" s="4"/>
      <c r="M115" s="108">
        <v>0.11337301823107604</v>
      </c>
      <c r="N115" s="4"/>
      <c r="O115" s="49">
        <v>2</v>
      </c>
      <c r="P115" s="23"/>
      <c r="Q115" s="80">
        <v>0.71058949384334802</v>
      </c>
      <c r="R115" s="4"/>
      <c r="S115" s="53">
        <v>0.29492426938378224</v>
      </c>
      <c r="T115" s="16"/>
      <c r="U115" s="24" t="s">
        <v>25</v>
      </c>
      <c r="V115" s="7"/>
      <c r="W115" s="96">
        <v>2</v>
      </c>
      <c r="X115" s="4"/>
      <c r="Y115" s="99">
        <v>7.59706695516289E-2</v>
      </c>
      <c r="Z115" s="100">
        <v>0.27144886363636367</v>
      </c>
      <c r="AA115" s="101">
        <v>0.39597629444791016</v>
      </c>
    </row>
    <row r="116" spans="1:29" ht="18" customHeight="1" thickBot="1" x14ac:dyDescent="0.45">
      <c r="A116" s="105">
        <v>102</v>
      </c>
      <c r="B116" s="21" t="s">
        <v>102</v>
      </c>
      <c r="C116" s="22" t="s">
        <v>103</v>
      </c>
      <c r="D116" s="48">
        <v>86.42</v>
      </c>
      <c r="E116" s="2"/>
      <c r="F116" s="78">
        <v>-1.6725452269882757E-2</v>
      </c>
      <c r="G116" s="3"/>
      <c r="H116" s="79">
        <v>699.13681838186392</v>
      </c>
      <c r="I116" s="124">
        <v>0.34122818207530664</v>
      </c>
      <c r="J116" s="18"/>
      <c r="K116" s="125">
        <v>0.39776594031622209</v>
      </c>
      <c r="L116" s="4"/>
      <c r="M116" s="108">
        <v>0.27432068392964637</v>
      </c>
      <c r="N116" s="4"/>
      <c r="O116" s="49">
        <v>4</v>
      </c>
      <c r="P116" s="23"/>
      <c r="Q116" s="80">
        <v>0.30238552246728029</v>
      </c>
      <c r="R116" s="4"/>
      <c r="S116" s="53">
        <v>-0.16084047986346026</v>
      </c>
      <c r="T116" s="16"/>
      <c r="U116" s="24" t="s">
        <v>21</v>
      </c>
      <c r="V116" s="7"/>
      <c r="W116" s="96" t="s">
        <v>120</v>
      </c>
      <c r="X116" s="4"/>
      <c r="Y116" s="99">
        <v>-0.21699737247440432</v>
      </c>
      <c r="Z116" s="100">
        <v>-0.23569470239674528</v>
      </c>
      <c r="AA116" s="101">
        <v>-0.17671715728303328</v>
      </c>
    </row>
    <row r="117" spans="1:29" ht="18" customHeight="1" thickBot="1" x14ac:dyDescent="0.45">
      <c r="A117" s="105">
        <v>52</v>
      </c>
      <c r="B117" s="21" t="s">
        <v>54</v>
      </c>
      <c r="C117" s="22" t="s">
        <v>55</v>
      </c>
      <c r="D117" s="48">
        <v>213.75</v>
      </c>
      <c r="E117" s="2"/>
      <c r="F117" s="78">
        <v>-1.3385645049619255E-2</v>
      </c>
      <c r="G117" s="3"/>
      <c r="H117" s="79">
        <v>5582.8060054966199</v>
      </c>
      <c r="I117" s="124">
        <v>0.67407756827983534</v>
      </c>
      <c r="J117" s="18"/>
      <c r="K117" s="125">
        <v>0.39770601546287859</v>
      </c>
      <c r="L117" s="4"/>
      <c r="M117" s="108">
        <v>0.19084987978912393</v>
      </c>
      <c r="N117" s="4"/>
      <c r="O117" s="49">
        <v>4</v>
      </c>
      <c r="P117" s="23"/>
      <c r="Q117" s="80">
        <v>0.43545533986483809</v>
      </c>
      <c r="R117" s="4"/>
      <c r="S117" s="53">
        <v>-1.9454530762608321E-2</v>
      </c>
      <c r="T117" s="16"/>
      <c r="U117" s="24" t="s">
        <v>21</v>
      </c>
      <c r="V117" s="7"/>
      <c r="W117" s="96" t="s">
        <v>120</v>
      </c>
      <c r="X117" s="4"/>
      <c r="Y117" s="99">
        <v>-0.36041292639138234</v>
      </c>
      <c r="Z117" s="100">
        <v>-0.37720346143760375</v>
      </c>
      <c r="AA117" s="101">
        <v>-0.24239739136598848</v>
      </c>
    </row>
    <row r="118" spans="1:29" ht="18" customHeight="1" thickBot="1" x14ac:dyDescent="0.45">
      <c r="A118" s="105">
        <v>48</v>
      </c>
      <c r="B118" s="21" t="s">
        <v>294</v>
      </c>
      <c r="C118" s="173" t="s">
        <v>295</v>
      </c>
      <c r="D118" s="48">
        <v>55.6</v>
      </c>
      <c r="E118" s="2"/>
      <c r="F118" s="78">
        <v>-2.6905829596411968E-3</v>
      </c>
      <c r="G118" s="3"/>
      <c r="H118" s="79">
        <v>462.42305796400001</v>
      </c>
      <c r="I118" s="124">
        <v>0.32833364522668423</v>
      </c>
      <c r="J118" s="18"/>
      <c r="K118" s="125">
        <v>0.39395555310462305</v>
      </c>
      <c r="L118" s="4"/>
      <c r="M118" s="108">
        <v>0.14566072249440509</v>
      </c>
      <c r="N118" s="4"/>
      <c r="O118" s="49">
        <v>4</v>
      </c>
      <c r="P118" s="23"/>
      <c r="Q118" s="80">
        <v>0.10509210960691434</v>
      </c>
      <c r="R118" s="4"/>
      <c r="S118" s="53">
        <v>6.1068803370172399E-3</v>
      </c>
      <c r="T118" s="16"/>
      <c r="U118" s="24" t="s">
        <v>25</v>
      </c>
      <c r="V118" s="7"/>
      <c r="W118" s="96">
        <v>1</v>
      </c>
      <c r="X118" s="4"/>
      <c r="Y118" s="99">
        <v>-0.12729555799717474</v>
      </c>
      <c r="Z118" s="100">
        <v>-0.24054090971178788</v>
      </c>
      <c r="AA118" s="101">
        <v>-3.539208882720335E-2</v>
      </c>
      <c r="AC118" s="198" t="s">
        <v>273</v>
      </c>
    </row>
    <row r="119" spans="1:29" ht="18" customHeight="1" thickTop="1" thickBot="1" x14ac:dyDescent="0.45">
      <c r="A119" s="105">
        <v>55</v>
      </c>
      <c r="B119" s="21" t="s">
        <v>298</v>
      </c>
      <c r="C119" s="22" t="s">
        <v>315</v>
      </c>
      <c r="D119" s="48">
        <v>16.649999999999999</v>
      </c>
      <c r="E119" s="2"/>
      <c r="F119" s="78">
        <v>-2.5746050321825753E-2</v>
      </c>
      <c r="G119" s="3"/>
      <c r="H119" s="79">
        <v>1001.6245233308802</v>
      </c>
      <c r="I119" s="124">
        <v>0.55047752274295414</v>
      </c>
      <c r="J119" s="18"/>
      <c r="K119" s="125">
        <v>0.38234070974584239</v>
      </c>
      <c r="L119" s="4"/>
      <c r="M119" s="108">
        <v>-7.8475847867255921E-2</v>
      </c>
      <c r="N119" s="4"/>
      <c r="O119" s="49" t="s">
        <v>21</v>
      </c>
      <c r="P119" s="23"/>
      <c r="Q119" s="80">
        <v>0.29828679387485041</v>
      </c>
      <c r="R119" s="4"/>
      <c r="S119" s="53">
        <v>-0.16892424825837221</v>
      </c>
      <c r="T119" s="16"/>
      <c r="U119" s="24" t="s">
        <v>21</v>
      </c>
      <c r="V119" s="7"/>
      <c r="W119" s="96" t="s">
        <v>120</v>
      </c>
      <c r="X119" s="4"/>
      <c r="Y119" s="99">
        <v>-0.15094339622641517</v>
      </c>
      <c r="Z119" s="100">
        <v>0.25850340136054406</v>
      </c>
      <c r="AA119" s="101">
        <v>0.37149917627677076</v>
      </c>
      <c r="AC119" s="198"/>
    </row>
    <row r="120" spans="1:29" ht="18" customHeight="1" thickBot="1" x14ac:dyDescent="0.45">
      <c r="A120" s="105">
        <v>68</v>
      </c>
      <c r="B120" s="21" t="s">
        <v>68</v>
      </c>
      <c r="C120" s="22" t="s">
        <v>150</v>
      </c>
      <c r="D120" s="48">
        <v>139.80000000000001</v>
      </c>
      <c r="E120" s="2"/>
      <c r="F120" s="78">
        <v>-1.9772822885990693E-2</v>
      </c>
      <c r="G120" s="3"/>
      <c r="H120" s="79">
        <v>2186.5034202280317</v>
      </c>
      <c r="I120" s="124">
        <v>0.32210971212994044</v>
      </c>
      <c r="J120" s="18"/>
      <c r="K120" s="125">
        <v>0.38229764516506348</v>
      </c>
      <c r="L120" s="4"/>
      <c r="M120" s="108">
        <v>-0.14657087208335695</v>
      </c>
      <c r="N120" s="4"/>
      <c r="O120" s="49" t="s">
        <v>21</v>
      </c>
      <c r="P120" s="23"/>
      <c r="Q120" s="80">
        <v>0.11997933036744041</v>
      </c>
      <c r="R120" s="4"/>
      <c r="S120" s="53">
        <v>-3.4132570724182507E-2</v>
      </c>
      <c r="T120" s="16"/>
      <c r="U120" s="24" t="s">
        <v>21</v>
      </c>
      <c r="V120" s="7"/>
      <c r="W120" s="96" t="s">
        <v>120</v>
      </c>
      <c r="X120" s="4"/>
      <c r="Y120" s="99">
        <v>-0.10436286757639823</v>
      </c>
      <c r="Z120" s="100">
        <v>-0.10332884356359429</v>
      </c>
      <c r="AA120" s="101">
        <v>-7.183640950736947E-2</v>
      </c>
      <c r="AC120" s="198"/>
    </row>
    <row r="121" spans="1:29" ht="18" customHeight="1" thickBot="1" x14ac:dyDescent="0.45">
      <c r="A121" s="105">
        <v>54</v>
      </c>
      <c r="B121" s="21" t="s">
        <v>177</v>
      </c>
      <c r="C121" s="22" t="s">
        <v>181</v>
      </c>
      <c r="D121" s="48">
        <v>98.66</v>
      </c>
      <c r="E121" s="2"/>
      <c r="F121" s="78">
        <v>-1.8308457711442849E-2</v>
      </c>
      <c r="G121" s="3"/>
      <c r="H121" s="79">
        <v>547.5300178028757</v>
      </c>
      <c r="I121" s="124">
        <v>0.28329653207207073</v>
      </c>
      <c r="J121" s="18"/>
      <c r="K121" s="125">
        <v>0.37863767650022973</v>
      </c>
      <c r="L121" s="4"/>
      <c r="M121" s="108">
        <v>-4.7745288124879104E-2</v>
      </c>
      <c r="N121" s="4"/>
      <c r="O121" s="49" t="s">
        <v>21</v>
      </c>
      <c r="P121" s="23"/>
      <c r="Q121" s="80">
        <v>0.29660401965434902</v>
      </c>
      <c r="R121" s="4"/>
      <c r="S121" s="53">
        <v>8.2682671480779124E-2</v>
      </c>
      <c r="T121" s="16"/>
      <c r="U121" s="24" t="s">
        <v>21</v>
      </c>
      <c r="V121" s="7"/>
      <c r="W121" s="96" t="s">
        <v>120</v>
      </c>
      <c r="X121" s="4"/>
      <c r="Y121" s="99">
        <v>-6.2701881056431819E-2</v>
      </c>
      <c r="Z121" s="100">
        <v>-9.228079860152727E-2</v>
      </c>
      <c r="AA121" s="101">
        <v>-0.19951318458417855</v>
      </c>
      <c r="AC121" s="198"/>
    </row>
    <row r="122" spans="1:29" ht="18" customHeight="1" thickBot="1" x14ac:dyDescent="0.45">
      <c r="A122" s="105">
        <v>107</v>
      </c>
      <c r="B122" s="21" t="s">
        <v>246</v>
      </c>
      <c r="C122" s="173" t="s">
        <v>247</v>
      </c>
      <c r="D122" s="48">
        <v>571.30999999999995</v>
      </c>
      <c r="E122" s="2"/>
      <c r="F122" s="78">
        <v>-2.7325660582947497E-2</v>
      </c>
      <c r="G122" s="3"/>
      <c r="H122" s="79">
        <v>914.07671404544794</v>
      </c>
      <c r="I122" s="124">
        <v>0.27696512486185582</v>
      </c>
      <c r="J122" s="18"/>
      <c r="K122" s="125">
        <v>0.37429476372235848</v>
      </c>
      <c r="L122" s="4"/>
      <c r="M122" s="108">
        <v>2.3156517622283102E-2</v>
      </c>
      <c r="N122" s="4"/>
      <c r="O122" s="49">
        <v>1</v>
      </c>
      <c r="P122" s="23"/>
      <c r="Q122" s="80">
        <v>0.58647459485414077</v>
      </c>
      <c r="R122" s="4"/>
      <c r="S122" s="53">
        <v>0.19790803537906701</v>
      </c>
      <c r="T122" s="16"/>
      <c r="U122" s="24" t="s">
        <v>25</v>
      </c>
      <c r="V122" s="7"/>
      <c r="W122" s="96">
        <v>1</v>
      </c>
      <c r="X122" s="4"/>
      <c r="Y122" s="99">
        <v>-0.11471472402144622</v>
      </c>
      <c r="Z122" s="100">
        <v>-5.8223299210391932E-2</v>
      </c>
      <c r="AA122" s="101">
        <v>0.28277611873273889</v>
      </c>
      <c r="AC122" s="198"/>
    </row>
    <row r="123" spans="1:29" ht="18" customHeight="1" thickTop="1" thickBot="1" x14ac:dyDescent="0.45">
      <c r="A123" s="105">
        <v>60</v>
      </c>
      <c r="B123" s="21" t="s">
        <v>62</v>
      </c>
      <c r="C123" s="22" t="s">
        <v>168</v>
      </c>
      <c r="D123" s="48">
        <v>336</v>
      </c>
      <c r="E123" s="2"/>
      <c r="F123" s="78">
        <v>-2.0436721961458848E-2</v>
      </c>
      <c r="G123" s="3"/>
      <c r="H123" s="79">
        <v>1004.6186321971521</v>
      </c>
      <c r="I123" s="124">
        <v>0.30263900646297648</v>
      </c>
      <c r="J123" s="18"/>
      <c r="K123" s="125">
        <v>0.36454487547978437</v>
      </c>
      <c r="L123" s="4"/>
      <c r="M123" s="108">
        <v>-3.6504684305292967E-2</v>
      </c>
      <c r="N123" s="4"/>
      <c r="O123" s="49" t="s">
        <v>21</v>
      </c>
      <c r="P123" s="23"/>
      <c r="Q123" s="80">
        <v>0.29838480229452208</v>
      </c>
      <c r="R123" s="4"/>
      <c r="S123" s="53">
        <v>-2.332240995900612E-2</v>
      </c>
      <c r="T123" s="16"/>
      <c r="U123" s="24" t="s">
        <v>21</v>
      </c>
      <c r="V123" s="7"/>
      <c r="W123" s="96" t="s">
        <v>120</v>
      </c>
      <c r="X123" s="4"/>
      <c r="Y123" s="99">
        <v>-0.11653344551956246</v>
      </c>
      <c r="Z123" s="100">
        <v>-0.12833683555140485</v>
      </c>
      <c r="AA123" s="101">
        <v>2.2364217252396346E-2</v>
      </c>
      <c r="AC123" s="198"/>
    </row>
    <row r="124" spans="1:29" ht="18" customHeight="1" thickBot="1" x14ac:dyDescent="0.45">
      <c r="A124" s="105">
        <v>8</v>
      </c>
      <c r="B124" s="21" t="s">
        <v>280</v>
      </c>
      <c r="C124" s="22" t="s">
        <v>281</v>
      </c>
      <c r="D124" s="48">
        <v>435</v>
      </c>
      <c r="E124" s="2"/>
      <c r="F124" s="78">
        <v>-4.8202524998358864E-2</v>
      </c>
      <c r="G124" s="3"/>
      <c r="H124" s="79">
        <v>368.01852703100838</v>
      </c>
      <c r="I124" s="124">
        <v>0.56376918232592244</v>
      </c>
      <c r="J124" s="18"/>
      <c r="K124" s="125">
        <v>0.36384024140845994</v>
      </c>
      <c r="L124" s="4"/>
      <c r="M124" s="108">
        <v>3.6450950523666537E-2</v>
      </c>
      <c r="N124" s="4"/>
      <c r="O124" s="49">
        <v>1</v>
      </c>
      <c r="P124" s="23"/>
      <c r="Q124" s="80">
        <v>0.31588270943268382</v>
      </c>
      <c r="R124" s="4"/>
      <c r="S124" s="53">
        <v>-0.31665515807326194</v>
      </c>
      <c r="T124" s="16"/>
      <c r="U124" s="24" t="s">
        <v>21</v>
      </c>
      <c r="V124" s="7"/>
      <c r="W124" s="96" t="s">
        <v>120</v>
      </c>
      <c r="X124" s="4"/>
      <c r="Y124" s="99">
        <v>-0.30811808118081185</v>
      </c>
      <c r="Z124" s="100">
        <v>-0.39297525850881232</v>
      </c>
      <c r="AA124" s="101">
        <v>-0.14060493510085548</v>
      </c>
      <c r="AC124" s="198"/>
    </row>
    <row r="125" spans="1:29" ht="18" customHeight="1" thickBot="1" x14ac:dyDescent="0.45">
      <c r="A125" s="105">
        <v>27</v>
      </c>
      <c r="B125" s="21" t="s">
        <v>288</v>
      </c>
      <c r="C125" s="216" t="s">
        <v>289</v>
      </c>
      <c r="D125" s="48">
        <v>735</v>
      </c>
      <c r="E125" s="2"/>
      <c r="F125" s="78">
        <v>-1.589299342589745E-2</v>
      </c>
      <c r="G125" s="3"/>
      <c r="H125" s="79">
        <v>540.90441022073992</v>
      </c>
      <c r="I125" s="124">
        <v>0.30196474536050466</v>
      </c>
      <c r="J125" s="18"/>
      <c r="K125" s="125">
        <v>0.36349031208105775</v>
      </c>
      <c r="L125" s="4"/>
      <c r="M125" s="108">
        <v>5.6281670680015661E-2</v>
      </c>
      <c r="N125" s="4"/>
      <c r="O125" s="49">
        <v>2</v>
      </c>
      <c r="P125" s="23"/>
      <c r="Q125" s="80">
        <v>0.51194712408024867</v>
      </c>
      <c r="R125" s="4"/>
      <c r="S125" s="53">
        <v>4.4458428074520479E-4</v>
      </c>
      <c r="T125" s="16"/>
      <c r="U125" s="24" t="s">
        <v>25</v>
      </c>
      <c r="V125" s="7"/>
      <c r="W125" s="96">
        <v>1</v>
      </c>
      <c r="X125" s="4"/>
      <c r="Y125" s="99">
        <v>-0.19307914411496696</v>
      </c>
      <c r="Z125" s="100">
        <v>-0.13636096586569524</v>
      </c>
      <c r="AA125" s="101">
        <v>1.6949152542372836E-2</v>
      </c>
      <c r="AC125" s="198"/>
    </row>
    <row r="126" spans="1:29" ht="18" customHeight="1" thickBot="1" x14ac:dyDescent="0.3">
      <c r="A126" s="105">
        <v>100</v>
      </c>
      <c r="B126" s="21" t="s">
        <v>242</v>
      </c>
      <c r="C126" s="22" t="s">
        <v>243</v>
      </c>
      <c r="D126" s="48">
        <v>702</v>
      </c>
      <c r="E126" s="2"/>
      <c r="F126" s="78">
        <v>-3.4401177425344875E-2</v>
      </c>
      <c r="G126" s="3"/>
      <c r="H126" s="79">
        <v>1755.9722487717761</v>
      </c>
      <c r="I126" s="124">
        <v>1.0543178083347209</v>
      </c>
      <c r="J126" s="18"/>
      <c r="K126" s="125">
        <v>0.3632061937341291</v>
      </c>
      <c r="L126" s="4"/>
      <c r="M126" s="108">
        <v>0.11341615202265343</v>
      </c>
      <c r="N126" s="4"/>
      <c r="O126" s="49">
        <v>2</v>
      </c>
      <c r="P126" s="23"/>
      <c r="Q126" s="80">
        <v>0.35985057139994198</v>
      </c>
      <c r="R126" s="4"/>
      <c r="S126" s="53">
        <v>0.11394538728978644</v>
      </c>
      <c r="T126" s="4"/>
      <c r="U126" s="24" t="s">
        <v>25</v>
      </c>
      <c r="V126" s="7"/>
      <c r="W126" s="96">
        <v>2</v>
      </c>
      <c r="X126" s="4"/>
      <c r="Y126" s="99">
        <v>-0.48763237988190722</v>
      </c>
      <c r="Z126" s="100">
        <v>-0.52111330922982468</v>
      </c>
      <c r="AA126" s="101">
        <v>-0.36528602815526079</v>
      </c>
      <c r="AC126" s="198"/>
    </row>
    <row r="127" spans="1:29" ht="18" customHeight="1" thickBot="1" x14ac:dyDescent="0.45">
      <c r="A127" s="105">
        <v>7</v>
      </c>
      <c r="B127" s="21" t="s">
        <v>324</v>
      </c>
      <c r="C127" s="22" t="s">
        <v>325</v>
      </c>
      <c r="D127" s="48">
        <v>116.66</v>
      </c>
      <c r="E127" s="2"/>
      <c r="F127" s="78">
        <v>1.4523002000173868E-2</v>
      </c>
      <c r="G127" s="3"/>
      <c r="H127" s="79">
        <v>3871.6208464776332</v>
      </c>
      <c r="I127" s="124">
        <v>0.98652000075842028</v>
      </c>
      <c r="J127" s="18"/>
      <c r="K127" s="125">
        <v>0.3518130892077882</v>
      </c>
      <c r="L127" s="4"/>
      <c r="M127" s="108">
        <v>-0.1058965197847056</v>
      </c>
      <c r="N127" s="4"/>
      <c r="O127" s="49" t="s">
        <v>21</v>
      </c>
      <c r="P127" s="23"/>
      <c r="Q127" s="80">
        <v>0.35418366940832008</v>
      </c>
      <c r="R127" s="4"/>
      <c r="S127" s="53">
        <v>0.17260817649195906</v>
      </c>
      <c r="T127" s="16"/>
      <c r="U127" s="24" t="s">
        <v>21</v>
      </c>
      <c r="V127" s="7"/>
      <c r="W127" s="96" t="s">
        <v>120</v>
      </c>
      <c r="X127" s="4"/>
      <c r="Y127" s="99">
        <v>-5.1390469995121202E-2</v>
      </c>
      <c r="Z127" s="100">
        <v>-0.23194417012311541</v>
      </c>
      <c r="AA127" s="101">
        <v>-0.49187682390348009</v>
      </c>
      <c r="AC127" s="198"/>
    </row>
    <row r="128" spans="1:29" ht="18" customHeight="1" thickBot="1" x14ac:dyDescent="0.45">
      <c r="A128" s="105">
        <v>58</v>
      </c>
      <c r="B128" s="21" t="s">
        <v>60</v>
      </c>
      <c r="C128" s="22" t="s">
        <v>137</v>
      </c>
      <c r="D128" s="48">
        <v>43.85</v>
      </c>
      <c r="E128" s="2"/>
      <c r="F128" s="78">
        <v>-1.5933572710951527E-2</v>
      </c>
      <c r="G128" s="3"/>
      <c r="H128" s="79">
        <v>1433.4502981593603</v>
      </c>
      <c r="I128" s="124">
        <v>0.44012785220111622</v>
      </c>
      <c r="J128" s="18"/>
      <c r="K128" s="125">
        <v>0.32012702621066264</v>
      </c>
      <c r="L128" s="4"/>
      <c r="M128" s="108">
        <v>-0.14915086957999035</v>
      </c>
      <c r="N128" s="4"/>
      <c r="O128" s="49" t="s">
        <v>21</v>
      </c>
      <c r="P128" s="23"/>
      <c r="Q128" s="80">
        <v>0.35942106344420272</v>
      </c>
      <c r="R128" s="4"/>
      <c r="S128" s="53">
        <v>-0.17483693846337522</v>
      </c>
      <c r="T128" s="16"/>
      <c r="U128" s="24" t="s">
        <v>21</v>
      </c>
      <c r="V128" s="7"/>
      <c r="W128" s="96" t="s">
        <v>120</v>
      </c>
      <c r="X128" s="4"/>
      <c r="Y128" s="99">
        <v>-0.19967147289651388</v>
      </c>
      <c r="Z128" s="100">
        <v>-0.13647105159511619</v>
      </c>
      <c r="AA128" s="101">
        <v>-0.21429851281132417</v>
      </c>
      <c r="AC128" s="198"/>
    </row>
    <row r="129" spans="1:29" ht="18" customHeight="1" x14ac:dyDescent="0.4">
      <c r="A129" s="105">
        <v>75</v>
      </c>
      <c r="B129" s="21" t="s">
        <v>74</v>
      </c>
      <c r="C129" s="22" t="s">
        <v>140</v>
      </c>
      <c r="D129" s="48">
        <v>235.62</v>
      </c>
      <c r="E129" s="2"/>
      <c r="F129" s="78">
        <v>-1.0498908113556138E-2</v>
      </c>
      <c r="G129" s="3"/>
      <c r="H129" s="79">
        <v>724.55983923741599</v>
      </c>
      <c r="I129" s="124">
        <v>0.19442638036197465</v>
      </c>
      <c r="J129" s="18"/>
      <c r="K129" s="125">
        <v>0.31862987863294695</v>
      </c>
      <c r="L129" s="4"/>
      <c r="M129" s="108">
        <v>-0.22468306184379172</v>
      </c>
      <c r="N129" s="4"/>
      <c r="O129" s="49" t="s">
        <v>21</v>
      </c>
      <c r="P129" s="23"/>
      <c r="Q129" s="80">
        <v>0.44283195033155587</v>
      </c>
      <c r="R129" s="4"/>
      <c r="S129" s="53">
        <v>-7.4059387111203814E-2</v>
      </c>
      <c r="T129" s="16"/>
      <c r="U129" s="24" t="s">
        <v>21</v>
      </c>
      <c r="V129" s="7"/>
      <c r="W129" s="96" t="s">
        <v>120</v>
      </c>
      <c r="X129" s="4"/>
      <c r="Y129" s="102">
        <v>-0.10881652104845108</v>
      </c>
      <c r="Z129" s="103">
        <v>-3.0888824908485102E-2</v>
      </c>
      <c r="AA129" s="104">
        <v>5.1640258870787825E-2</v>
      </c>
      <c r="AC129" s="198"/>
    </row>
    <row r="130" spans="1:29" ht="15.75" x14ac:dyDescent="0.25">
      <c r="E130" s="2"/>
      <c r="F130" s="3"/>
      <c r="G130" s="3"/>
      <c r="H130" s="3"/>
      <c r="I130" s="15"/>
      <c r="J130" s="18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7"/>
      <c r="W130" s="5"/>
      <c r="X130" s="4"/>
      <c r="Y130" s="4"/>
      <c r="Z130" s="4"/>
    </row>
    <row r="131" spans="1:29" ht="15.75" x14ac:dyDescent="0.25">
      <c r="A131" s="27"/>
      <c r="B131" s="1"/>
      <c r="E131" s="2"/>
      <c r="F131" s="3"/>
      <c r="G131" s="3"/>
      <c r="H131" s="3"/>
      <c r="I131" s="15"/>
      <c r="J131" s="18"/>
      <c r="K131" s="81" t="s">
        <v>201</v>
      </c>
      <c r="L131" s="81"/>
      <c r="M131" s="81" t="s">
        <v>202</v>
      </c>
      <c r="N131" s="81"/>
      <c r="O131" s="81"/>
      <c r="P131" s="81"/>
      <c r="Q131" s="81" t="s">
        <v>203</v>
      </c>
      <c r="R131" s="81"/>
      <c r="S131" s="81" t="s">
        <v>204</v>
      </c>
      <c r="T131" s="81"/>
      <c r="U131" s="81" t="s">
        <v>205</v>
      </c>
      <c r="V131" s="82"/>
      <c r="W131" s="83"/>
      <c r="X131" s="81"/>
      <c r="Y131" s="81" t="s">
        <v>189</v>
      </c>
      <c r="Z131" s="81" t="s">
        <v>189</v>
      </c>
      <c r="AA131" s="81" t="s">
        <v>189</v>
      </c>
    </row>
    <row r="132" spans="1:29" ht="18" x14ac:dyDescent="0.25">
      <c r="B132" s="1"/>
      <c r="C132" s="28"/>
      <c r="D132" s="2"/>
      <c r="E132" s="2"/>
      <c r="F132" s="29" t="s">
        <v>206</v>
      </c>
      <c r="G132" s="30"/>
      <c r="H132" s="30"/>
      <c r="I132" s="31"/>
      <c r="J132" s="18"/>
      <c r="K132" s="32">
        <f>COUNTIF(K10:K129,"&gt;0.60")</f>
        <v>4</v>
      </c>
      <c r="L132" s="4"/>
      <c r="M132" s="32">
        <f>COUNTIF(M10:M129,"&gt;0.0")</f>
        <v>78</v>
      </c>
      <c r="N132" s="4"/>
      <c r="O132" s="32">
        <f>COUNTIF(O10:O129,"&gt;0.0")</f>
        <v>78</v>
      </c>
      <c r="P132" s="32"/>
      <c r="Q132" s="32">
        <f>COUNTIF(Q10:Q129,"&gt;0.0")</f>
        <v>101</v>
      </c>
      <c r="R132" s="4" t="s">
        <v>209</v>
      </c>
      <c r="S132" s="32">
        <f>COUNTIF(S10:S129,"&gt;0.0")</f>
        <v>76</v>
      </c>
      <c r="T132" s="4"/>
      <c r="U132" s="32">
        <f>COUNTIF(U10:U129,"Long")</f>
        <v>63</v>
      </c>
      <c r="V132" s="7"/>
      <c r="W132" s="32">
        <v>234</v>
      </c>
      <c r="X132" s="4"/>
      <c r="Y132" s="4"/>
      <c r="Z132" s="4"/>
    </row>
    <row r="133" spans="1:29" ht="18" x14ac:dyDescent="0.25">
      <c r="B133" s="1"/>
      <c r="C133" s="28"/>
      <c r="D133" s="2"/>
      <c r="E133" s="2"/>
      <c r="F133" s="33" t="s">
        <v>119</v>
      </c>
      <c r="G133" s="34"/>
      <c r="H133" s="34"/>
      <c r="I133" s="35"/>
      <c r="J133" s="18"/>
      <c r="K133" s="134">
        <f>AVERAGE(K10:K129)</f>
        <v>0.47415198858653002</v>
      </c>
      <c r="L133" s="93"/>
      <c r="M133" s="135">
        <f>AVERAGE(M10:M129)</f>
        <v>9.0142154528687596E-2</v>
      </c>
      <c r="N133" s="95"/>
      <c r="O133" s="94">
        <f>AVERAGE(O10:O129)</f>
        <v>11.282051282051283</v>
      </c>
      <c r="P133" s="94"/>
      <c r="Q133" s="135">
        <f>AVERAGE(Q10:Q129)</f>
        <v>0.21505769102438108</v>
      </c>
      <c r="R133" s="95"/>
      <c r="S133" s="94">
        <f>AVERAGE(S10:S129)</f>
        <v>7.87599464301071E-2</v>
      </c>
      <c r="T133" s="4"/>
      <c r="U133" s="84"/>
      <c r="V133" s="84"/>
      <c r="W133" s="85">
        <f>W132/U132</f>
        <v>3.7142857142857144</v>
      </c>
      <c r="X133" s="4"/>
      <c r="Y133" s="86">
        <f t="shared" ref="Y133:AA133" si="0">AVERAGE(Y10:Y129)</f>
        <v>-4.3550551549442568E-2</v>
      </c>
      <c r="Z133" s="86">
        <f t="shared" si="0"/>
        <v>-8.6162380634847522E-3</v>
      </c>
      <c r="AA133" s="86">
        <f t="shared" si="0"/>
        <v>0.10683737029422093</v>
      </c>
    </row>
    <row r="134" spans="1:29" ht="19.5" thickBot="1" x14ac:dyDescent="0.35">
      <c r="I134" s="131" t="s">
        <v>317</v>
      </c>
      <c r="J134" s="18"/>
      <c r="K134" s="129">
        <f>COUNTIF(K10:K129,"&lt;0.40")</f>
        <v>16</v>
      </c>
      <c r="M134" s="130" t="s">
        <v>316</v>
      </c>
      <c r="N134" s="130"/>
      <c r="O134" s="130"/>
    </row>
    <row r="135" spans="1:29" ht="19.5" thickTop="1" x14ac:dyDescent="0.3">
      <c r="I135" s="136" t="s">
        <v>326</v>
      </c>
      <c r="J135" s="137"/>
      <c r="K135" s="138">
        <f>COUNTIF(K10:K129,"&gt;0.5999")</f>
        <v>4</v>
      </c>
      <c r="L135" s="139"/>
      <c r="M135" s="140" t="s">
        <v>327</v>
      </c>
      <c r="N135" s="138"/>
      <c r="O135" s="138"/>
    </row>
    <row r="138" spans="1:29" ht="19.5" x14ac:dyDescent="0.25">
      <c r="F138" s="197" t="s">
        <v>274</v>
      </c>
      <c r="G138" s="197"/>
      <c r="H138" s="197"/>
      <c r="I138" s="197"/>
      <c r="J138" s="197"/>
      <c r="K138" s="197"/>
      <c r="L138" s="197"/>
      <c r="M138" s="197"/>
      <c r="N138" s="197"/>
      <c r="O138" s="197"/>
      <c r="P138" s="197"/>
    </row>
  </sheetData>
  <sortState xmlns:xlrd2="http://schemas.microsoft.com/office/spreadsheetml/2017/richdata2" ref="A10:AA129">
    <sortCondition descending="1" ref="K10:K129"/>
  </sortState>
  <mergeCells count="8">
    <mergeCell ref="O2:Y2"/>
    <mergeCell ref="D3:F3"/>
    <mergeCell ref="C2:J2"/>
    <mergeCell ref="F138:P138"/>
    <mergeCell ref="Y6:AA6"/>
    <mergeCell ref="K5:S5"/>
    <mergeCell ref="AC118:AC129"/>
    <mergeCell ref="AC10:AC21"/>
  </mergeCells>
  <conditionalFormatting sqref="Y10:AA129">
    <cfRule type="cellIs" dxfId="33" priority="29" operator="lessThan">
      <formula>-0.2</formula>
    </cfRule>
    <cfRule type="cellIs" dxfId="32" priority="30" operator="between">
      <formula>-0.1</formula>
      <formula>-0.19999</formula>
    </cfRule>
    <cfRule type="cellIs" dxfId="31" priority="31" operator="greaterThan">
      <formula>0.2</formula>
    </cfRule>
    <cfRule type="cellIs" dxfId="30" priority="32" operator="between">
      <formula>0.1</formula>
      <formula>0.19999</formula>
    </cfRule>
    <cfRule type="cellIs" dxfId="29" priority="33" operator="between">
      <formula>-0.000001</formula>
      <formula>-0.1</formula>
    </cfRule>
    <cfRule type="cellIs" dxfId="28" priority="34" operator="between">
      <formula>0.000001</formula>
      <formula>0.099999</formula>
    </cfRule>
  </conditionalFormatting>
  <conditionalFormatting sqref="O10:O27">
    <cfRule type="cellIs" dxfId="27" priority="27" operator="equal">
      <formula>"Out"</formula>
    </cfRule>
    <cfRule type="cellIs" dxfId="26" priority="28" operator="greaterThan">
      <formula>0.1</formula>
    </cfRule>
  </conditionalFormatting>
  <conditionalFormatting sqref="O28:O129">
    <cfRule type="cellIs" dxfId="25" priority="25" operator="equal">
      <formula>"Out"</formula>
    </cfRule>
    <cfRule type="cellIs" dxfId="24" priority="26" operator="greaterThan">
      <formula>0.1</formula>
    </cfRule>
  </conditionalFormatting>
  <conditionalFormatting sqref="M10:M29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M30:M129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S10:S129">
    <cfRule type="cellIs" dxfId="19" priority="19" operator="lessThan">
      <formula>0</formula>
    </cfRule>
    <cfRule type="cellIs" dxfId="18" priority="20" operator="greaterThan">
      <formula>-0.00000001</formula>
    </cfRule>
  </conditionalFormatting>
  <conditionalFormatting sqref="Q10:Q129">
    <cfRule type="cellIs" dxfId="17" priority="17" operator="lessThan">
      <formula>0</formula>
    </cfRule>
    <cfRule type="cellIs" dxfId="16" priority="18" operator="greaterThanOrEqual">
      <formula>0.00001</formula>
    </cfRule>
  </conditionalFormatting>
  <conditionalFormatting sqref="F10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F11:F129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U10:U30">
    <cfRule type="cellIs" dxfId="11" priority="11" operator="equal">
      <formula>"Out"</formula>
    </cfRule>
    <cfRule type="cellIs" dxfId="10" priority="12" operator="equal">
      <formula>"Long"</formula>
    </cfRule>
  </conditionalFormatting>
  <conditionalFormatting sqref="U31:U129">
    <cfRule type="cellIs" dxfId="9" priority="9" operator="equal">
      <formula>"Out"</formula>
    </cfRule>
    <cfRule type="cellIs" dxfId="8" priority="10" operator="equal">
      <formula>"Long"</formula>
    </cfRule>
  </conditionalFormatting>
  <conditionalFormatting sqref="W10:W129">
    <cfRule type="cellIs" dxfId="7" priority="7" operator="equal">
      <formula>"Out"</formula>
    </cfRule>
    <cfRule type="cellIs" dxfId="6" priority="8" operator="equal">
      <formula>"Long"</formula>
    </cfRule>
  </conditionalFormatting>
  <conditionalFormatting sqref="K10:K129">
    <cfRule type="cellIs" dxfId="5" priority="1" operator="greaterThan">
      <formula>0.6999</formula>
    </cfRule>
    <cfRule type="cellIs" dxfId="4" priority="2" operator="between">
      <formula>0.5999</formula>
      <formula>0.6998</formula>
    </cfRule>
    <cfRule type="cellIs" dxfId="3" priority="3" operator="between">
      <formula>0.4999</formula>
      <formula>0.5998</formula>
    </cfRule>
    <cfRule type="cellIs" dxfId="2" priority="4" operator="between">
      <formula>0.3999</formula>
      <formula>0.4998</formula>
    </cfRule>
    <cfRule type="cellIs" dxfId="1" priority="5" operator="between">
      <formula>0.2999</formula>
      <formula>0.3998</formula>
    </cfRule>
    <cfRule type="cellIs" dxfId="0" priority="6" operator="lessThan">
      <formula>0.2999</formula>
    </cfRule>
  </conditionalFormatting>
  <pageMargins left="1.25" right="0" top="0.25" bottom="0" header="0" footer="0"/>
  <pageSetup scale="31" fitToWidth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6F55-7111-4BD1-ACB0-4085FE6AF59B}">
  <sheetPr>
    <tabColor rgb="FFC00000"/>
  </sheetPr>
  <dimension ref="B2:O25"/>
  <sheetViews>
    <sheetView workbookViewId="0">
      <selection activeCell="I22" sqref="I22"/>
    </sheetView>
  </sheetViews>
  <sheetFormatPr defaultRowHeight="15" x14ac:dyDescent="0.2"/>
  <cols>
    <col min="3" max="3" width="13.77734375" customWidth="1"/>
    <col min="4" max="4" width="32.109375" customWidth="1"/>
    <col min="5" max="5" width="5.88671875" customWidth="1"/>
    <col min="6" max="6" width="6.44140625" customWidth="1"/>
    <col min="8" max="8" width="14" customWidth="1"/>
    <col min="9" max="9" width="32.109375" customWidth="1"/>
    <col min="10" max="10" width="6.5546875" customWidth="1"/>
    <col min="11" max="11" width="3.33203125" customWidth="1"/>
    <col min="16" max="16" width="23.33203125" customWidth="1"/>
  </cols>
  <sheetData>
    <row r="2" spans="2:9" ht="18" x14ac:dyDescent="0.2">
      <c r="B2" s="222" t="s">
        <v>346</v>
      </c>
      <c r="C2" s="218"/>
      <c r="D2" s="218"/>
      <c r="E2" s="218"/>
      <c r="F2" s="218"/>
      <c r="G2" s="218"/>
      <c r="H2" s="218"/>
      <c r="I2" s="218"/>
    </row>
    <row r="3" spans="2:9" ht="15.75" x14ac:dyDescent="0.2">
      <c r="B3" s="75"/>
      <c r="C3" s="202">
        <f ca="1">'Portfolio Sort'!C4</f>
        <v>44643</v>
      </c>
      <c r="D3" s="202"/>
      <c r="E3" s="202"/>
    </row>
    <row r="4" spans="2:9" ht="18.75" x14ac:dyDescent="0.2">
      <c r="C4" s="42"/>
      <c r="D4" s="42"/>
      <c r="E4" s="51"/>
      <c r="F4" s="51"/>
    </row>
    <row r="5" spans="2:9" ht="18" x14ac:dyDescent="0.2">
      <c r="B5" s="219" t="s">
        <v>344</v>
      </c>
      <c r="C5" s="219"/>
      <c r="D5" s="219"/>
      <c r="E5" s="219"/>
      <c r="F5" s="219"/>
    </row>
    <row r="6" spans="2:9" ht="18.75" x14ac:dyDescent="0.2">
      <c r="B6" s="221"/>
      <c r="C6" s="221"/>
      <c r="D6" s="221"/>
      <c r="E6" s="223"/>
      <c r="F6" s="223"/>
    </row>
    <row r="7" spans="2:9" ht="18.75" x14ac:dyDescent="0.2">
      <c r="C7" s="42"/>
      <c r="D7" s="42"/>
      <c r="E7" s="163" t="s">
        <v>342</v>
      </c>
      <c r="F7" s="51"/>
    </row>
    <row r="8" spans="2:9" ht="18" x14ac:dyDescent="0.25">
      <c r="B8" s="189" t="s">
        <v>343</v>
      </c>
      <c r="C8" s="189"/>
      <c r="D8" s="189"/>
      <c r="E8" s="163" t="s">
        <v>340</v>
      </c>
      <c r="F8" s="51"/>
    </row>
    <row r="9" spans="2:9" ht="18.75" x14ac:dyDescent="0.2">
      <c r="C9" s="42"/>
      <c r="D9" s="22"/>
      <c r="E9" s="51"/>
      <c r="F9" s="51"/>
    </row>
    <row r="10" spans="2:9" ht="18.75" x14ac:dyDescent="0.2">
      <c r="B10" s="1">
        <v>1</v>
      </c>
      <c r="C10" s="149" t="s">
        <v>22</v>
      </c>
      <c r="D10" s="176" t="s">
        <v>122</v>
      </c>
      <c r="E10" s="162">
        <v>9.5000000000000001E-2</v>
      </c>
      <c r="F10" s="51"/>
    </row>
    <row r="11" spans="2:9" ht="18.75" x14ac:dyDescent="0.2">
      <c r="B11" s="1">
        <v>2</v>
      </c>
      <c r="C11" s="149" t="s">
        <v>37</v>
      </c>
      <c r="D11" s="176" t="s">
        <v>329</v>
      </c>
      <c r="E11" s="162">
        <v>9.5000000000000001E-2</v>
      </c>
      <c r="F11" s="51"/>
    </row>
    <row r="12" spans="2:9" ht="18.75" x14ac:dyDescent="0.2">
      <c r="B12" s="1">
        <v>3</v>
      </c>
      <c r="C12" s="149" t="s">
        <v>42</v>
      </c>
      <c r="D12" s="176" t="s">
        <v>323</v>
      </c>
      <c r="E12" s="162">
        <v>9.5000000000000001E-2</v>
      </c>
      <c r="F12" s="106"/>
    </row>
    <row r="13" spans="2:9" ht="18.75" x14ac:dyDescent="0.2">
      <c r="B13" s="1">
        <v>4</v>
      </c>
      <c r="C13" s="149" t="s">
        <v>49</v>
      </c>
      <c r="D13" s="176" t="s">
        <v>135</v>
      </c>
      <c r="E13" s="162">
        <v>9.5000000000000001E-2</v>
      </c>
      <c r="F13" s="51"/>
    </row>
    <row r="14" spans="2:9" ht="18.75" x14ac:dyDescent="0.2">
      <c r="B14" s="1">
        <v>5</v>
      </c>
      <c r="C14" s="149" t="s">
        <v>299</v>
      </c>
      <c r="D14" s="176" t="s">
        <v>300</v>
      </c>
      <c r="E14" s="162">
        <v>9.5000000000000001E-2</v>
      </c>
      <c r="F14" s="51"/>
    </row>
    <row r="15" spans="2:9" ht="18.75" x14ac:dyDescent="0.2">
      <c r="B15" s="1">
        <v>6</v>
      </c>
      <c r="C15" s="149" t="s">
        <v>235</v>
      </c>
      <c r="D15" s="176" t="s">
        <v>236</v>
      </c>
      <c r="E15" s="162">
        <v>9.5000000000000001E-2</v>
      </c>
      <c r="F15" s="51"/>
    </row>
    <row r="16" spans="2:9" ht="18.75" x14ac:dyDescent="0.2">
      <c r="B16" s="1">
        <v>7</v>
      </c>
      <c r="C16" s="149" t="s">
        <v>178</v>
      </c>
      <c r="D16" s="176" t="s">
        <v>195</v>
      </c>
      <c r="E16" s="162">
        <v>9.5000000000000001E-2</v>
      </c>
    </row>
    <row r="17" spans="2:15" ht="18.75" x14ac:dyDescent="0.2">
      <c r="B17" s="1">
        <v>8</v>
      </c>
      <c r="C17" s="149" t="s">
        <v>172</v>
      </c>
      <c r="D17" s="176" t="s">
        <v>173</v>
      </c>
      <c r="E17" s="162">
        <v>9.5000000000000001E-2</v>
      </c>
      <c r="F17" s="51"/>
    </row>
    <row r="18" spans="2:15" ht="18.75" x14ac:dyDescent="0.2">
      <c r="B18" s="1">
        <v>9</v>
      </c>
      <c r="C18" s="149" t="s">
        <v>107</v>
      </c>
      <c r="D18" s="176" t="s">
        <v>146</v>
      </c>
      <c r="E18" s="162">
        <v>9.5000000000000001E-2</v>
      </c>
    </row>
    <row r="19" spans="2:15" ht="18" customHeight="1" x14ac:dyDescent="0.2">
      <c r="B19" s="1">
        <v>10</v>
      </c>
      <c r="C19" s="149" t="s">
        <v>112</v>
      </c>
      <c r="D19" s="176" t="s">
        <v>341</v>
      </c>
      <c r="E19" s="162">
        <v>9.5000000000000001E-2</v>
      </c>
      <c r="F19" s="106"/>
    </row>
    <row r="20" spans="2:15" ht="15.75" x14ac:dyDescent="0.2">
      <c r="F20" s="51"/>
      <c r="M20" s="105"/>
    </row>
    <row r="21" spans="2:15" ht="21" x14ac:dyDescent="0.2">
      <c r="C21" s="155" t="s">
        <v>179</v>
      </c>
      <c r="D21" s="114" t="s">
        <v>345</v>
      </c>
      <c r="E21" s="107"/>
      <c r="F21" s="51"/>
      <c r="M21" s="105"/>
    </row>
    <row r="22" spans="2:15" ht="15.75" x14ac:dyDescent="0.2">
      <c r="M22" s="105"/>
    </row>
    <row r="23" spans="2:15" ht="21" x14ac:dyDescent="0.2">
      <c r="C23" s="115" t="s">
        <v>180</v>
      </c>
      <c r="D23" s="114" t="s">
        <v>345</v>
      </c>
      <c r="M23" s="105"/>
    </row>
    <row r="25" spans="2:15" ht="18.75" x14ac:dyDescent="0.2">
      <c r="M25" s="105"/>
      <c r="N25" s="21"/>
      <c r="O25" s="22"/>
    </row>
  </sheetData>
  <sortState xmlns:xlrd2="http://schemas.microsoft.com/office/spreadsheetml/2017/richdata2" ref="C7:D16">
    <sortCondition ref="D7:D16"/>
  </sortState>
  <mergeCells count="4">
    <mergeCell ref="C3:E3"/>
    <mergeCell ref="B5:F5"/>
    <mergeCell ref="B6:D6"/>
    <mergeCell ref="B8:D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AC9BC-EE7A-49C8-9621-E1432785B358}">
  <dimension ref="A1:K272"/>
  <sheetViews>
    <sheetView zoomScale="84" zoomScaleNormal="84" workbookViewId="0">
      <pane xSplit="1" ySplit="10" topLeftCell="B249" activePane="bottomRight" state="frozen"/>
      <selection pane="topRight" activeCell="B1" sqref="B1"/>
      <selection pane="bottomLeft" activeCell="A11" sqref="A11"/>
      <selection pane="bottomRight" activeCell="K271" sqref="K271"/>
    </sheetView>
  </sheetViews>
  <sheetFormatPr defaultRowHeight="15" x14ac:dyDescent="0.2"/>
  <cols>
    <col min="1" max="5" width="12" customWidth="1"/>
  </cols>
  <sheetData>
    <row r="1" spans="1:11" ht="28.5" x14ac:dyDescent="0.45">
      <c r="A1" s="36" t="s">
        <v>319</v>
      </c>
      <c r="B1" s="36"/>
      <c r="C1" s="36"/>
      <c r="D1" s="36"/>
      <c r="E1" s="36"/>
    </row>
    <row r="2" spans="1:11" x14ac:dyDescent="0.2">
      <c r="A2" t="s">
        <v>320</v>
      </c>
    </row>
    <row r="3" spans="1:11" ht="15.75" thickBot="1" x14ac:dyDescent="0.25">
      <c r="A3" t="s">
        <v>321</v>
      </c>
    </row>
    <row r="4" spans="1:11" ht="15.75" thickTop="1" x14ac:dyDescent="0.2">
      <c r="F4" s="203" t="s">
        <v>191</v>
      </c>
      <c r="G4" s="206" t="s">
        <v>192</v>
      </c>
      <c r="H4" s="203" t="s">
        <v>193</v>
      </c>
    </row>
    <row r="5" spans="1:11" x14ac:dyDescent="0.2">
      <c r="F5" s="204"/>
      <c r="G5" s="207"/>
      <c r="H5" s="204"/>
    </row>
    <row r="6" spans="1:11" x14ac:dyDescent="0.2">
      <c r="F6" s="204"/>
      <c r="G6" s="207"/>
      <c r="H6" s="204"/>
    </row>
    <row r="7" spans="1:11" x14ac:dyDescent="0.2">
      <c r="F7" s="204"/>
      <c r="G7" s="207"/>
      <c r="H7" s="204"/>
    </row>
    <row r="8" spans="1:11" x14ac:dyDescent="0.2">
      <c r="B8" s="209" t="s">
        <v>210</v>
      </c>
      <c r="C8" s="209"/>
      <c r="D8" s="210" t="s">
        <v>211</v>
      </c>
      <c r="E8" s="211"/>
      <c r="F8" s="204"/>
      <c r="G8" s="207"/>
      <c r="H8" s="204"/>
    </row>
    <row r="9" spans="1:11" ht="16.5" thickBot="1" x14ac:dyDescent="0.25">
      <c r="B9" s="1" t="s">
        <v>187</v>
      </c>
      <c r="C9" s="1" t="s">
        <v>202</v>
      </c>
      <c r="D9" s="1" t="s">
        <v>187</v>
      </c>
      <c r="E9" s="1" t="s">
        <v>189</v>
      </c>
      <c r="F9" s="205"/>
      <c r="G9" s="208"/>
      <c r="H9" s="205"/>
      <c r="J9" s="37" t="s">
        <v>2</v>
      </c>
      <c r="K9" s="37" t="s">
        <v>3</v>
      </c>
    </row>
    <row r="10" spans="1:11" ht="15.75" thickTop="1" x14ac:dyDescent="0.2">
      <c r="B10" s="1" t="s">
        <v>188</v>
      </c>
      <c r="C10" s="1" t="s">
        <v>189</v>
      </c>
      <c r="D10" s="1" t="s">
        <v>188</v>
      </c>
      <c r="E10" s="1" t="s">
        <v>190</v>
      </c>
    </row>
    <row r="11" spans="1:11" ht="15.75" thickBot="1" x14ac:dyDescent="0.25">
      <c r="A11" s="45">
        <f>A12-7</f>
        <v>42824</v>
      </c>
      <c r="B11" s="58"/>
      <c r="C11" s="58"/>
      <c r="D11" s="58"/>
      <c r="E11" s="58"/>
      <c r="F11" s="46">
        <v>22</v>
      </c>
      <c r="G11" s="46">
        <v>60</v>
      </c>
      <c r="H11" s="46">
        <v>0.52380952380952384</v>
      </c>
      <c r="I11" s="47"/>
    </row>
    <row r="12" spans="1:11" ht="19.5" thickBot="1" x14ac:dyDescent="0.3">
      <c r="A12" s="38">
        <v>42831</v>
      </c>
      <c r="B12" s="59"/>
      <c r="C12" s="59"/>
      <c r="D12" s="59"/>
      <c r="E12" s="59"/>
      <c r="F12" s="43">
        <v>22</v>
      </c>
      <c r="G12" s="43">
        <v>60</v>
      </c>
      <c r="H12" s="44">
        <v>0.52380952380952384</v>
      </c>
      <c r="I12" s="47"/>
      <c r="J12" s="39">
        <f t="shared" ref="J12:J57" si="0">F12/100</f>
        <v>0.22</v>
      </c>
      <c r="K12" s="39">
        <f t="shared" ref="K12:K57" si="1">G12/100</f>
        <v>0.6</v>
      </c>
    </row>
    <row r="13" spans="1:11" ht="19.5" thickBot="1" x14ac:dyDescent="0.3">
      <c r="A13" s="38">
        <v>42838</v>
      </c>
      <c r="B13" s="59"/>
      <c r="C13" s="59"/>
      <c r="D13" s="59"/>
      <c r="E13" s="59"/>
      <c r="F13" s="43">
        <v>15</v>
      </c>
      <c r="G13" s="43">
        <v>56</v>
      </c>
      <c r="H13" s="44">
        <v>0.50980392156862742</v>
      </c>
      <c r="I13" s="47"/>
      <c r="J13" s="39">
        <f t="shared" si="0"/>
        <v>0.15</v>
      </c>
      <c r="K13" s="39">
        <f t="shared" si="1"/>
        <v>0.56000000000000005</v>
      </c>
    </row>
    <row r="14" spans="1:11" ht="19.5" thickBot="1" x14ac:dyDescent="0.3">
      <c r="A14" s="38">
        <v>42845</v>
      </c>
      <c r="B14" s="59"/>
      <c r="C14" s="59"/>
      <c r="D14" s="59"/>
      <c r="E14" s="59"/>
      <c r="F14" s="43">
        <v>12</v>
      </c>
      <c r="G14" s="43">
        <v>57</v>
      </c>
      <c r="H14" s="44">
        <v>0.50495049504950495</v>
      </c>
      <c r="I14" s="47"/>
      <c r="J14" s="39">
        <f t="shared" si="0"/>
        <v>0.12</v>
      </c>
      <c r="K14" s="39">
        <f t="shared" si="1"/>
        <v>0.56999999999999995</v>
      </c>
    </row>
    <row r="15" spans="1:11" ht="19.5" thickBot="1" x14ac:dyDescent="0.3">
      <c r="A15" s="38">
        <v>42852</v>
      </c>
      <c r="B15" s="59"/>
      <c r="C15" s="59"/>
      <c r="D15" s="59"/>
      <c r="E15" s="59"/>
      <c r="F15" s="43">
        <v>20</v>
      </c>
      <c r="G15" s="43">
        <v>50</v>
      </c>
      <c r="H15" s="44">
        <v>0.5145631067961165</v>
      </c>
      <c r="I15" s="47"/>
      <c r="J15" s="39">
        <f t="shared" si="0"/>
        <v>0.2</v>
      </c>
      <c r="K15" s="39">
        <f t="shared" si="1"/>
        <v>0.5</v>
      </c>
    </row>
    <row r="16" spans="1:11" ht="19.5" thickBot="1" x14ac:dyDescent="0.3">
      <c r="A16" s="38">
        <v>42859</v>
      </c>
      <c r="B16" s="59"/>
      <c r="C16" s="59"/>
      <c r="D16" s="59"/>
      <c r="E16" s="59"/>
      <c r="F16" s="43">
        <v>24</v>
      </c>
      <c r="G16" s="43">
        <v>57</v>
      </c>
      <c r="H16" s="44">
        <v>0.51690821256038644</v>
      </c>
      <c r="I16" s="47"/>
      <c r="J16" s="39">
        <f t="shared" si="0"/>
        <v>0.24</v>
      </c>
      <c r="K16" s="39">
        <f t="shared" si="1"/>
        <v>0.56999999999999995</v>
      </c>
    </row>
    <row r="17" spans="1:11" ht="19.5" thickBot="1" x14ac:dyDescent="0.3">
      <c r="A17" s="38">
        <v>42866</v>
      </c>
      <c r="B17" s="59"/>
      <c r="C17" s="59"/>
      <c r="D17" s="59"/>
      <c r="E17" s="59"/>
      <c r="F17" s="43">
        <v>20</v>
      </c>
      <c r="G17" s="43">
        <v>56</v>
      </c>
      <c r="H17" s="44">
        <v>0.50980392156862742</v>
      </c>
      <c r="I17" s="47"/>
      <c r="J17" s="39">
        <f t="shared" si="0"/>
        <v>0.2</v>
      </c>
      <c r="K17" s="39">
        <f t="shared" si="1"/>
        <v>0.56000000000000005</v>
      </c>
    </row>
    <row r="18" spans="1:11" ht="19.5" thickBot="1" x14ac:dyDescent="0.3">
      <c r="A18" s="38">
        <v>42873</v>
      </c>
      <c r="B18" s="59"/>
      <c r="C18" s="59"/>
      <c r="D18" s="59"/>
      <c r="E18" s="59"/>
      <c r="F18" s="43">
        <v>15</v>
      </c>
      <c r="G18" s="43">
        <v>47</v>
      </c>
      <c r="H18" s="44">
        <v>0.50495049504950495</v>
      </c>
      <c r="I18" s="47"/>
      <c r="J18" s="39">
        <f t="shared" si="0"/>
        <v>0.15</v>
      </c>
      <c r="K18" s="39">
        <f t="shared" si="1"/>
        <v>0.47</v>
      </c>
    </row>
    <row r="19" spans="1:11" ht="19.5" thickBot="1" x14ac:dyDescent="0.3">
      <c r="A19" s="38">
        <v>42881</v>
      </c>
      <c r="B19" s="59"/>
      <c r="C19" s="59"/>
      <c r="D19" s="59"/>
      <c r="E19" s="59"/>
      <c r="F19" s="43">
        <v>28</v>
      </c>
      <c r="G19" s="43">
        <v>44</v>
      </c>
      <c r="H19" s="44">
        <v>0.52380952380952384</v>
      </c>
      <c r="I19" s="47"/>
      <c r="J19" s="39">
        <f t="shared" si="0"/>
        <v>0.28000000000000003</v>
      </c>
      <c r="K19" s="39">
        <f t="shared" si="1"/>
        <v>0.44</v>
      </c>
    </row>
    <row r="20" spans="1:11" ht="19.5" thickBot="1" x14ac:dyDescent="0.3">
      <c r="A20" s="38">
        <v>42887</v>
      </c>
      <c r="B20" s="59"/>
      <c r="C20" s="59"/>
      <c r="D20" s="59"/>
      <c r="E20" s="59"/>
      <c r="F20" s="43">
        <v>35</v>
      </c>
      <c r="G20" s="43">
        <v>55</v>
      </c>
      <c r="H20" s="44">
        <v>0.54337899543378998</v>
      </c>
      <c r="I20" s="47"/>
      <c r="J20" s="39">
        <f t="shared" si="0"/>
        <v>0.35</v>
      </c>
      <c r="K20" s="39">
        <f t="shared" si="1"/>
        <v>0.55000000000000004</v>
      </c>
    </row>
    <row r="21" spans="1:11" ht="19.5" thickBot="1" x14ac:dyDescent="0.3">
      <c r="A21" s="38">
        <v>42894</v>
      </c>
      <c r="B21" s="59"/>
      <c r="C21" s="59"/>
      <c r="D21" s="59"/>
      <c r="E21" s="59"/>
      <c r="F21" s="43">
        <v>40</v>
      </c>
      <c r="G21" s="43">
        <v>59</v>
      </c>
      <c r="H21" s="44">
        <v>0.55555555555555558</v>
      </c>
      <c r="I21" s="47"/>
      <c r="J21" s="39">
        <f t="shared" si="0"/>
        <v>0.4</v>
      </c>
      <c r="K21" s="39">
        <f t="shared" si="1"/>
        <v>0.59</v>
      </c>
    </row>
    <row r="22" spans="1:11" ht="19.5" thickBot="1" x14ac:dyDescent="0.3">
      <c r="A22" s="38">
        <v>42901</v>
      </c>
      <c r="B22" s="59"/>
      <c r="C22" s="59"/>
      <c r="D22" s="59"/>
      <c r="E22" s="59"/>
      <c r="F22" s="43">
        <v>45</v>
      </c>
      <c r="G22" s="43">
        <v>68</v>
      </c>
      <c r="H22" s="44">
        <v>0.55947136563876654</v>
      </c>
      <c r="I22" s="47"/>
      <c r="J22" s="39">
        <f t="shared" si="0"/>
        <v>0.45</v>
      </c>
      <c r="K22" s="39">
        <f t="shared" si="1"/>
        <v>0.68</v>
      </c>
    </row>
    <row r="23" spans="1:11" ht="19.5" thickBot="1" x14ac:dyDescent="0.3">
      <c r="A23" s="38">
        <v>42908</v>
      </c>
      <c r="B23" s="59"/>
      <c r="C23" s="59"/>
      <c r="D23" s="59"/>
      <c r="E23" s="59"/>
      <c r="F23" s="43">
        <v>46</v>
      </c>
      <c r="G23" s="43">
        <v>71</v>
      </c>
      <c r="H23" s="44">
        <v>0.55947136563876654</v>
      </c>
      <c r="I23" s="47"/>
      <c r="J23" s="39">
        <f t="shared" si="0"/>
        <v>0.46</v>
      </c>
      <c r="K23" s="39">
        <f t="shared" si="1"/>
        <v>0.71</v>
      </c>
    </row>
    <row r="24" spans="1:11" ht="19.5" thickBot="1" x14ac:dyDescent="0.3">
      <c r="A24" s="38">
        <v>42915</v>
      </c>
      <c r="B24" s="59"/>
      <c r="C24" s="59"/>
      <c r="D24" s="59"/>
      <c r="E24" s="59"/>
      <c r="F24" s="43">
        <v>38</v>
      </c>
      <c r="G24" s="43">
        <v>65</v>
      </c>
      <c r="H24" s="44">
        <v>0.55156950672645744</v>
      </c>
      <c r="I24" s="47"/>
      <c r="J24" s="39">
        <f t="shared" si="0"/>
        <v>0.38</v>
      </c>
      <c r="K24" s="39">
        <f t="shared" si="1"/>
        <v>0.65</v>
      </c>
    </row>
    <row r="25" spans="1:11" ht="19.5" thickBot="1" x14ac:dyDescent="0.3">
      <c r="A25" s="38">
        <v>42922</v>
      </c>
      <c r="B25" s="59"/>
      <c r="C25" s="59"/>
      <c r="D25" s="59"/>
      <c r="E25" s="59"/>
      <c r="F25" s="43">
        <v>31</v>
      </c>
      <c r="G25" s="43">
        <v>66</v>
      </c>
      <c r="H25" s="44">
        <v>0.54545454545454541</v>
      </c>
      <c r="I25" s="47"/>
      <c r="J25" s="39">
        <f t="shared" si="0"/>
        <v>0.31</v>
      </c>
      <c r="K25" s="39">
        <f t="shared" si="1"/>
        <v>0.66</v>
      </c>
    </row>
    <row r="26" spans="1:11" ht="19.5" thickBot="1" x14ac:dyDescent="0.3">
      <c r="A26" s="38">
        <v>42929</v>
      </c>
      <c r="B26" s="59"/>
      <c r="C26" s="59"/>
      <c r="D26" s="59"/>
      <c r="E26" s="59"/>
      <c r="F26" s="43">
        <v>32</v>
      </c>
      <c r="G26" s="43">
        <v>63</v>
      </c>
      <c r="H26" s="44">
        <v>0.53917050691244239</v>
      </c>
      <c r="I26" s="47"/>
      <c r="J26" s="39">
        <f t="shared" si="0"/>
        <v>0.32</v>
      </c>
      <c r="K26" s="39">
        <f t="shared" si="1"/>
        <v>0.63</v>
      </c>
    </row>
    <row r="27" spans="1:11" ht="19.5" thickBot="1" x14ac:dyDescent="0.3">
      <c r="A27" s="38">
        <v>42936</v>
      </c>
      <c r="B27" s="59"/>
      <c r="C27" s="59"/>
      <c r="D27" s="59"/>
      <c r="E27" s="59"/>
      <c r="F27" s="43">
        <v>40</v>
      </c>
      <c r="G27" s="43">
        <v>64</v>
      </c>
      <c r="H27" s="44">
        <v>0.54545454545454541</v>
      </c>
      <c r="I27" s="47"/>
      <c r="J27" s="39">
        <f t="shared" si="0"/>
        <v>0.4</v>
      </c>
      <c r="K27" s="39">
        <f t="shared" si="1"/>
        <v>0.64</v>
      </c>
    </row>
    <row r="28" spans="1:11" ht="19.5" thickBot="1" x14ac:dyDescent="0.3">
      <c r="A28" s="38">
        <v>42943</v>
      </c>
      <c r="B28" s="59"/>
      <c r="C28" s="59"/>
      <c r="D28" s="59"/>
      <c r="E28" s="59"/>
      <c r="F28" s="43">
        <v>37</v>
      </c>
      <c r="G28" s="43">
        <v>65</v>
      </c>
      <c r="H28" s="44">
        <v>0.5495495495495496</v>
      </c>
      <c r="I28" s="47"/>
      <c r="J28" s="39">
        <f t="shared" si="0"/>
        <v>0.37</v>
      </c>
      <c r="K28" s="39">
        <f t="shared" si="1"/>
        <v>0.65</v>
      </c>
    </row>
    <row r="29" spans="1:11" ht="19.5" thickBot="1" x14ac:dyDescent="0.3">
      <c r="A29" s="38">
        <v>42950</v>
      </c>
      <c r="B29" s="59"/>
      <c r="C29" s="59"/>
      <c r="D29" s="59"/>
      <c r="E29" s="59"/>
      <c r="F29" s="43">
        <v>34</v>
      </c>
      <c r="G29" s="43">
        <v>71</v>
      </c>
      <c r="H29" s="44">
        <v>0.5495495495495496</v>
      </c>
      <c r="I29" s="47"/>
      <c r="J29" s="39">
        <f t="shared" si="0"/>
        <v>0.34</v>
      </c>
      <c r="K29" s="39">
        <f t="shared" si="1"/>
        <v>0.71</v>
      </c>
    </row>
    <row r="30" spans="1:11" ht="19.5" thickBot="1" x14ac:dyDescent="0.3">
      <c r="A30" s="38">
        <v>42957</v>
      </c>
      <c r="B30" s="59"/>
      <c r="C30" s="59"/>
      <c r="D30" s="59"/>
      <c r="E30" s="59"/>
      <c r="F30" s="43">
        <v>36</v>
      </c>
      <c r="G30" s="43">
        <v>73</v>
      </c>
      <c r="H30" s="44">
        <v>0.54337899543378998</v>
      </c>
      <c r="I30" s="47"/>
      <c r="J30" s="39">
        <f t="shared" si="0"/>
        <v>0.36</v>
      </c>
      <c r="K30" s="39">
        <f t="shared" si="1"/>
        <v>0.73</v>
      </c>
    </row>
    <row r="31" spans="1:11" ht="19.5" thickBot="1" x14ac:dyDescent="0.3">
      <c r="A31" s="38">
        <v>42964</v>
      </c>
      <c r="B31" s="59"/>
      <c r="C31" s="59"/>
      <c r="D31" s="59"/>
      <c r="E31" s="59"/>
      <c r="F31" s="43">
        <v>28</v>
      </c>
      <c r="G31" s="43">
        <v>60</v>
      </c>
      <c r="H31" s="44">
        <v>0.53051643192488263</v>
      </c>
      <c r="I31" s="47"/>
      <c r="J31" s="39">
        <f t="shared" si="0"/>
        <v>0.28000000000000003</v>
      </c>
      <c r="K31" s="39">
        <f t="shared" si="1"/>
        <v>0.6</v>
      </c>
    </row>
    <row r="32" spans="1:11" ht="19.5" thickBot="1" x14ac:dyDescent="0.3">
      <c r="A32" s="38">
        <v>42972</v>
      </c>
      <c r="B32" s="59"/>
      <c r="C32" s="59"/>
      <c r="D32" s="59"/>
      <c r="E32" s="59"/>
      <c r="F32" s="43">
        <v>25</v>
      </c>
      <c r="G32" s="43">
        <v>44</v>
      </c>
      <c r="H32" s="44">
        <v>0.5145631067961165</v>
      </c>
      <c r="I32" s="47"/>
      <c r="J32" s="39">
        <f t="shared" si="0"/>
        <v>0.25</v>
      </c>
      <c r="K32" s="39">
        <f t="shared" si="1"/>
        <v>0.44</v>
      </c>
    </row>
    <row r="33" spans="1:11" ht="19.5" thickBot="1" x14ac:dyDescent="0.3">
      <c r="A33" s="38">
        <v>42978</v>
      </c>
      <c r="B33" s="59"/>
      <c r="C33" s="59"/>
      <c r="D33" s="59"/>
      <c r="E33" s="59"/>
      <c r="F33" s="43">
        <v>23</v>
      </c>
      <c r="G33" s="43">
        <v>51</v>
      </c>
      <c r="H33" s="44">
        <v>0.51690821256038644</v>
      </c>
      <c r="I33" s="47"/>
      <c r="J33" s="39">
        <f t="shared" si="0"/>
        <v>0.23</v>
      </c>
      <c r="K33" s="39">
        <f t="shared" si="1"/>
        <v>0.51</v>
      </c>
    </row>
    <row r="34" spans="1:11" ht="19.5" thickBot="1" x14ac:dyDescent="0.3">
      <c r="A34" s="38">
        <v>42985</v>
      </c>
      <c r="B34" s="59"/>
      <c r="C34" s="59"/>
      <c r="D34" s="59"/>
      <c r="E34" s="59"/>
      <c r="F34" s="43">
        <v>26</v>
      </c>
      <c r="G34" s="43">
        <v>52</v>
      </c>
      <c r="H34" s="44">
        <v>0.52380952380952384</v>
      </c>
      <c r="I34" s="47"/>
      <c r="J34" s="39">
        <f t="shared" si="0"/>
        <v>0.26</v>
      </c>
      <c r="K34" s="39">
        <f t="shared" si="1"/>
        <v>0.52</v>
      </c>
    </row>
    <row r="35" spans="1:11" ht="19.5" thickBot="1" x14ac:dyDescent="0.3">
      <c r="A35" s="38">
        <v>42992</v>
      </c>
      <c r="B35" s="59"/>
      <c r="C35" s="59"/>
      <c r="D35" s="59"/>
      <c r="E35" s="59"/>
      <c r="F35" s="43">
        <v>37</v>
      </c>
      <c r="G35" s="43">
        <v>57</v>
      </c>
      <c r="H35" s="44">
        <v>0.54128440366972486</v>
      </c>
      <c r="I35" s="47"/>
      <c r="J35" s="39">
        <f t="shared" si="0"/>
        <v>0.37</v>
      </c>
      <c r="K35" s="39">
        <f t="shared" si="1"/>
        <v>0.56999999999999995</v>
      </c>
    </row>
    <row r="36" spans="1:11" ht="19.5" thickBot="1" x14ac:dyDescent="0.3">
      <c r="A36" s="38">
        <v>42999</v>
      </c>
      <c r="B36" s="59"/>
      <c r="C36" s="59"/>
      <c r="D36" s="59"/>
      <c r="E36" s="59"/>
      <c r="F36" s="43">
        <v>41</v>
      </c>
      <c r="G36" s="43">
        <v>71</v>
      </c>
      <c r="H36" s="44">
        <v>0.5575221238938054</v>
      </c>
      <c r="I36" s="47"/>
      <c r="J36" s="39">
        <f t="shared" si="0"/>
        <v>0.41</v>
      </c>
      <c r="K36" s="39">
        <f t="shared" si="1"/>
        <v>0.71</v>
      </c>
    </row>
    <row r="37" spans="1:11" ht="19.5" thickBot="1" x14ac:dyDescent="0.3">
      <c r="A37" s="38">
        <v>43006</v>
      </c>
      <c r="B37" s="59"/>
      <c r="C37" s="59"/>
      <c r="D37" s="59"/>
      <c r="E37" s="59"/>
      <c r="F37" s="43">
        <v>44</v>
      </c>
      <c r="G37" s="43">
        <v>73</v>
      </c>
      <c r="H37" s="44">
        <v>0.5633187772925764</v>
      </c>
      <c r="I37" s="47"/>
      <c r="J37" s="39">
        <f t="shared" si="0"/>
        <v>0.44</v>
      </c>
      <c r="K37" s="39">
        <f t="shared" si="1"/>
        <v>0.73</v>
      </c>
    </row>
    <row r="38" spans="1:11" ht="19.5" thickBot="1" x14ac:dyDescent="0.3">
      <c r="A38" s="38">
        <v>43013</v>
      </c>
      <c r="B38" s="59"/>
      <c r="C38" s="59"/>
      <c r="D38" s="59"/>
      <c r="E38" s="59"/>
      <c r="F38" s="43">
        <v>54</v>
      </c>
      <c r="G38" s="43">
        <v>75</v>
      </c>
      <c r="H38" s="44">
        <v>0.57446808510638303</v>
      </c>
      <c r="I38" s="47"/>
      <c r="J38" s="39">
        <f t="shared" si="0"/>
        <v>0.54</v>
      </c>
      <c r="K38" s="39">
        <f t="shared" si="1"/>
        <v>0.75</v>
      </c>
    </row>
    <row r="39" spans="1:11" ht="19.5" thickBot="1" x14ac:dyDescent="0.3">
      <c r="A39" s="38">
        <v>43020</v>
      </c>
      <c r="B39" s="59"/>
      <c r="C39" s="59"/>
      <c r="D39" s="59"/>
      <c r="E39" s="59"/>
      <c r="F39" s="43">
        <v>51</v>
      </c>
      <c r="G39" s="43">
        <v>81</v>
      </c>
      <c r="H39" s="44">
        <v>0.58506224066390033</v>
      </c>
      <c r="I39" s="47"/>
      <c r="J39" s="39">
        <f t="shared" si="0"/>
        <v>0.51</v>
      </c>
      <c r="K39" s="39">
        <f t="shared" si="1"/>
        <v>0.81</v>
      </c>
    </row>
    <row r="40" spans="1:11" ht="19.5" thickBot="1" x14ac:dyDescent="0.3">
      <c r="A40" s="38">
        <v>43027</v>
      </c>
      <c r="B40" s="59"/>
      <c r="C40" s="59"/>
      <c r="D40" s="59"/>
      <c r="E40" s="59"/>
      <c r="F40" s="43">
        <v>51</v>
      </c>
      <c r="G40" s="43">
        <v>81</v>
      </c>
      <c r="H40" s="44">
        <v>0.58506224066390033</v>
      </c>
      <c r="I40" s="47"/>
      <c r="J40" s="39">
        <f t="shared" si="0"/>
        <v>0.51</v>
      </c>
      <c r="K40" s="39">
        <f t="shared" si="1"/>
        <v>0.81</v>
      </c>
    </row>
    <row r="41" spans="1:11" ht="19.5" thickBot="1" x14ac:dyDescent="0.3">
      <c r="A41" s="38">
        <v>43034</v>
      </c>
      <c r="B41" s="59"/>
      <c r="C41" s="59"/>
      <c r="D41" s="59"/>
      <c r="E41" s="59"/>
      <c r="F41" s="43">
        <v>51</v>
      </c>
      <c r="G41" s="43">
        <v>77</v>
      </c>
      <c r="H41" s="44">
        <v>0.58333333333333337</v>
      </c>
      <c r="I41" s="47"/>
      <c r="J41" s="39">
        <f t="shared" si="0"/>
        <v>0.51</v>
      </c>
      <c r="K41" s="39">
        <f t="shared" si="1"/>
        <v>0.77</v>
      </c>
    </row>
    <row r="42" spans="1:11" ht="19.5" thickBot="1" x14ac:dyDescent="0.3">
      <c r="A42" s="38">
        <v>43041</v>
      </c>
      <c r="B42" s="59"/>
      <c r="C42" s="59"/>
      <c r="D42" s="59"/>
      <c r="E42" s="59"/>
      <c r="F42" s="43">
        <v>46</v>
      </c>
      <c r="G42" s="43">
        <v>73</v>
      </c>
      <c r="H42" s="44">
        <v>0.57627118644067798</v>
      </c>
      <c r="I42" s="47"/>
      <c r="J42" s="39">
        <f t="shared" si="0"/>
        <v>0.46</v>
      </c>
      <c r="K42" s="39">
        <f t="shared" si="1"/>
        <v>0.73</v>
      </c>
    </row>
    <row r="43" spans="1:11" ht="19.5" thickBot="1" x14ac:dyDescent="0.3">
      <c r="A43" s="38">
        <v>43048</v>
      </c>
      <c r="B43" s="59"/>
      <c r="C43" s="59"/>
      <c r="D43" s="59"/>
      <c r="E43" s="59"/>
      <c r="F43" s="43">
        <v>42</v>
      </c>
      <c r="G43" s="43">
        <v>71</v>
      </c>
      <c r="H43" s="44">
        <v>0.5670995670995671</v>
      </c>
      <c r="I43" s="47"/>
      <c r="J43" s="39">
        <f t="shared" si="0"/>
        <v>0.42</v>
      </c>
      <c r="K43" s="39">
        <f t="shared" si="1"/>
        <v>0.71</v>
      </c>
    </row>
    <row r="44" spans="1:11" ht="19.5" thickBot="1" x14ac:dyDescent="0.3">
      <c r="A44" s="38">
        <v>43055</v>
      </c>
      <c r="B44" s="59"/>
      <c r="C44" s="59"/>
      <c r="D44" s="59"/>
      <c r="E44" s="59"/>
      <c r="F44" s="43">
        <v>36</v>
      </c>
      <c r="G44" s="43">
        <v>66</v>
      </c>
      <c r="H44" s="44">
        <v>0.55156950672645744</v>
      </c>
      <c r="I44" s="47"/>
      <c r="J44" s="39">
        <f t="shared" si="0"/>
        <v>0.36</v>
      </c>
      <c r="K44" s="39">
        <f t="shared" si="1"/>
        <v>0.66</v>
      </c>
    </row>
    <row r="45" spans="1:11" ht="19.5" thickBot="1" x14ac:dyDescent="0.3">
      <c r="A45" s="38">
        <v>43061</v>
      </c>
      <c r="B45" s="59"/>
      <c r="C45" s="59"/>
      <c r="D45" s="59"/>
      <c r="E45" s="59"/>
      <c r="F45" s="43">
        <v>32</v>
      </c>
      <c r="G45" s="43">
        <v>63</v>
      </c>
      <c r="H45" s="44">
        <v>0.54337899543378998</v>
      </c>
      <c r="I45" s="47"/>
      <c r="J45" s="39">
        <f t="shared" si="0"/>
        <v>0.32</v>
      </c>
      <c r="K45" s="39">
        <f t="shared" si="1"/>
        <v>0.63</v>
      </c>
    </row>
    <row r="46" spans="1:11" ht="19.5" thickBot="1" x14ac:dyDescent="0.3">
      <c r="A46" s="38">
        <v>43069</v>
      </c>
      <c r="B46" s="59"/>
      <c r="C46" s="59"/>
      <c r="D46" s="59"/>
      <c r="E46" s="59"/>
      <c r="F46" s="43">
        <v>33</v>
      </c>
      <c r="G46" s="43">
        <v>68</v>
      </c>
      <c r="H46" s="44">
        <v>0.54751131221719451</v>
      </c>
      <c r="I46" s="47"/>
      <c r="J46" s="39">
        <f t="shared" si="0"/>
        <v>0.33</v>
      </c>
      <c r="K46" s="39">
        <f t="shared" si="1"/>
        <v>0.68</v>
      </c>
    </row>
    <row r="47" spans="1:11" ht="19.5" thickBot="1" x14ac:dyDescent="0.3">
      <c r="A47" s="38">
        <v>43076</v>
      </c>
      <c r="B47" s="59"/>
      <c r="C47" s="59"/>
      <c r="D47" s="59"/>
      <c r="E47" s="59"/>
      <c r="F47" s="43">
        <v>33</v>
      </c>
      <c r="G47" s="43">
        <v>80</v>
      </c>
      <c r="H47" s="44">
        <v>0.55357142857142849</v>
      </c>
      <c r="I47" s="47"/>
      <c r="J47" s="39">
        <f t="shared" si="0"/>
        <v>0.33</v>
      </c>
      <c r="K47" s="39">
        <f t="shared" si="1"/>
        <v>0.8</v>
      </c>
    </row>
    <row r="48" spans="1:11" ht="19.5" thickBot="1" x14ac:dyDescent="0.3">
      <c r="A48" s="38">
        <v>43083</v>
      </c>
      <c r="B48" s="59"/>
      <c r="C48" s="59"/>
      <c r="D48" s="59"/>
      <c r="E48" s="59"/>
      <c r="F48" s="43">
        <v>38</v>
      </c>
      <c r="G48" s="43">
        <v>81</v>
      </c>
      <c r="H48" s="44">
        <v>0.56140350877192979</v>
      </c>
      <c r="I48" s="47"/>
      <c r="J48" s="39">
        <f t="shared" si="0"/>
        <v>0.38</v>
      </c>
      <c r="K48" s="39">
        <f t="shared" si="1"/>
        <v>0.81</v>
      </c>
    </row>
    <row r="49" spans="1:11" ht="19.5" thickBot="1" x14ac:dyDescent="0.3">
      <c r="A49" s="38">
        <v>43090</v>
      </c>
      <c r="B49" s="59"/>
      <c r="C49" s="59"/>
      <c r="D49" s="59"/>
      <c r="E49" s="59"/>
      <c r="F49" s="43">
        <v>44</v>
      </c>
      <c r="G49" s="43">
        <v>78</v>
      </c>
      <c r="H49" s="44">
        <v>0.56896551724137923</v>
      </c>
      <c r="I49" s="47"/>
      <c r="J49" s="39">
        <f t="shared" si="0"/>
        <v>0.44</v>
      </c>
      <c r="K49" s="39">
        <f t="shared" si="1"/>
        <v>0.78</v>
      </c>
    </row>
    <row r="50" spans="1:11" ht="19.5" thickBot="1" x14ac:dyDescent="0.3">
      <c r="A50" s="38">
        <v>43097</v>
      </c>
      <c r="B50" s="59"/>
      <c r="C50" s="59"/>
      <c r="D50" s="59"/>
      <c r="E50" s="59"/>
      <c r="F50" s="43">
        <v>45</v>
      </c>
      <c r="G50" s="43">
        <v>78</v>
      </c>
      <c r="H50" s="44">
        <v>0.56896551724137923</v>
      </c>
      <c r="I50" s="47"/>
      <c r="J50" s="39">
        <f t="shared" si="0"/>
        <v>0.45</v>
      </c>
      <c r="K50" s="39">
        <f t="shared" si="1"/>
        <v>0.78</v>
      </c>
    </row>
    <row r="51" spans="1:11" ht="19.5" thickBot="1" x14ac:dyDescent="0.3">
      <c r="A51" s="38">
        <v>43104</v>
      </c>
      <c r="B51" s="59"/>
      <c r="C51" s="59"/>
      <c r="D51" s="59"/>
      <c r="E51" s="59"/>
      <c r="F51" s="43">
        <v>47</v>
      </c>
      <c r="G51" s="43">
        <v>79</v>
      </c>
      <c r="H51" s="44">
        <v>0.57081545064377681</v>
      </c>
      <c r="I51" s="47"/>
      <c r="J51" s="39">
        <f t="shared" si="0"/>
        <v>0.47</v>
      </c>
      <c r="K51" s="39">
        <f t="shared" si="1"/>
        <v>0.79</v>
      </c>
    </row>
    <row r="52" spans="1:11" ht="19.5" thickBot="1" x14ac:dyDescent="0.3">
      <c r="A52" s="38">
        <v>43111</v>
      </c>
      <c r="B52" s="59"/>
      <c r="C52" s="59"/>
      <c r="D52" s="59"/>
      <c r="E52" s="59"/>
      <c r="F52" s="43">
        <v>50</v>
      </c>
      <c r="G52" s="43">
        <v>85</v>
      </c>
      <c r="H52" s="44">
        <v>0.58677685950413216</v>
      </c>
      <c r="I52" s="47"/>
      <c r="J52" s="39">
        <f t="shared" si="0"/>
        <v>0.5</v>
      </c>
      <c r="K52" s="39">
        <f t="shared" si="1"/>
        <v>0.85</v>
      </c>
    </row>
    <row r="53" spans="1:11" ht="19.5" thickBot="1" x14ac:dyDescent="0.3">
      <c r="A53" s="38">
        <v>43118</v>
      </c>
      <c r="B53" s="59"/>
      <c r="C53" s="59"/>
      <c r="D53" s="59"/>
      <c r="E53" s="59"/>
      <c r="F53" s="43">
        <v>58</v>
      </c>
      <c r="G53" s="43">
        <v>90</v>
      </c>
      <c r="H53" s="44">
        <v>0.59839357429718865</v>
      </c>
      <c r="I53" s="47"/>
      <c r="J53" s="39">
        <f t="shared" si="0"/>
        <v>0.57999999999999996</v>
      </c>
      <c r="K53" s="39">
        <f t="shared" si="1"/>
        <v>0.9</v>
      </c>
    </row>
    <row r="54" spans="1:11" ht="19.5" thickBot="1" x14ac:dyDescent="0.3">
      <c r="A54" s="38">
        <v>43125</v>
      </c>
      <c r="B54" s="59"/>
      <c r="C54" s="59"/>
      <c r="D54" s="59"/>
      <c r="E54" s="59"/>
      <c r="F54" s="43">
        <v>65</v>
      </c>
      <c r="G54" s="43">
        <v>93</v>
      </c>
      <c r="H54" s="44">
        <v>0.60474308300395252</v>
      </c>
      <c r="I54" s="47"/>
      <c r="J54" s="39">
        <f t="shared" si="0"/>
        <v>0.65</v>
      </c>
      <c r="K54" s="39">
        <f t="shared" si="1"/>
        <v>0.93</v>
      </c>
    </row>
    <row r="55" spans="1:11" ht="19.5" thickBot="1" x14ac:dyDescent="0.3">
      <c r="A55" s="38">
        <v>43132</v>
      </c>
      <c r="B55" s="59"/>
      <c r="C55" s="59"/>
      <c r="D55" s="59"/>
      <c r="E55" s="59"/>
      <c r="F55" s="43">
        <v>64</v>
      </c>
      <c r="G55" s="43">
        <v>93</v>
      </c>
      <c r="H55" s="44">
        <v>0.60317460317460314</v>
      </c>
      <c r="I55" s="47"/>
      <c r="J55" s="39">
        <f t="shared" si="0"/>
        <v>0.64</v>
      </c>
      <c r="K55" s="39">
        <f t="shared" si="1"/>
        <v>0.93</v>
      </c>
    </row>
    <row r="56" spans="1:11" ht="19.5" thickBot="1" x14ac:dyDescent="0.3">
      <c r="A56" s="38">
        <v>43139</v>
      </c>
      <c r="B56" s="59"/>
      <c r="C56" s="59"/>
      <c r="D56" s="59"/>
      <c r="E56" s="59"/>
      <c r="F56" s="43">
        <v>41</v>
      </c>
      <c r="G56" s="43">
        <v>61</v>
      </c>
      <c r="H56" s="44">
        <v>0.54751131221719451</v>
      </c>
      <c r="I56" s="47"/>
      <c r="J56" s="39">
        <f t="shared" si="0"/>
        <v>0.41</v>
      </c>
      <c r="K56" s="39">
        <f t="shared" si="1"/>
        <v>0.61</v>
      </c>
    </row>
    <row r="57" spans="1:11" ht="19.5" thickBot="1" x14ac:dyDescent="0.3">
      <c r="A57" s="38">
        <v>43146</v>
      </c>
      <c r="B57" s="59"/>
      <c r="C57" s="59"/>
      <c r="D57" s="59"/>
      <c r="E57" s="59"/>
      <c r="F57" s="43">
        <v>35</v>
      </c>
      <c r="G57" s="43">
        <v>45</v>
      </c>
      <c r="H57" s="44">
        <v>0.53917050691244239</v>
      </c>
      <c r="I57" s="47"/>
      <c r="J57" s="39">
        <f t="shared" si="0"/>
        <v>0.35</v>
      </c>
      <c r="K57" s="39">
        <f t="shared" si="1"/>
        <v>0.45</v>
      </c>
    </row>
    <row r="58" spans="1:11" ht="19.5" thickBot="1" x14ac:dyDescent="0.3">
      <c r="A58" s="38">
        <v>43153</v>
      </c>
      <c r="B58" s="59"/>
      <c r="C58" s="59"/>
      <c r="D58" s="59"/>
      <c r="E58" s="59"/>
      <c r="F58" s="43">
        <v>31</v>
      </c>
      <c r="G58" s="43">
        <v>42</v>
      </c>
      <c r="H58" s="44">
        <v>0.53488372093023251</v>
      </c>
      <c r="I58" s="47"/>
      <c r="J58" s="39">
        <f>F58/100</f>
        <v>0.31</v>
      </c>
      <c r="K58" s="39">
        <f>G58/100</f>
        <v>0.42</v>
      </c>
    </row>
    <row r="59" spans="1:11" ht="19.5" thickBot="1" x14ac:dyDescent="0.3">
      <c r="A59" s="38">
        <v>43160</v>
      </c>
      <c r="B59" s="59"/>
      <c r="C59" s="59"/>
      <c r="D59" s="59"/>
      <c r="E59" s="59"/>
      <c r="F59" s="43">
        <v>38</v>
      </c>
      <c r="G59" s="43">
        <v>54</v>
      </c>
      <c r="H59" s="44">
        <v>0.53488372093023251</v>
      </c>
      <c r="I59" s="52"/>
      <c r="J59" s="39">
        <f t="shared" ref="J59:K74" si="2">F59/120</f>
        <v>0.31666666666666665</v>
      </c>
      <c r="K59" s="39">
        <f t="shared" si="2"/>
        <v>0.45</v>
      </c>
    </row>
    <row r="60" spans="1:11" ht="19.5" thickBot="1" x14ac:dyDescent="0.3">
      <c r="A60" s="38">
        <v>43167</v>
      </c>
      <c r="B60" s="59"/>
      <c r="C60" s="59"/>
      <c r="D60" s="59"/>
      <c r="E60" s="59"/>
      <c r="F60" s="43">
        <v>33</v>
      </c>
      <c r="G60" s="43">
        <v>55</v>
      </c>
      <c r="H60" s="44">
        <v>0.53051643192488263</v>
      </c>
      <c r="I60" s="47"/>
      <c r="J60" s="39">
        <f t="shared" si="2"/>
        <v>0.27500000000000002</v>
      </c>
      <c r="K60" s="39">
        <f t="shared" si="2"/>
        <v>0.45833333333333331</v>
      </c>
    </row>
    <row r="61" spans="1:11" ht="19.5" thickBot="1" x14ac:dyDescent="0.3">
      <c r="A61" s="38">
        <v>43174</v>
      </c>
      <c r="B61" s="59"/>
      <c r="C61" s="59"/>
      <c r="D61" s="59"/>
      <c r="E61" s="59"/>
      <c r="F61" s="43">
        <v>33</v>
      </c>
      <c r="G61" s="43">
        <v>62</v>
      </c>
      <c r="H61" s="44">
        <v>0.53488372093023251</v>
      </c>
      <c r="I61" s="47"/>
      <c r="J61" s="39">
        <f t="shared" si="2"/>
        <v>0.27500000000000002</v>
      </c>
      <c r="K61" s="39">
        <f t="shared" si="2"/>
        <v>0.51666666666666672</v>
      </c>
    </row>
    <row r="62" spans="1:11" ht="19.5" thickBot="1" x14ac:dyDescent="0.3">
      <c r="A62" s="38">
        <v>43181</v>
      </c>
      <c r="B62" s="59"/>
      <c r="C62" s="59"/>
      <c r="D62" s="59"/>
      <c r="E62" s="59"/>
      <c r="F62" s="43">
        <v>29</v>
      </c>
      <c r="G62" s="43">
        <v>51</v>
      </c>
      <c r="H62" s="44">
        <v>0.52153110047846896</v>
      </c>
      <c r="I62" s="47"/>
      <c r="J62" s="39">
        <f t="shared" si="2"/>
        <v>0.24166666666666667</v>
      </c>
      <c r="K62" s="39">
        <f t="shared" si="2"/>
        <v>0.42499999999999999</v>
      </c>
    </row>
    <row r="63" spans="1:11" ht="19.5" thickBot="1" x14ac:dyDescent="0.3">
      <c r="A63" s="38">
        <v>43188</v>
      </c>
      <c r="B63" s="59"/>
      <c r="C63" s="59"/>
      <c r="D63" s="59"/>
      <c r="E63" s="59"/>
      <c r="F63" s="43">
        <v>10</v>
      </c>
      <c r="G63" s="43">
        <v>32</v>
      </c>
      <c r="H63" s="44">
        <v>0.49748743718592964</v>
      </c>
      <c r="I63" s="47"/>
      <c r="J63" s="39">
        <f t="shared" si="2"/>
        <v>8.3333333333333329E-2</v>
      </c>
      <c r="K63" s="39">
        <f t="shared" si="2"/>
        <v>0.26666666666666666</v>
      </c>
    </row>
    <row r="64" spans="1:11" ht="19.5" thickBot="1" x14ac:dyDescent="0.3">
      <c r="A64" s="38">
        <v>43197</v>
      </c>
      <c r="B64" s="59"/>
      <c r="C64" s="59"/>
      <c r="D64" s="59"/>
      <c r="E64" s="59"/>
      <c r="F64" s="43">
        <v>7</v>
      </c>
      <c r="G64" s="43">
        <v>26</v>
      </c>
      <c r="H64" s="44">
        <v>0.49238578680203043</v>
      </c>
      <c r="I64" s="47"/>
      <c r="J64" s="39">
        <f t="shared" si="2"/>
        <v>5.8333333333333334E-2</v>
      </c>
      <c r="K64" s="39">
        <f t="shared" si="2"/>
        <v>0.21666666666666667</v>
      </c>
    </row>
    <row r="65" spans="1:11" ht="19.5" thickBot="1" x14ac:dyDescent="0.3">
      <c r="A65" s="38">
        <v>43202</v>
      </c>
      <c r="B65" s="59"/>
      <c r="C65" s="59"/>
      <c r="D65" s="59"/>
      <c r="E65" s="59"/>
      <c r="F65" s="43">
        <v>9</v>
      </c>
      <c r="G65" s="43">
        <v>24</v>
      </c>
      <c r="H65" s="44">
        <v>0.5</v>
      </c>
      <c r="I65" s="47"/>
      <c r="J65" s="39">
        <f t="shared" si="2"/>
        <v>7.4999999999999997E-2</v>
      </c>
      <c r="K65" s="39">
        <f t="shared" si="2"/>
        <v>0.2</v>
      </c>
    </row>
    <row r="66" spans="1:11" ht="19.5" thickBot="1" x14ac:dyDescent="0.3">
      <c r="A66" s="38">
        <v>43209</v>
      </c>
      <c r="B66" s="59"/>
      <c r="C66" s="59"/>
      <c r="D66" s="59"/>
      <c r="E66" s="59"/>
      <c r="F66" s="43">
        <v>16</v>
      </c>
      <c r="G66" s="43">
        <v>44</v>
      </c>
      <c r="H66" s="44">
        <v>0.5145631067961165</v>
      </c>
      <c r="I66" s="47"/>
      <c r="J66" s="39">
        <f t="shared" si="2"/>
        <v>0.13333333333333333</v>
      </c>
      <c r="K66" s="39">
        <f t="shared" si="2"/>
        <v>0.36666666666666664</v>
      </c>
    </row>
    <row r="67" spans="1:11" ht="19.5" thickBot="1" x14ac:dyDescent="0.3">
      <c r="A67" s="38">
        <v>43216</v>
      </c>
      <c r="B67" s="59"/>
      <c r="C67" s="59"/>
      <c r="D67" s="59"/>
      <c r="E67" s="59"/>
      <c r="F67" s="43">
        <v>17</v>
      </c>
      <c r="G67" s="43">
        <v>46</v>
      </c>
      <c r="H67" s="44">
        <v>0.50738916256157629</v>
      </c>
      <c r="I67" s="47"/>
      <c r="J67" s="39">
        <f t="shared" si="2"/>
        <v>0.14166666666666666</v>
      </c>
      <c r="K67" s="39">
        <f t="shared" si="2"/>
        <v>0.38333333333333336</v>
      </c>
    </row>
    <row r="68" spans="1:11" ht="19.5" thickBot="1" x14ac:dyDescent="0.3">
      <c r="A68" s="38">
        <v>43223</v>
      </c>
      <c r="B68" s="59"/>
      <c r="C68" s="59"/>
      <c r="D68" s="59"/>
      <c r="E68" s="59"/>
      <c r="F68" s="43">
        <v>12</v>
      </c>
      <c r="G68" s="43">
        <v>42</v>
      </c>
      <c r="H68" s="44">
        <v>0.49494949494949497</v>
      </c>
      <c r="I68" s="47"/>
      <c r="J68" s="39">
        <f t="shared" si="2"/>
        <v>0.1</v>
      </c>
      <c r="K68" s="39">
        <f t="shared" si="2"/>
        <v>0.35</v>
      </c>
    </row>
    <row r="69" spans="1:11" ht="19.5" thickBot="1" x14ac:dyDescent="0.3">
      <c r="A69" s="38">
        <v>43230</v>
      </c>
      <c r="B69" s="59"/>
      <c r="C69" s="59"/>
      <c r="D69" s="59"/>
      <c r="E69" s="59"/>
      <c r="F69" s="43">
        <v>13</v>
      </c>
      <c r="G69" s="43">
        <v>42</v>
      </c>
      <c r="H69" s="44">
        <v>0.5</v>
      </c>
      <c r="I69" s="47"/>
      <c r="J69" s="39">
        <f t="shared" si="2"/>
        <v>0.10833333333333334</v>
      </c>
      <c r="K69" s="39">
        <f t="shared" si="2"/>
        <v>0.35</v>
      </c>
    </row>
    <row r="70" spans="1:11" ht="19.5" thickBot="1" x14ac:dyDescent="0.3">
      <c r="A70" s="38">
        <v>43237</v>
      </c>
      <c r="B70" s="59"/>
      <c r="C70" s="59"/>
      <c r="D70" s="59"/>
      <c r="E70" s="59"/>
      <c r="F70" s="43">
        <v>24</v>
      </c>
      <c r="G70" s="43">
        <v>63</v>
      </c>
      <c r="H70" s="44">
        <v>0.51219512195121952</v>
      </c>
      <c r="I70" s="47"/>
      <c r="J70" s="39">
        <f t="shared" si="2"/>
        <v>0.2</v>
      </c>
      <c r="K70" s="39">
        <f t="shared" si="2"/>
        <v>0.52500000000000002</v>
      </c>
    </row>
    <row r="71" spans="1:11" ht="19.5" thickBot="1" x14ac:dyDescent="0.3">
      <c r="A71" s="38">
        <v>43244</v>
      </c>
      <c r="B71" s="59"/>
      <c r="C71" s="59"/>
      <c r="D71" s="59"/>
      <c r="E71" s="59"/>
      <c r="F71" s="43">
        <v>27</v>
      </c>
      <c r="G71" s="43">
        <v>71</v>
      </c>
      <c r="H71" s="44">
        <v>0.51690821256038644</v>
      </c>
      <c r="I71" s="47"/>
      <c r="J71" s="39">
        <f t="shared" si="2"/>
        <v>0.22500000000000001</v>
      </c>
      <c r="K71" s="39">
        <f t="shared" si="2"/>
        <v>0.59166666666666667</v>
      </c>
    </row>
    <row r="72" spans="1:11" ht="19.5" thickBot="1" x14ac:dyDescent="0.3">
      <c r="A72" s="38">
        <v>43251</v>
      </c>
      <c r="B72" s="59"/>
      <c r="C72" s="59"/>
      <c r="D72" s="59"/>
      <c r="E72" s="59"/>
      <c r="F72" s="43">
        <v>25</v>
      </c>
      <c r="G72" s="43">
        <v>68</v>
      </c>
      <c r="H72" s="44">
        <v>0.5145631067961165</v>
      </c>
      <c r="I72" s="47"/>
      <c r="J72" s="39">
        <f t="shared" si="2"/>
        <v>0.20833333333333334</v>
      </c>
      <c r="K72" s="39">
        <f t="shared" si="2"/>
        <v>0.56666666666666665</v>
      </c>
    </row>
    <row r="73" spans="1:11" ht="19.5" thickBot="1" x14ac:dyDescent="0.3">
      <c r="A73" s="38">
        <v>43258</v>
      </c>
      <c r="B73" s="59"/>
      <c r="C73" s="59"/>
      <c r="D73" s="59"/>
      <c r="E73" s="59"/>
      <c r="F73" s="43">
        <v>29</v>
      </c>
      <c r="G73" s="43">
        <v>67</v>
      </c>
      <c r="H73" s="44">
        <v>0.52830188679245282</v>
      </c>
      <c r="I73" s="47"/>
      <c r="J73" s="39">
        <f t="shared" si="2"/>
        <v>0.24166666666666667</v>
      </c>
      <c r="K73" s="39">
        <f t="shared" si="2"/>
        <v>0.55833333333333335</v>
      </c>
    </row>
    <row r="74" spans="1:11" ht="19.5" thickBot="1" x14ac:dyDescent="0.3">
      <c r="A74" s="38">
        <v>43265</v>
      </c>
      <c r="B74" s="59"/>
      <c r="C74" s="59"/>
      <c r="D74" s="59"/>
      <c r="E74" s="59"/>
      <c r="F74" s="43">
        <v>37</v>
      </c>
      <c r="G74" s="43">
        <v>76</v>
      </c>
      <c r="H74" s="44">
        <v>0.54128440366972486</v>
      </c>
      <c r="I74" s="47"/>
      <c r="J74" s="39">
        <f t="shared" si="2"/>
        <v>0.30833333333333335</v>
      </c>
      <c r="K74" s="39">
        <f t="shared" si="2"/>
        <v>0.6333333333333333</v>
      </c>
    </row>
    <row r="75" spans="1:11" ht="19.5" thickBot="1" x14ac:dyDescent="0.3">
      <c r="A75" s="38">
        <v>43272</v>
      </c>
      <c r="B75" s="59"/>
      <c r="C75" s="59"/>
      <c r="D75" s="59"/>
      <c r="E75" s="59"/>
      <c r="F75" s="43">
        <v>34</v>
      </c>
      <c r="G75" s="43">
        <v>72</v>
      </c>
      <c r="H75" s="44">
        <v>0.53488372093023251</v>
      </c>
      <c r="I75" s="47"/>
      <c r="J75" s="39">
        <f t="shared" ref="J75:K83" si="3">F75/120</f>
        <v>0.28333333333333333</v>
      </c>
      <c r="K75" s="39">
        <f t="shared" si="3"/>
        <v>0.6</v>
      </c>
    </row>
    <row r="76" spans="1:11" ht="19.5" thickBot="1" x14ac:dyDescent="0.3">
      <c r="A76" s="38">
        <v>43279</v>
      </c>
      <c r="B76" s="59"/>
      <c r="C76" s="59"/>
      <c r="D76" s="59"/>
      <c r="E76" s="59"/>
      <c r="F76" s="43">
        <v>26</v>
      </c>
      <c r="G76" s="43">
        <v>67</v>
      </c>
      <c r="H76" s="44">
        <v>0.51690821256038644</v>
      </c>
      <c r="I76" s="47"/>
      <c r="J76" s="39">
        <f t="shared" si="3"/>
        <v>0.21666666666666667</v>
      </c>
      <c r="K76" s="39">
        <f t="shared" si="3"/>
        <v>0.55833333333333335</v>
      </c>
    </row>
    <row r="77" spans="1:11" ht="19.5" thickBot="1" x14ac:dyDescent="0.3">
      <c r="A77" s="38">
        <v>43286</v>
      </c>
      <c r="B77" s="59"/>
      <c r="C77" s="59"/>
      <c r="D77" s="59"/>
      <c r="E77" s="59"/>
      <c r="F77" s="43">
        <v>26</v>
      </c>
      <c r="G77" s="43">
        <v>61</v>
      </c>
      <c r="H77" s="44">
        <v>0.5145631067961165</v>
      </c>
      <c r="I77" s="47"/>
      <c r="J77" s="39">
        <f t="shared" si="3"/>
        <v>0.21666666666666667</v>
      </c>
      <c r="K77" s="39">
        <f t="shared" si="3"/>
        <v>0.5083333333333333</v>
      </c>
    </row>
    <row r="78" spans="1:11" ht="19.5" thickBot="1" x14ac:dyDescent="0.3">
      <c r="A78" s="38">
        <v>43293</v>
      </c>
      <c r="B78" s="59"/>
      <c r="C78" s="59"/>
      <c r="D78" s="59"/>
      <c r="E78" s="59"/>
      <c r="F78" s="43">
        <v>30</v>
      </c>
      <c r="G78" s="43">
        <v>68</v>
      </c>
      <c r="H78" s="44">
        <v>0.53271028037383183</v>
      </c>
      <c r="I78" s="47"/>
      <c r="J78" s="39">
        <f t="shared" si="3"/>
        <v>0.25</v>
      </c>
      <c r="K78" s="39">
        <f t="shared" si="3"/>
        <v>0.56666666666666665</v>
      </c>
    </row>
    <row r="79" spans="1:11" ht="19.5" thickBot="1" x14ac:dyDescent="0.3">
      <c r="A79" s="38">
        <v>43300</v>
      </c>
      <c r="B79" s="59"/>
      <c r="C79" s="59"/>
      <c r="D79" s="59"/>
      <c r="E79" s="59"/>
      <c r="F79" s="43">
        <v>41</v>
      </c>
      <c r="G79" s="43">
        <v>76</v>
      </c>
      <c r="H79" s="44">
        <v>0.54337899543378998</v>
      </c>
      <c r="I79" s="47"/>
      <c r="J79" s="39">
        <f t="shared" si="3"/>
        <v>0.34166666666666667</v>
      </c>
      <c r="K79" s="39">
        <f t="shared" si="3"/>
        <v>0.6333333333333333</v>
      </c>
    </row>
    <row r="80" spans="1:11" ht="19.5" thickBot="1" x14ac:dyDescent="0.3">
      <c r="A80" s="38">
        <v>43307</v>
      </c>
      <c r="B80" s="59"/>
      <c r="C80" s="59"/>
      <c r="D80" s="59"/>
      <c r="E80" s="59"/>
      <c r="F80" s="43">
        <v>45</v>
      </c>
      <c r="G80" s="43">
        <v>85</v>
      </c>
      <c r="H80" s="44">
        <v>0.54751131221719451</v>
      </c>
      <c r="I80" s="47"/>
      <c r="J80" s="39">
        <f t="shared" si="3"/>
        <v>0.375</v>
      </c>
      <c r="K80" s="39">
        <f t="shared" si="3"/>
        <v>0.70833333333333337</v>
      </c>
    </row>
    <row r="81" spans="1:11" ht="19.5" thickBot="1" x14ac:dyDescent="0.3">
      <c r="A81" s="38">
        <f>A80+7</f>
        <v>43314</v>
      </c>
      <c r="B81" s="59"/>
      <c r="C81" s="59"/>
      <c r="D81" s="59"/>
      <c r="E81" s="59"/>
      <c r="F81" s="43">
        <v>41</v>
      </c>
      <c r="G81" s="43">
        <v>84</v>
      </c>
      <c r="H81" s="44">
        <v>0.54545454545454541</v>
      </c>
      <c r="I81" s="47"/>
      <c r="J81" s="39">
        <f t="shared" si="3"/>
        <v>0.34166666666666667</v>
      </c>
      <c r="K81" s="39">
        <f t="shared" si="3"/>
        <v>0.7</v>
      </c>
    </row>
    <row r="82" spans="1:11" ht="19.5" thickBot="1" x14ac:dyDescent="0.3">
      <c r="A82" s="38">
        <f t="shared" ref="A82:A99" si="4">A81+7</f>
        <v>43321</v>
      </c>
      <c r="B82" s="59"/>
      <c r="C82" s="59"/>
      <c r="D82" s="59"/>
      <c r="E82" s="59"/>
      <c r="F82" s="43">
        <v>44</v>
      </c>
      <c r="G82" s="43">
        <v>83</v>
      </c>
      <c r="H82" s="44">
        <v>0.54751131221719451</v>
      </c>
      <c r="I82" s="47"/>
      <c r="J82" s="39">
        <f t="shared" si="3"/>
        <v>0.36666666666666664</v>
      </c>
      <c r="K82" s="39">
        <f t="shared" si="3"/>
        <v>0.69166666666666665</v>
      </c>
    </row>
    <row r="83" spans="1:11" ht="19.5" thickBot="1" x14ac:dyDescent="0.3">
      <c r="A83" s="38">
        <f t="shared" si="4"/>
        <v>43328</v>
      </c>
      <c r="B83" s="59"/>
      <c r="C83" s="59"/>
      <c r="D83" s="59"/>
      <c r="E83" s="59"/>
      <c r="F83" s="43">
        <v>41</v>
      </c>
      <c r="G83" s="43">
        <v>80</v>
      </c>
      <c r="H83" s="44">
        <v>0.53917050691244239</v>
      </c>
      <c r="I83" s="47"/>
      <c r="J83" s="39">
        <f t="shared" si="3"/>
        <v>0.34166666666666667</v>
      </c>
      <c r="K83" s="39">
        <f t="shared" si="3"/>
        <v>0.66666666666666663</v>
      </c>
    </row>
    <row r="84" spans="1:11" ht="19.5" thickBot="1" x14ac:dyDescent="0.3">
      <c r="A84" s="38">
        <f t="shared" si="4"/>
        <v>43335</v>
      </c>
      <c r="B84" s="59"/>
      <c r="C84" s="59"/>
      <c r="D84" s="59"/>
      <c r="E84" s="59"/>
      <c r="F84" s="43">
        <v>41</v>
      </c>
      <c r="G84" s="43">
        <v>80</v>
      </c>
      <c r="H84" s="44">
        <v>0.53917050691244239</v>
      </c>
      <c r="I84" s="47"/>
      <c r="J84" s="39">
        <f t="shared" ref="J84:J86" si="5">F84/120</f>
        <v>0.34166666666666667</v>
      </c>
      <c r="K84" s="39">
        <f t="shared" ref="K84:K86" si="6">G84/120</f>
        <v>0.66666666666666663</v>
      </c>
    </row>
    <row r="85" spans="1:11" ht="19.5" thickBot="1" x14ac:dyDescent="0.3">
      <c r="A85" s="38">
        <f t="shared" si="4"/>
        <v>43342</v>
      </c>
      <c r="B85" s="59"/>
      <c r="C85" s="59"/>
      <c r="D85" s="59"/>
      <c r="E85" s="59"/>
      <c r="F85" s="43">
        <v>41</v>
      </c>
      <c r="G85" s="43">
        <v>80</v>
      </c>
      <c r="H85" s="44">
        <v>0.55156950672645744</v>
      </c>
      <c r="I85" s="47"/>
      <c r="J85" s="39">
        <f t="shared" si="5"/>
        <v>0.34166666666666667</v>
      </c>
      <c r="K85" s="39">
        <f t="shared" si="6"/>
        <v>0.66666666666666663</v>
      </c>
    </row>
    <row r="86" spans="1:11" ht="19.5" thickBot="1" x14ac:dyDescent="0.3">
      <c r="A86" s="38">
        <f t="shared" si="4"/>
        <v>43349</v>
      </c>
      <c r="B86" s="59"/>
      <c r="C86" s="59"/>
      <c r="D86" s="59"/>
      <c r="E86" s="59"/>
      <c r="F86" s="43">
        <v>42</v>
      </c>
      <c r="G86" s="43">
        <v>85</v>
      </c>
      <c r="H86" s="44">
        <v>0.55156950672645744</v>
      </c>
      <c r="I86" s="47"/>
      <c r="J86" s="39">
        <f t="shared" si="5"/>
        <v>0.35</v>
      </c>
      <c r="K86" s="39">
        <f t="shared" si="6"/>
        <v>0.70833333333333337</v>
      </c>
    </row>
    <row r="87" spans="1:11" ht="19.5" thickBot="1" x14ac:dyDescent="0.3">
      <c r="A87" s="38">
        <f t="shared" si="4"/>
        <v>43356</v>
      </c>
      <c r="B87" s="59"/>
      <c r="C87" s="59"/>
      <c r="D87" s="59"/>
      <c r="E87" s="59"/>
      <c r="F87" s="43">
        <v>49</v>
      </c>
      <c r="G87" s="43">
        <v>82</v>
      </c>
      <c r="H87" s="44">
        <v>0.55555555555555558</v>
      </c>
      <c r="I87" s="47"/>
      <c r="J87" s="39">
        <f t="shared" ref="J87" si="7">F87/120</f>
        <v>0.40833333333333333</v>
      </c>
      <c r="K87" s="39">
        <f t="shared" ref="K87" si="8">G87/120</f>
        <v>0.68333333333333335</v>
      </c>
    </row>
    <row r="88" spans="1:11" ht="19.5" thickBot="1" x14ac:dyDescent="0.3">
      <c r="A88" s="38">
        <f t="shared" si="4"/>
        <v>43363</v>
      </c>
      <c r="B88" s="59"/>
      <c r="C88" s="59"/>
      <c r="D88" s="59"/>
      <c r="E88" s="59"/>
      <c r="F88" s="43">
        <v>50</v>
      </c>
      <c r="G88" s="43">
        <v>84</v>
      </c>
      <c r="H88" s="44">
        <v>0.5575221238938054</v>
      </c>
      <c r="I88" s="47"/>
      <c r="J88" s="39">
        <f t="shared" ref="J88" si="9">F88/120</f>
        <v>0.41666666666666669</v>
      </c>
      <c r="K88" s="39">
        <f t="shared" ref="K88" si="10">G88/120</f>
        <v>0.7</v>
      </c>
    </row>
    <row r="89" spans="1:11" ht="19.5" thickBot="1" x14ac:dyDescent="0.3">
      <c r="A89" s="38">
        <f t="shared" si="4"/>
        <v>43370</v>
      </c>
      <c r="B89" s="59"/>
      <c r="C89" s="59"/>
      <c r="D89" s="59"/>
      <c r="E89" s="59"/>
      <c r="F89" s="43">
        <v>37</v>
      </c>
      <c r="G89" s="43">
        <v>85</v>
      </c>
      <c r="H89" s="44">
        <v>0.5633187772925764</v>
      </c>
      <c r="I89" s="47"/>
      <c r="J89" s="39">
        <f t="shared" ref="J89" si="11">F89/120</f>
        <v>0.30833333333333335</v>
      </c>
      <c r="K89" s="39">
        <f t="shared" ref="K89" si="12">G89/120</f>
        <v>0.70833333333333337</v>
      </c>
    </row>
    <row r="90" spans="1:11" ht="19.5" thickBot="1" x14ac:dyDescent="0.3">
      <c r="A90" s="38">
        <f t="shared" si="4"/>
        <v>43377</v>
      </c>
      <c r="B90" s="59"/>
      <c r="C90" s="59"/>
      <c r="D90" s="59"/>
      <c r="E90" s="59"/>
      <c r="F90" s="43">
        <v>42</v>
      </c>
      <c r="G90" s="43">
        <v>82</v>
      </c>
      <c r="H90" s="44">
        <v>0.56521739130434789</v>
      </c>
      <c r="I90" s="47"/>
      <c r="J90" s="39">
        <f t="shared" ref="J90:J92" si="13">F90/120</f>
        <v>0.35</v>
      </c>
      <c r="K90" s="39">
        <f t="shared" ref="K90:K92" si="14">G90/120</f>
        <v>0.68333333333333335</v>
      </c>
    </row>
    <row r="91" spans="1:11" ht="19.5" thickBot="1" x14ac:dyDescent="0.3">
      <c r="A91" s="38">
        <f t="shared" si="4"/>
        <v>43384</v>
      </c>
      <c r="B91" s="59"/>
      <c r="C91" s="59"/>
      <c r="D91" s="59"/>
      <c r="E91" s="59"/>
      <c r="F91" s="43">
        <v>26</v>
      </c>
      <c r="G91" s="43">
        <v>79</v>
      </c>
      <c r="H91" s="44">
        <v>0.54545454545454541</v>
      </c>
      <c r="I91" s="47"/>
      <c r="J91" s="39">
        <f t="shared" si="13"/>
        <v>0.21666666666666667</v>
      </c>
      <c r="K91" s="39">
        <f t="shared" si="14"/>
        <v>0.65833333333333333</v>
      </c>
    </row>
    <row r="92" spans="1:11" ht="19.5" thickBot="1" x14ac:dyDescent="0.3">
      <c r="A92" s="38">
        <f t="shared" si="4"/>
        <v>43391</v>
      </c>
      <c r="B92" s="59"/>
      <c r="C92" s="59"/>
      <c r="D92" s="59"/>
      <c r="E92" s="59"/>
      <c r="F92" s="43">
        <v>9</v>
      </c>
      <c r="G92" s="43">
        <v>50</v>
      </c>
      <c r="H92" s="44">
        <v>0.51690821256038644</v>
      </c>
      <c r="I92" s="47"/>
      <c r="J92" s="39">
        <f t="shared" si="13"/>
        <v>7.4999999999999997E-2</v>
      </c>
      <c r="K92" s="39">
        <f t="shared" si="14"/>
        <v>0.41666666666666669</v>
      </c>
    </row>
    <row r="93" spans="1:11" ht="19.5" thickBot="1" x14ac:dyDescent="0.3">
      <c r="A93" s="38">
        <f t="shared" si="4"/>
        <v>43398</v>
      </c>
      <c r="B93" s="59"/>
      <c r="C93" s="59"/>
      <c r="D93" s="59"/>
      <c r="E93" s="59"/>
      <c r="F93" s="43">
        <v>3</v>
      </c>
      <c r="G93" s="43">
        <v>23</v>
      </c>
      <c r="H93" s="44">
        <v>0.49494949494949497</v>
      </c>
      <c r="I93" s="47"/>
      <c r="J93" s="39">
        <f t="shared" ref="J93" si="15">F93/120</f>
        <v>2.5000000000000001E-2</v>
      </c>
      <c r="K93" s="39">
        <f t="shared" ref="K93" si="16">G93/120</f>
        <v>0.19166666666666668</v>
      </c>
    </row>
    <row r="94" spans="1:11" ht="19.5" thickBot="1" x14ac:dyDescent="0.3">
      <c r="A94" s="38">
        <f t="shared" si="4"/>
        <v>43405</v>
      </c>
      <c r="B94" s="59"/>
      <c r="C94" s="59"/>
      <c r="D94" s="59"/>
      <c r="E94" s="59"/>
      <c r="F94" s="43">
        <v>7</v>
      </c>
      <c r="G94" s="43">
        <v>27</v>
      </c>
      <c r="H94" s="44">
        <v>0.47916666666666669</v>
      </c>
      <c r="I94" s="47"/>
      <c r="J94" s="39">
        <f t="shared" ref="J94" si="17">F94/120</f>
        <v>5.8333333333333334E-2</v>
      </c>
      <c r="K94" s="39">
        <f t="shared" ref="K94" si="18">G94/120</f>
        <v>0.22500000000000001</v>
      </c>
    </row>
    <row r="95" spans="1:11" ht="19.5" thickBot="1" x14ac:dyDescent="0.3">
      <c r="A95" s="38">
        <f t="shared" si="4"/>
        <v>43412</v>
      </c>
      <c r="B95" s="59"/>
      <c r="C95" s="59"/>
      <c r="D95" s="59"/>
      <c r="E95" s="59"/>
      <c r="F95" s="43">
        <v>10</v>
      </c>
      <c r="G95" s="43">
        <v>37</v>
      </c>
      <c r="H95" s="44">
        <v>0.5</v>
      </c>
      <c r="I95" s="47"/>
      <c r="J95" s="39">
        <f t="shared" ref="J95" si="19">F95/120</f>
        <v>8.3333333333333329E-2</v>
      </c>
      <c r="K95" s="39">
        <f t="shared" ref="K95" si="20">G95/120</f>
        <v>0.30833333333333335</v>
      </c>
    </row>
    <row r="96" spans="1:11" ht="19.5" thickBot="1" x14ac:dyDescent="0.3">
      <c r="A96" s="38">
        <f t="shared" si="4"/>
        <v>43419</v>
      </c>
      <c r="B96" s="59"/>
      <c r="C96" s="59"/>
      <c r="D96" s="59"/>
      <c r="E96" s="59"/>
      <c r="F96" s="43">
        <v>11</v>
      </c>
      <c r="G96" s="43">
        <v>40</v>
      </c>
      <c r="H96" s="44">
        <v>0.50248756218905477</v>
      </c>
      <c r="I96" s="47"/>
      <c r="J96" s="39">
        <f t="shared" ref="J96" si="21">F96/120</f>
        <v>9.166666666666666E-2</v>
      </c>
      <c r="K96" s="39">
        <f t="shared" ref="K96" si="22">G96/120</f>
        <v>0.33333333333333331</v>
      </c>
    </row>
    <row r="97" spans="1:11" ht="19.5" thickBot="1" x14ac:dyDescent="0.3">
      <c r="A97" s="38">
        <f>A96+6</f>
        <v>43425</v>
      </c>
      <c r="B97" s="59"/>
      <c r="C97" s="59"/>
      <c r="D97" s="59"/>
      <c r="E97" s="59"/>
      <c r="F97" s="43">
        <v>11</v>
      </c>
      <c r="G97" s="43">
        <v>40</v>
      </c>
      <c r="H97" s="44">
        <v>0.50248756218905477</v>
      </c>
      <c r="I97" s="47"/>
      <c r="J97" s="39">
        <f t="shared" ref="J97" si="23">F97/120</f>
        <v>9.166666666666666E-2</v>
      </c>
      <c r="K97" s="39">
        <f t="shared" ref="K97" si="24">G97/120</f>
        <v>0.33333333333333331</v>
      </c>
    </row>
    <row r="98" spans="1:11" ht="19.5" thickBot="1" x14ac:dyDescent="0.3">
      <c r="A98" s="38">
        <f>A97+8</f>
        <v>43433</v>
      </c>
      <c r="B98" s="59"/>
      <c r="C98" s="59"/>
      <c r="D98" s="59"/>
      <c r="E98" s="59"/>
      <c r="F98" s="43">
        <v>9</v>
      </c>
      <c r="G98" s="43">
        <v>43</v>
      </c>
      <c r="H98" s="44">
        <v>0.50248756218905477</v>
      </c>
      <c r="I98" s="47"/>
      <c r="J98" s="39">
        <f t="shared" ref="J98" si="25">F98/120</f>
        <v>7.4999999999999997E-2</v>
      </c>
      <c r="K98" s="39">
        <f t="shared" ref="K98" si="26">G98/120</f>
        <v>0.35833333333333334</v>
      </c>
    </row>
    <row r="99" spans="1:11" ht="19.5" thickBot="1" x14ac:dyDescent="0.3">
      <c r="A99" s="38">
        <f t="shared" si="4"/>
        <v>43440</v>
      </c>
      <c r="B99" s="59"/>
      <c r="C99" s="59"/>
      <c r="D99" s="59"/>
      <c r="E99" s="59"/>
      <c r="F99" s="43">
        <v>9</v>
      </c>
      <c r="G99" s="43">
        <v>49</v>
      </c>
      <c r="H99" s="44">
        <v>0.50980392156862742</v>
      </c>
      <c r="I99" s="47"/>
      <c r="J99" s="39">
        <f t="shared" ref="J99:J102" si="27">F99/120</f>
        <v>7.4999999999999997E-2</v>
      </c>
      <c r="K99" s="39">
        <f t="shared" ref="K99:K102" si="28">G99/120</f>
        <v>0.40833333333333333</v>
      </c>
    </row>
    <row r="100" spans="1:11" ht="19.5" thickBot="1" x14ac:dyDescent="0.3">
      <c r="A100" s="38">
        <v>43447</v>
      </c>
      <c r="B100" s="59"/>
      <c r="C100" s="59"/>
      <c r="D100" s="59"/>
      <c r="E100" s="59"/>
      <c r="F100" s="43">
        <v>5</v>
      </c>
      <c r="G100" s="43">
        <v>37</v>
      </c>
      <c r="H100" s="44">
        <v>0.5</v>
      </c>
      <c r="I100" s="47"/>
      <c r="J100" s="39">
        <f t="shared" si="27"/>
        <v>4.1666666666666664E-2</v>
      </c>
      <c r="K100" s="39">
        <f t="shared" si="28"/>
        <v>0.30833333333333335</v>
      </c>
    </row>
    <row r="101" spans="1:11" ht="19.5" thickBot="1" x14ac:dyDescent="0.3">
      <c r="A101" s="38">
        <v>43454</v>
      </c>
      <c r="B101" s="59"/>
      <c r="C101" s="59"/>
      <c r="D101" s="59"/>
      <c r="E101" s="59"/>
      <c r="F101" s="43">
        <v>2</v>
      </c>
      <c r="G101" s="43">
        <v>19</v>
      </c>
      <c r="H101" s="44">
        <v>0.47368421052631582</v>
      </c>
      <c r="I101" s="47"/>
      <c r="J101" s="39">
        <f t="shared" si="27"/>
        <v>1.6666666666666666E-2</v>
      </c>
      <c r="K101" s="39">
        <f t="shared" si="28"/>
        <v>0.15833333333333333</v>
      </c>
    </row>
    <row r="102" spans="1:11" ht="19.5" thickBot="1" x14ac:dyDescent="0.3">
      <c r="A102" s="38">
        <v>43461</v>
      </c>
      <c r="B102" s="59"/>
      <c r="C102" s="59"/>
      <c r="D102" s="59"/>
      <c r="E102" s="59"/>
      <c r="F102" s="43">
        <v>0</v>
      </c>
      <c r="G102" s="43">
        <v>8</v>
      </c>
      <c r="H102" s="44">
        <v>0.44134078212290506</v>
      </c>
      <c r="I102" s="47"/>
      <c r="J102" s="39">
        <f t="shared" si="27"/>
        <v>0</v>
      </c>
      <c r="K102" s="39">
        <f t="shared" si="28"/>
        <v>6.6666666666666666E-2</v>
      </c>
    </row>
    <row r="103" spans="1:11" ht="19.5" thickBot="1" x14ac:dyDescent="0.3">
      <c r="A103" s="38">
        <v>43468</v>
      </c>
      <c r="B103" s="59"/>
      <c r="C103" s="59"/>
      <c r="D103" s="59"/>
      <c r="E103" s="59"/>
      <c r="F103" s="43">
        <v>0</v>
      </c>
      <c r="G103" s="43">
        <v>9</v>
      </c>
      <c r="H103" s="44">
        <v>0.43820224719101125</v>
      </c>
      <c r="I103" s="47"/>
      <c r="J103" s="39">
        <f t="shared" ref="J103" si="29">F103/120</f>
        <v>0</v>
      </c>
      <c r="K103" s="39">
        <f t="shared" ref="K103" si="30">G103/120</f>
        <v>7.4999999999999997E-2</v>
      </c>
    </row>
    <row r="104" spans="1:11" ht="19.5" thickBot="1" x14ac:dyDescent="0.3">
      <c r="A104" s="38">
        <v>43475</v>
      </c>
      <c r="B104" s="59"/>
      <c r="C104" s="59"/>
      <c r="D104" s="59"/>
      <c r="E104" s="59"/>
      <c r="F104" s="43">
        <v>2</v>
      </c>
      <c r="G104" s="43">
        <v>16</v>
      </c>
      <c r="H104" s="44">
        <v>0.46524064171122992</v>
      </c>
      <c r="I104" s="47"/>
      <c r="J104" s="39">
        <f t="shared" ref="J104:K106" si="31">F104/120</f>
        <v>1.6666666666666666E-2</v>
      </c>
      <c r="K104" s="39">
        <f t="shared" si="31"/>
        <v>0.13333333333333333</v>
      </c>
    </row>
    <row r="105" spans="1:11" ht="19.5" thickBot="1" x14ac:dyDescent="0.3">
      <c r="A105" s="38">
        <v>43482</v>
      </c>
      <c r="B105" s="59"/>
      <c r="C105" s="59"/>
      <c r="D105" s="59"/>
      <c r="E105" s="59"/>
      <c r="F105" s="43">
        <v>4</v>
      </c>
      <c r="G105" s="43">
        <v>41</v>
      </c>
      <c r="H105" s="44">
        <v>0.48979591836734693</v>
      </c>
      <c r="I105" s="47"/>
      <c r="J105" s="39">
        <f t="shared" si="31"/>
        <v>3.3333333333333333E-2</v>
      </c>
      <c r="K105" s="39">
        <f t="shared" si="31"/>
        <v>0.34166666666666667</v>
      </c>
    </row>
    <row r="106" spans="1:11" ht="19.5" thickBot="1" x14ac:dyDescent="0.3">
      <c r="A106" s="38">
        <v>43489</v>
      </c>
      <c r="B106" s="59"/>
      <c r="C106" s="59"/>
      <c r="D106" s="59"/>
      <c r="E106" s="59"/>
      <c r="F106" s="43">
        <v>4</v>
      </c>
      <c r="G106" s="43">
        <v>54</v>
      </c>
      <c r="H106" s="44">
        <v>0.5</v>
      </c>
      <c r="I106" s="47"/>
      <c r="J106" s="39">
        <f t="shared" si="31"/>
        <v>3.3333333333333333E-2</v>
      </c>
      <c r="K106" s="39">
        <f t="shared" si="31"/>
        <v>0.45</v>
      </c>
    </row>
    <row r="107" spans="1:11" ht="19.5" thickBot="1" x14ac:dyDescent="0.3">
      <c r="A107" s="38">
        <f>A106+7</f>
        <v>43496</v>
      </c>
      <c r="B107" s="59"/>
      <c r="C107" s="59"/>
      <c r="D107" s="59"/>
      <c r="E107" s="59"/>
      <c r="F107" s="43">
        <v>6</v>
      </c>
      <c r="G107" s="43">
        <v>71</v>
      </c>
      <c r="H107" s="44">
        <v>0.51923076923076927</v>
      </c>
      <c r="I107" s="47"/>
      <c r="J107" s="39">
        <f t="shared" ref="J107:J110" si="32">F107/120</f>
        <v>0.05</v>
      </c>
      <c r="K107" s="39">
        <f t="shared" ref="K107:K110" si="33">G107/120</f>
        <v>0.59166666666666667</v>
      </c>
    </row>
    <row r="108" spans="1:11" ht="19.5" thickBot="1" x14ac:dyDescent="0.3">
      <c r="A108" s="38">
        <f t="shared" ref="A108:A173" si="34">A107+7</f>
        <v>43503</v>
      </c>
      <c r="B108" s="59"/>
      <c r="C108" s="59"/>
      <c r="D108" s="59"/>
      <c r="E108" s="59"/>
      <c r="F108" s="43">
        <v>10</v>
      </c>
      <c r="G108" s="43">
        <v>86</v>
      </c>
      <c r="H108" s="44">
        <v>0.53488372093023251</v>
      </c>
      <c r="I108" s="47"/>
      <c r="J108" s="39">
        <f t="shared" si="32"/>
        <v>8.3333333333333329E-2</v>
      </c>
      <c r="K108" s="39">
        <f t="shared" si="33"/>
        <v>0.71666666666666667</v>
      </c>
    </row>
    <row r="109" spans="1:11" ht="19.5" thickBot="1" x14ac:dyDescent="0.3">
      <c r="A109" s="38">
        <f t="shared" si="34"/>
        <v>43510</v>
      </c>
      <c r="B109" s="59"/>
      <c r="C109" s="59"/>
      <c r="D109" s="59"/>
      <c r="E109" s="59"/>
      <c r="F109" s="43">
        <v>13</v>
      </c>
      <c r="G109" s="43">
        <v>90</v>
      </c>
      <c r="H109" s="44">
        <v>0.54128440366972486</v>
      </c>
      <c r="I109" s="47"/>
      <c r="J109" s="39">
        <f t="shared" si="32"/>
        <v>0.10833333333333334</v>
      </c>
      <c r="K109" s="39">
        <f t="shared" si="33"/>
        <v>0.75</v>
      </c>
    </row>
    <row r="110" spans="1:11" ht="19.5" thickBot="1" x14ac:dyDescent="0.3">
      <c r="A110" s="38">
        <f t="shared" si="34"/>
        <v>43517</v>
      </c>
      <c r="B110" s="59"/>
      <c r="C110" s="59"/>
      <c r="D110" s="59"/>
      <c r="E110" s="59"/>
      <c r="F110" s="43">
        <v>22</v>
      </c>
      <c r="G110" s="43">
        <v>98</v>
      </c>
      <c r="H110" s="44">
        <v>0.55357142857142849</v>
      </c>
      <c r="I110" s="47"/>
      <c r="J110" s="39">
        <f t="shared" si="32"/>
        <v>0.18333333333333332</v>
      </c>
      <c r="K110" s="39">
        <f t="shared" si="33"/>
        <v>0.81666666666666665</v>
      </c>
    </row>
    <row r="111" spans="1:11" ht="19.5" thickBot="1" x14ac:dyDescent="0.3">
      <c r="A111" s="38">
        <f t="shared" si="34"/>
        <v>43524</v>
      </c>
      <c r="B111" s="59"/>
      <c r="C111" s="59"/>
      <c r="D111" s="59"/>
      <c r="E111" s="59"/>
      <c r="F111" s="43">
        <v>32</v>
      </c>
      <c r="G111" s="43">
        <v>102</v>
      </c>
      <c r="H111" s="44">
        <v>0.57081545064377681</v>
      </c>
      <c r="I111" s="47"/>
      <c r="J111" s="39">
        <f t="shared" ref="J111:J112" si="35">F111/120</f>
        <v>0.26666666666666666</v>
      </c>
      <c r="K111" s="39">
        <f t="shared" ref="K111:K112" si="36">G111/120</f>
        <v>0.85</v>
      </c>
    </row>
    <row r="112" spans="1:11" ht="19.5" thickBot="1" x14ac:dyDescent="0.3">
      <c r="A112" s="38">
        <f t="shared" si="34"/>
        <v>43531</v>
      </c>
      <c r="B112" s="59"/>
      <c r="C112" s="59"/>
      <c r="D112" s="59"/>
      <c r="E112" s="59"/>
      <c r="F112" s="43">
        <v>30</v>
      </c>
      <c r="G112" s="43">
        <v>100</v>
      </c>
      <c r="H112" s="44">
        <v>0.57081545064377681</v>
      </c>
      <c r="I112" s="47"/>
      <c r="J112" s="39">
        <f t="shared" si="35"/>
        <v>0.25</v>
      </c>
      <c r="K112" s="39">
        <f t="shared" si="36"/>
        <v>0.83333333333333337</v>
      </c>
    </row>
    <row r="113" spans="1:11" ht="19.5" thickBot="1" x14ac:dyDescent="0.3">
      <c r="A113" s="38">
        <f t="shared" si="34"/>
        <v>43538</v>
      </c>
      <c r="B113" s="59"/>
      <c r="C113" s="59"/>
      <c r="D113" s="59"/>
      <c r="E113" s="59"/>
      <c r="F113" s="43">
        <v>32</v>
      </c>
      <c r="G113" s="43">
        <v>98</v>
      </c>
      <c r="H113" s="44">
        <v>0.57264957264957272</v>
      </c>
      <c r="I113" s="47"/>
      <c r="J113" s="39">
        <f t="shared" ref="J113:J115" si="37">F113/120</f>
        <v>0.26666666666666666</v>
      </c>
      <c r="K113" s="39">
        <f t="shared" ref="K113:K115" si="38">G113/120</f>
        <v>0.81666666666666665</v>
      </c>
    </row>
    <row r="114" spans="1:11" ht="19.5" thickBot="1" x14ac:dyDescent="0.3">
      <c r="A114" s="38">
        <f t="shared" si="34"/>
        <v>43545</v>
      </c>
      <c r="B114" s="59"/>
      <c r="C114" s="59"/>
      <c r="D114" s="59"/>
      <c r="E114" s="59"/>
      <c r="F114" s="43">
        <v>44</v>
      </c>
      <c r="G114" s="43">
        <v>96</v>
      </c>
      <c r="H114" s="44">
        <v>0.58333333333333337</v>
      </c>
      <c r="I114" s="47"/>
      <c r="J114" s="39">
        <f t="shared" si="37"/>
        <v>0.36666666666666664</v>
      </c>
      <c r="K114" s="39">
        <f t="shared" si="38"/>
        <v>0.8</v>
      </c>
    </row>
    <row r="115" spans="1:11" ht="19.5" thickBot="1" x14ac:dyDescent="0.3">
      <c r="A115" s="38">
        <f t="shared" si="34"/>
        <v>43552</v>
      </c>
      <c r="B115" s="59"/>
      <c r="C115" s="59"/>
      <c r="D115" s="59"/>
      <c r="E115" s="59"/>
      <c r="F115" s="43">
        <v>39</v>
      </c>
      <c r="G115" s="43">
        <v>86</v>
      </c>
      <c r="H115" s="44">
        <v>0.57264957264957272</v>
      </c>
      <c r="I115" s="47"/>
      <c r="J115" s="39">
        <f t="shared" si="37"/>
        <v>0.32500000000000001</v>
      </c>
      <c r="K115" s="39">
        <f t="shared" si="38"/>
        <v>0.71666666666666667</v>
      </c>
    </row>
    <row r="116" spans="1:11" ht="19.5" thickBot="1" x14ac:dyDescent="0.3">
      <c r="A116" s="38">
        <f t="shared" si="34"/>
        <v>43559</v>
      </c>
      <c r="B116" s="59"/>
      <c r="C116" s="59"/>
      <c r="D116" s="59"/>
      <c r="E116" s="59"/>
      <c r="F116" s="43">
        <v>39</v>
      </c>
      <c r="G116" s="43">
        <v>70</v>
      </c>
      <c r="H116" s="44">
        <v>0.57264957264957272</v>
      </c>
      <c r="I116" s="47"/>
      <c r="J116" s="39">
        <f t="shared" ref="J116" si="39">F116/120</f>
        <v>0.32500000000000001</v>
      </c>
      <c r="K116" s="39">
        <f t="shared" ref="K116" si="40">G116/120</f>
        <v>0.58333333333333337</v>
      </c>
    </row>
    <row r="117" spans="1:11" ht="19.5" thickBot="1" x14ac:dyDescent="0.3">
      <c r="A117" s="38">
        <f t="shared" si="34"/>
        <v>43566</v>
      </c>
      <c r="B117" s="59"/>
      <c r="C117" s="59"/>
      <c r="D117" s="59"/>
      <c r="E117" s="59"/>
      <c r="F117" s="43">
        <v>42</v>
      </c>
      <c r="G117" s="43">
        <v>102</v>
      </c>
      <c r="H117" s="44">
        <v>0.57446808510638303</v>
      </c>
      <c r="I117" s="47"/>
      <c r="J117" s="39">
        <f t="shared" ref="J117:J118" si="41">F117/120</f>
        <v>0.35</v>
      </c>
      <c r="K117" s="39">
        <f t="shared" ref="K117:K118" si="42">G117/120</f>
        <v>0.85</v>
      </c>
    </row>
    <row r="118" spans="1:11" ht="19.5" thickBot="1" x14ac:dyDescent="0.3">
      <c r="A118" s="38">
        <f t="shared" si="34"/>
        <v>43573</v>
      </c>
      <c r="B118" s="59"/>
      <c r="C118" s="59"/>
      <c r="D118" s="59"/>
      <c r="E118" s="59"/>
      <c r="F118" s="43">
        <v>40</v>
      </c>
      <c r="G118" s="43">
        <v>95</v>
      </c>
      <c r="H118" s="44">
        <v>0.57446808510638303</v>
      </c>
      <c r="I118" s="47"/>
      <c r="J118" s="39">
        <f t="shared" si="41"/>
        <v>0.33333333333333331</v>
      </c>
      <c r="K118" s="39">
        <f t="shared" si="42"/>
        <v>0.79166666666666663</v>
      </c>
    </row>
    <row r="119" spans="1:11" ht="19.5" thickBot="1" x14ac:dyDescent="0.3">
      <c r="A119" s="38">
        <f t="shared" si="34"/>
        <v>43580</v>
      </c>
      <c r="B119" s="59"/>
      <c r="C119" s="59"/>
      <c r="D119" s="59"/>
      <c r="E119" s="59"/>
      <c r="F119" s="43">
        <v>34</v>
      </c>
      <c r="G119" s="43">
        <v>95</v>
      </c>
      <c r="H119" s="44">
        <v>0.57081545064377681</v>
      </c>
      <c r="I119" s="47"/>
      <c r="J119" s="39">
        <f t="shared" ref="J119:J127" si="43">F119/120</f>
        <v>0.28333333333333333</v>
      </c>
      <c r="K119" s="39">
        <f t="shared" ref="K119:K127" si="44">G119/120</f>
        <v>0.79166666666666663</v>
      </c>
    </row>
    <row r="120" spans="1:11" ht="19.5" thickBot="1" x14ac:dyDescent="0.3">
      <c r="A120" s="38">
        <f t="shared" si="34"/>
        <v>43587</v>
      </c>
      <c r="B120" s="59"/>
      <c r="C120" s="59"/>
      <c r="D120" s="59"/>
      <c r="E120" s="59"/>
      <c r="F120" s="43">
        <v>31</v>
      </c>
      <c r="G120" s="43">
        <v>87</v>
      </c>
      <c r="H120" s="44">
        <v>0.5633187772925764</v>
      </c>
      <c r="I120" s="47"/>
      <c r="J120" s="39">
        <f t="shared" si="43"/>
        <v>0.25833333333333336</v>
      </c>
      <c r="K120" s="39">
        <f t="shared" si="44"/>
        <v>0.72499999999999998</v>
      </c>
    </row>
    <row r="121" spans="1:11" ht="19.5" thickBot="1" x14ac:dyDescent="0.3">
      <c r="A121" s="38">
        <f t="shared" si="34"/>
        <v>43594</v>
      </c>
      <c r="B121" s="59"/>
      <c r="C121" s="59"/>
      <c r="D121" s="59"/>
      <c r="E121" s="59"/>
      <c r="F121" s="43">
        <v>15</v>
      </c>
      <c r="G121" s="43">
        <v>78</v>
      </c>
      <c r="H121" s="44">
        <v>0.54337899543378998</v>
      </c>
      <c r="I121" s="47"/>
      <c r="J121" s="39">
        <f t="shared" si="43"/>
        <v>0.125</v>
      </c>
      <c r="K121" s="39">
        <f t="shared" si="44"/>
        <v>0.65</v>
      </c>
    </row>
    <row r="122" spans="1:11" ht="19.5" thickBot="1" x14ac:dyDescent="0.3">
      <c r="A122" s="38">
        <f t="shared" si="34"/>
        <v>43601</v>
      </c>
      <c r="B122" s="59"/>
      <c r="C122" s="59"/>
      <c r="D122" s="59"/>
      <c r="E122" s="59"/>
      <c r="F122" s="43">
        <v>12</v>
      </c>
      <c r="G122" s="43">
        <v>64</v>
      </c>
      <c r="H122" s="44">
        <v>0.52830188679245282</v>
      </c>
      <c r="I122" s="47"/>
      <c r="J122" s="39">
        <f t="shared" si="43"/>
        <v>0.1</v>
      </c>
      <c r="K122" s="39">
        <f t="shared" si="44"/>
        <v>0.53333333333333333</v>
      </c>
    </row>
    <row r="123" spans="1:11" ht="19.5" thickBot="1" x14ac:dyDescent="0.3">
      <c r="A123" s="38">
        <f t="shared" si="34"/>
        <v>43608</v>
      </c>
      <c r="B123" s="59"/>
      <c r="C123" s="59"/>
      <c r="D123" s="59"/>
      <c r="E123" s="59"/>
      <c r="F123" s="43">
        <v>13</v>
      </c>
      <c r="G123" s="43">
        <v>55</v>
      </c>
      <c r="H123" s="44">
        <v>0.52153110047846896</v>
      </c>
      <c r="I123" s="47"/>
      <c r="J123" s="39">
        <f t="shared" si="43"/>
        <v>0.10833333333333334</v>
      </c>
      <c r="K123" s="39">
        <f t="shared" si="44"/>
        <v>0.45833333333333331</v>
      </c>
    </row>
    <row r="124" spans="1:11" ht="19.5" thickBot="1" x14ac:dyDescent="0.3">
      <c r="A124" s="38">
        <f t="shared" si="34"/>
        <v>43615</v>
      </c>
      <c r="B124" s="59"/>
      <c r="C124" s="59"/>
      <c r="D124" s="59"/>
      <c r="E124" s="59"/>
      <c r="F124" s="43">
        <v>9</v>
      </c>
      <c r="G124" s="43">
        <v>48</v>
      </c>
      <c r="H124" s="44">
        <v>0.50738916256157629</v>
      </c>
      <c r="I124" s="47"/>
      <c r="J124" s="39">
        <f t="shared" si="43"/>
        <v>7.4999999999999997E-2</v>
      </c>
      <c r="K124" s="39">
        <f t="shared" si="44"/>
        <v>0.4</v>
      </c>
    </row>
    <row r="125" spans="1:11" ht="19.5" thickBot="1" x14ac:dyDescent="0.3">
      <c r="A125" s="38">
        <f t="shared" si="34"/>
        <v>43622</v>
      </c>
      <c r="B125" s="59"/>
      <c r="C125" s="59"/>
      <c r="D125" s="59"/>
      <c r="E125" s="59"/>
      <c r="F125" s="43">
        <v>3</v>
      </c>
      <c r="G125" s="43">
        <v>46</v>
      </c>
      <c r="H125" s="44">
        <v>0.49238578680203043</v>
      </c>
      <c r="I125" s="47"/>
      <c r="J125" s="39">
        <f t="shared" si="43"/>
        <v>2.5000000000000001E-2</v>
      </c>
      <c r="K125" s="39">
        <f t="shared" si="44"/>
        <v>0.38333333333333336</v>
      </c>
    </row>
    <row r="126" spans="1:11" ht="19.5" thickBot="1" x14ac:dyDescent="0.3">
      <c r="A126" s="38">
        <f t="shared" si="34"/>
        <v>43629</v>
      </c>
      <c r="B126" s="59"/>
      <c r="C126" s="59"/>
      <c r="D126" s="59"/>
      <c r="E126" s="59"/>
      <c r="F126" s="43">
        <v>9</v>
      </c>
      <c r="G126" s="43">
        <v>53</v>
      </c>
      <c r="H126" s="44">
        <v>0.50980392156862742</v>
      </c>
      <c r="I126" s="47"/>
      <c r="J126" s="39">
        <f t="shared" si="43"/>
        <v>7.4999999999999997E-2</v>
      </c>
      <c r="K126" s="39">
        <f t="shared" si="44"/>
        <v>0.44166666666666665</v>
      </c>
    </row>
    <row r="127" spans="1:11" ht="19.5" thickBot="1" x14ac:dyDescent="0.3">
      <c r="A127" s="38">
        <f t="shared" si="34"/>
        <v>43636</v>
      </c>
      <c r="B127" s="59"/>
      <c r="C127" s="59"/>
      <c r="D127" s="59"/>
      <c r="E127" s="59"/>
      <c r="F127" s="43">
        <v>16</v>
      </c>
      <c r="G127" s="43">
        <v>64</v>
      </c>
      <c r="H127" s="44">
        <v>0.52606635071090047</v>
      </c>
      <c r="I127" s="47"/>
      <c r="J127" s="39">
        <f t="shared" si="43"/>
        <v>0.13333333333333333</v>
      </c>
      <c r="K127" s="39">
        <f t="shared" si="44"/>
        <v>0.53333333333333333</v>
      </c>
    </row>
    <row r="128" spans="1:11" ht="19.5" thickBot="1" x14ac:dyDescent="0.3">
      <c r="A128" s="38">
        <f t="shared" si="34"/>
        <v>43643</v>
      </c>
      <c r="B128" s="59"/>
      <c r="C128" s="59"/>
      <c r="D128" s="59"/>
      <c r="E128" s="59"/>
      <c r="F128" s="43">
        <v>18</v>
      </c>
      <c r="G128" s="43">
        <v>74</v>
      </c>
      <c r="H128" s="44">
        <v>0.53051643192488263</v>
      </c>
      <c r="I128" s="47"/>
      <c r="J128" s="39">
        <f t="shared" ref="J128:J130" si="45">F128/120</f>
        <v>0.15</v>
      </c>
      <c r="K128" s="39">
        <f t="shared" ref="K128:K130" si="46">G128/120</f>
        <v>0.6166666666666667</v>
      </c>
    </row>
    <row r="129" spans="1:11" ht="19.5" thickBot="1" x14ac:dyDescent="0.3">
      <c r="A129" s="38">
        <f t="shared" si="34"/>
        <v>43650</v>
      </c>
      <c r="B129" s="59"/>
      <c r="C129" s="59"/>
      <c r="D129" s="59"/>
      <c r="E129" s="59"/>
      <c r="F129" s="43">
        <v>21</v>
      </c>
      <c r="G129" s="43">
        <v>80</v>
      </c>
      <c r="H129" s="44">
        <v>0.54337899543378998</v>
      </c>
      <c r="I129" s="47"/>
      <c r="J129" s="39">
        <f t="shared" si="45"/>
        <v>0.17499999999999999</v>
      </c>
      <c r="K129" s="39">
        <f t="shared" si="46"/>
        <v>0.66666666666666663</v>
      </c>
    </row>
    <row r="130" spans="1:11" ht="19.5" thickBot="1" x14ac:dyDescent="0.3">
      <c r="A130" s="38">
        <f t="shared" si="34"/>
        <v>43657</v>
      </c>
      <c r="B130" s="59"/>
      <c r="C130" s="59"/>
      <c r="D130" s="59"/>
      <c r="E130" s="59"/>
      <c r="F130" s="43">
        <v>20</v>
      </c>
      <c r="G130" s="43">
        <v>91</v>
      </c>
      <c r="H130" s="44">
        <v>0.55156950672645744</v>
      </c>
      <c r="I130" s="47"/>
      <c r="J130" s="39">
        <f t="shared" si="45"/>
        <v>0.16666666666666666</v>
      </c>
      <c r="K130" s="39">
        <f t="shared" si="46"/>
        <v>0.7583333333333333</v>
      </c>
    </row>
    <row r="131" spans="1:11" ht="19.5" thickBot="1" x14ac:dyDescent="0.3">
      <c r="A131" s="38">
        <f t="shared" si="34"/>
        <v>43664</v>
      </c>
      <c r="B131" s="59"/>
      <c r="C131" s="59"/>
      <c r="D131" s="59"/>
      <c r="E131" s="59"/>
      <c r="F131" s="43">
        <v>23</v>
      </c>
      <c r="G131" s="43">
        <v>97</v>
      </c>
      <c r="H131" s="44">
        <v>0.55555555555555558</v>
      </c>
      <c r="I131" s="47"/>
      <c r="J131" s="39">
        <f t="shared" ref="J131:J132" si="47">F131/120</f>
        <v>0.19166666666666668</v>
      </c>
      <c r="K131" s="39">
        <f t="shared" ref="K131:K132" si="48">G131/120</f>
        <v>0.80833333333333335</v>
      </c>
    </row>
    <row r="132" spans="1:11" ht="19.5" thickBot="1" x14ac:dyDescent="0.3">
      <c r="A132" s="38">
        <f t="shared" si="34"/>
        <v>43671</v>
      </c>
      <c r="B132" s="59"/>
      <c r="C132" s="59"/>
      <c r="D132" s="59"/>
      <c r="E132" s="59"/>
      <c r="F132" s="43">
        <v>25</v>
      </c>
      <c r="G132" s="43">
        <v>97</v>
      </c>
      <c r="H132" s="44">
        <v>0.55947136563876654</v>
      </c>
      <c r="I132" s="47"/>
      <c r="J132" s="39">
        <f t="shared" si="47"/>
        <v>0.20833333333333334</v>
      </c>
      <c r="K132" s="39">
        <f t="shared" si="48"/>
        <v>0.80833333333333335</v>
      </c>
    </row>
    <row r="133" spans="1:11" ht="19.5" thickBot="1" x14ac:dyDescent="0.3">
      <c r="A133" s="38">
        <f t="shared" si="34"/>
        <v>43678</v>
      </c>
      <c r="B133" s="59"/>
      <c r="C133" s="59"/>
      <c r="D133" s="59"/>
      <c r="E133" s="59"/>
      <c r="F133" s="43">
        <v>22</v>
      </c>
      <c r="G133" s="43">
        <v>94</v>
      </c>
      <c r="H133" s="44">
        <v>0.54751131221719451</v>
      </c>
      <c r="I133" s="47"/>
      <c r="J133" s="39">
        <f t="shared" ref="J133:J134" si="49">F133/120</f>
        <v>0.18333333333333332</v>
      </c>
      <c r="K133" s="39">
        <f t="shared" ref="K133:K134" si="50">G133/120</f>
        <v>0.78333333333333333</v>
      </c>
    </row>
    <row r="134" spans="1:11" ht="19.5" thickBot="1" x14ac:dyDescent="0.3">
      <c r="A134" s="38">
        <f t="shared" si="34"/>
        <v>43685</v>
      </c>
      <c r="B134" s="59"/>
      <c r="C134" s="59"/>
      <c r="D134" s="59"/>
      <c r="E134" s="59"/>
      <c r="F134" s="43">
        <v>8</v>
      </c>
      <c r="G134" s="43">
        <v>60</v>
      </c>
      <c r="H134" s="44">
        <v>0.51923076923076927</v>
      </c>
      <c r="I134" s="47"/>
      <c r="J134" s="39">
        <f t="shared" si="49"/>
        <v>6.6666666666666666E-2</v>
      </c>
      <c r="K134" s="39">
        <f t="shared" si="50"/>
        <v>0.5</v>
      </c>
    </row>
    <row r="135" spans="1:11" ht="19.5" thickBot="1" x14ac:dyDescent="0.3">
      <c r="A135" s="38">
        <f t="shared" si="34"/>
        <v>43692</v>
      </c>
      <c r="B135" s="59"/>
      <c r="C135" s="59"/>
      <c r="D135" s="59"/>
      <c r="E135" s="59"/>
      <c r="F135" s="43">
        <v>6</v>
      </c>
      <c r="G135" s="43">
        <v>42</v>
      </c>
      <c r="H135" s="44">
        <f>52/102</f>
        <v>0.50980392156862742</v>
      </c>
      <c r="I135" s="47"/>
      <c r="J135" s="39">
        <f t="shared" ref="J135:J185" si="51">F135/120</f>
        <v>0.05</v>
      </c>
      <c r="K135" s="39">
        <f t="shared" ref="K135:K185" si="52">G135/120</f>
        <v>0.35</v>
      </c>
    </row>
    <row r="136" spans="1:11" ht="19.5" thickBot="1" x14ac:dyDescent="0.3">
      <c r="A136" s="38">
        <f t="shared" si="34"/>
        <v>43699</v>
      </c>
      <c r="B136" s="59"/>
      <c r="C136" s="59"/>
      <c r="D136" s="59"/>
      <c r="E136" s="59"/>
      <c r="F136" s="43">
        <v>8</v>
      </c>
      <c r="G136" s="43">
        <v>48</v>
      </c>
      <c r="H136" s="44">
        <v>0.5</v>
      </c>
      <c r="I136" s="47"/>
      <c r="J136" s="39">
        <f t="shared" si="51"/>
        <v>6.6666666666666666E-2</v>
      </c>
      <c r="K136" s="39">
        <f t="shared" si="52"/>
        <v>0.4</v>
      </c>
    </row>
    <row r="137" spans="1:11" ht="19.5" thickBot="1" x14ac:dyDescent="0.3">
      <c r="A137" s="38">
        <f t="shared" si="34"/>
        <v>43706</v>
      </c>
      <c r="B137" s="59"/>
      <c r="C137" s="59"/>
      <c r="D137" s="59"/>
      <c r="E137" s="59"/>
      <c r="F137" s="43">
        <v>8</v>
      </c>
      <c r="G137" s="43">
        <v>48</v>
      </c>
      <c r="H137" s="44">
        <v>0.5</v>
      </c>
      <c r="I137" s="47"/>
      <c r="J137" s="39">
        <f t="shared" si="51"/>
        <v>6.6666666666666666E-2</v>
      </c>
      <c r="K137" s="39">
        <f t="shared" si="52"/>
        <v>0.4</v>
      </c>
    </row>
    <row r="138" spans="1:11" ht="19.5" thickBot="1" x14ac:dyDescent="0.3">
      <c r="A138" s="38">
        <f t="shared" si="34"/>
        <v>43713</v>
      </c>
      <c r="B138" s="59"/>
      <c r="C138" s="59"/>
      <c r="D138" s="59"/>
      <c r="E138" s="59"/>
      <c r="F138" s="43">
        <v>11</v>
      </c>
      <c r="G138" s="43">
        <v>53</v>
      </c>
      <c r="H138" s="44">
        <v>0.5</v>
      </c>
      <c r="I138" s="47"/>
      <c r="J138" s="39">
        <f t="shared" si="51"/>
        <v>9.166666666666666E-2</v>
      </c>
      <c r="K138" s="39">
        <f t="shared" si="52"/>
        <v>0.44166666666666665</v>
      </c>
    </row>
    <row r="139" spans="1:11" ht="19.5" thickBot="1" x14ac:dyDescent="0.3">
      <c r="A139" s="38">
        <f t="shared" si="34"/>
        <v>43720</v>
      </c>
      <c r="B139" s="59"/>
      <c r="C139" s="59"/>
      <c r="D139" s="59"/>
      <c r="E139" s="59"/>
      <c r="F139" s="43">
        <v>15</v>
      </c>
      <c r="G139" s="43">
        <v>71</v>
      </c>
      <c r="H139" s="44">
        <v>0.53</v>
      </c>
      <c r="J139" s="39">
        <f t="shared" si="51"/>
        <v>0.125</v>
      </c>
      <c r="K139" s="39">
        <f t="shared" si="52"/>
        <v>0.59166666666666667</v>
      </c>
    </row>
    <row r="140" spans="1:11" ht="19.5" thickBot="1" x14ac:dyDescent="0.3">
      <c r="A140" s="38">
        <f t="shared" si="34"/>
        <v>43727</v>
      </c>
      <c r="B140" s="59"/>
      <c r="C140" s="59"/>
      <c r="D140" s="59"/>
      <c r="E140" s="59"/>
      <c r="F140" s="43">
        <v>18</v>
      </c>
      <c r="G140" s="43">
        <v>80</v>
      </c>
      <c r="H140" s="44">
        <v>0.54</v>
      </c>
      <c r="J140" s="39">
        <f t="shared" si="51"/>
        <v>0.15</v>
      </c>
      <c r="K140" s="39">
        <f t="shared" si="52"/>
        <v>0.66666666666666663</v>
      </c>
    </row>
    <row r="141" spans="1:11" ht="19.5" thickBot="1" x14ac:dyDescent="0.3">
      <c r="A141" s="38">
        <f t="shared" si="34"/>
        <v>43734</v>
      </c>
      <c r="B141" s="59"/>
      <c r="C141" s="59"/>
      <c r="D141" s="59"/>
      <c r="E141" s="59"/>
      <c r="F141" s="43">
        <v>11</v>
      </c>
      <c r="G141" s="43">
        <v>76</v>
      </c>
      <c r="H141" s="44">
        <v>0.53</v>
      </c>
      <c r="J141" s="39">
        <f t="shared" si="51"/>
        <v>9.166666666666666E-2</v>
      </c>
      <c r="K141" s="39">
        <f t="shared" si="52"/>
        <v>0.6333333333333333</v>
      </c>
    </row>
    <row r="142" spans="1:11" ht="19.5" thickBot="1" x14ac:dyDescent="0.3">
      <c r="A142" s="38">
        <f t="shared" si="34"/>
        <v>43741</v>
      </c>
      <c r="B142" s="59"/>
      <c r="C142" s="59"/>
      <c r="D142" s="59"/>
      <c r="E142" s="59"/>
      <c r="F142" s="43">
        <v>10</v>
      </c>
      <c r="G142" s="43">
        <v>59</v>
      </c>
      <c r="H142" s="44">
        <v>0.51</v>
      </c>
      <c r="J142" s="39">
        <f t="shared" si="51"/>
        <v>8.3333333333333329E-2</v>
      </c>
      <c r="K142" s="39">
        <f t="shared" si="52"/>
        <v>0.49166666666666664</v>
      </c>
    </row>
    <row r="143" spans="1:11" ht="19.5" thickBot="1" x14ac:dyDescent="0.3">
      <c r="A143" s="38">
        <f t="shared" si="34"/>
        <v>43748</v>
      </c>
      <c r="B143" s="59"/>
      <c r="C143" s="59"/>
      <c r="D143" s="59"/>
      <c r="E143" s="59"/>
      <c r="F143" s="43">
        <v>9</v>
      </c>
      <c r="G143" s="43">
        <v>51</v>
      </c>
      <c r="H143" s="44">
        <v>0.5</v>
      </c>
      <c r="J143" s="39">
        <f t="shared" si="51"/>
        <v>7.4999999999999997E-2</v>
      </c>
      <c r="K143" s="39">
        <f t="shared" si="52"/>
        <v>0.42499999999999999</v>
      </c>
    </row>
    <row r="144" spans="1:11" ht="19.5" thickBot="1" x14ac:dyDescent="0.3">
      <c r="A144" s="38">
        <f t="shared" si="34"/>
        <v>43755</v>
      </c>
      <c r="B144" s="59"/>
      <c r="C144" s="59"/>
      <c r="D144" s="59"/>
      <c r="E144" s="59"/>
      <c r="F144" s="43">
        <v>14</v>
      </c>
      <c r="G144" s="43">
        <v>58</v>
      </c>
      <c r="H144" s="44">
        <v>0.52</v>
      </c>
      <c r="J144" s="39">
        <f t="shared" si="51"/>
        <v>0.11666666666666667</v>
      </c>
      <c r="K144" s="39">
        <f t="shared" si="52"/>
        <v>0.48333333333333334</v>
      </c>
    </row>
    <row r="145" spans="1:11" ht="19.5" thickBot="1" x14ac:dyDescent="0.3">
      <c r="A145" s="38">
        <f t="shared" si="34"/>
        <v>43762</v>
      </c>
      <c r="B145" s="59"/>
      <c r="C145" s="59"/>
      <c r="D145" s="59"/>
      <c r="E145" s="59"/>
      <c r="F145" s="43">
        <v>19</v>
      </c>
      <c r="G145" s="43">
        <v>69</v>
      </c>
      <c r="H145" s="44">
        <v>0.53</v>
      </c>
      <c r="J145" s="39">
        <f t="shared" si="51"/>
        <v>0.15833333333333333</v>
      </c>
      <c r="K145" s="39">
        <f t="shared" si="52"/>
        <v>0.57499999999999996</v>
      </c>
    </row>
    <row r="146" spans="1:11" ht="19.5" thickBot="1" x14ac:dyDescent="0.3">
      <c r="A146" s="38">
        <f t="shared" si="34"/>
        <v>43769</v>
      </c>
      <c r="B146" s="59"/>
      <c r="C146" s="59"/>
      <c r="D146" s="59"/>
      <c r="E146" s="59"/>
      <c r="F146" s="43">
        <v>17</v>
      </c>
      <c r="G146" s="43">
        <v>78</v>
      </c>
      <c r="H146" s="44">
        <v>0.54</v>
      </c>
      <c r="J146" s="39">
        <f t="shared" si="51"/>
        <v>0.14166666666666666</v>
      </c>
      <c r="K146" s="39">
        <f t="shared" si="52"/>
        <v>0.65</v>
      </c>
    </row>
    <row r="147" spans="1:11" ht="19.5" thickBot="1" x14ac:dyDescent="0.3">
      <c r="A147" s="38">
        <f t="shared" si="34"/>
        <v>43776</v>
      </c>
      <c r="B147" s="59"/>
      <c r="C147" s="59"/>
      <c r="D147" s="59"/>
      <c r="E147" s="59"/>
      <c r="F147" s="43">
        <v>29</v>
      </c>
      <c r="G147" s="43">
        <v>89</v>
      </c>
      <c r="H147" s="44">
        <v>0.55000000000000004</v>
      </c>
      <c r="J147" s="39">
        <f t="shared" si="51"/>
        <v>0.24166666666666667</v>
      </c>
      <c r="K147" s="39">
        <f t="shared" si="52"/>
        <v>0.7416666666666667</v>
      </c>
    </row>
    <row r="148" spans="1:11" ht="19.5" thickBot="1" x14ac:dyDescent="0.3">
      <c r="A148" s="38">
        <f t="shared" si="34"/>
        <v>43783</v>
      </c>
      <c r="B148" s="59"/>
      <c r="C148" s="59"/>
      <c r="D148" s="59"/>
      <c r="E148" s="59"/>
      <c r="F148" s="43">
        <v>36</v>
      </c>
      <c r="G148" s="43">
        <v>94</v>
      </c>
      <c r="H148" s="44">
        <v>0.55000000000000004</v>
      </c>
      <c r="J148" s="39">
        <f t="shared" si="51"/>
        <v>0.3</v>
      </c>
      <c r="K148" s="39">
        <f t="shared" si="52"/>
        <v>0.78333333333333333</v>
      </c>
    </row>
    <row r="149" spans="1:11" ht="19.5" thickBot="1" x14ac:dyDescent="0.3">
      <c r="A149" s="38">
        <f t="shared" si="34"/>
        <v>43790</v>
      </c>
      <c r="B149" s="59"/>
      <c r="C149" s="59"/>
      <c r="D149" s="59"/>
      <c r="E149" s="59"/>
      <c r="F149" s="43">
        <v>34</v>
      </c>
      <c r="G149" s="43">
        <v>94</v>
      </c>
      <c r="H149" s="44">
        <v>0.54</v>
      </c>
      <c r="J149" s="39">
        <f t="shared" si="51"/>
        <v>0.28333333333333333</v>
      </c>
      <c r="K149" s="39">
        <f t="shared" si="52"/>
        <v>0.78333333333333333</v>
      </c>
    </row>
    <row r="150" spans="1:11" ht="19.5" thickBot="1" x14ac:dyDescent="0.3">
      <c r="A150" s="38">
        <f t="shared" si="34"/>
        <v>43797</v>
      </c>
      <c r="B150" s="59"/>
      <c r="C150" s="59"/>
      <c r="D150" s="59"/>
      <c r="E150" s="59"/>
      <c r="F150" s="43">
        <v>35</v>
      </c>
      <c r="G150" s="43">
        <v>96</v>
      </c>
      <c r="H150" s="44">
        <v>0.55000000000000004</v>
      </c>
      <c r="J150" s="39">
        <f t="shared" si="51"/>
        <v>0.29166666666666669</v>
      </c>
      <c r="K150" s="39">
        <f t="shared" si="52"/>
        <v>0.8</v>
      </c>
    </row>
    <row r="151" spans="1:11" ht="19.5" thickBot="1" x14ac:dyDescent="0.3">
      <c r="A151" s="38">
        <f t="shared" si="34"/>
        <v>43804</v>
      </c>
      <c r="B151" s="60"/>
      <c r="C151" s="61"/>
      <c r="D151" s="60"/>
      <c r="E151" s="61"/>
      <c r="F151" s="43">
        <v>26</v>
      </c>
      <c r="G151" s="43">
        <v>93</v>
      </c>
      <c r="H151" s="44">
        <v>0.55000000000000004</v>
      </c>
      <c r="J151" s="39">
        <f t="shared" si="51"/>
        <v>0.21666666666666667</v>
      </c>
      <c r="K151" s="39">
        <f t="shared" si="52"/>
        <v>0.77500000000000002</v>
      </c>
    </row>
    <row r="152" spans="1:11" ht="19.5" thickBot="1" x14ac:dyDescent="0.3">
      <c r="A152" s="38">
        <f t="shared" si="34"/>
        <v>43811</v>
      </c>
      <c r="B152" s="60"/>
      <c r="C152" s="61"/>
      <c r="D152" s="60"/>
      <c r="E152" s="61"/>
      <c r="F152" s="43">
        <v>28</v>
      </c>
      <c r="G152" s="43">
        <v>95</v>
      </c>
      <c r="H152" s="44">
        <v>0.55000000000000004</v>
      </c>
      <c r="J152" s="39">
        <f t="shared" si="51"/>
        <v>0.23333333333333334</v>
      </c>
      <c r="K152" s="39">
        <f t="shared" si="52"/>
        <v>0.79166666666666663</v>
      </c>
    </row>
    <row r="153" spans="1:11" ht="19.5" thickBot="1" x14ac:dyDescent="0.3">
      <c r="A153" s="38">
        <f t="shared" si="34"/>
        <v>43818</v>
      </c>
      <c r="B153" s="60">
        <v>84</v>
      </c>
      <c r="C153" s="61">
        <v>21.19</v>
      </c>
      <c r="D153" s="60">
        <v>107</v>
      </c>
      <c r="E153" s="61">
        <v>0.7</v>
      </c>
      <c r="F153" s="43">
        <v>35</v>
      </c>
      <c r="G153" s="43">
        <v>96</v>
      </c>
      <c r="H153" s="44">
        <v>0.56000000000000005</v>
      </c>
      <c r="J153" s="39">
        <f t="shared" si="51"/>
        <v>0.29166666666666669</v>
      </c>
      <c r="K153" s="39">
        <f t="shared" si="52"/>
        <v>0.8</v>
      </c>
    </row>
    <row r="154" spans="1:11" ht="19.5" thickBot="1" x14ac:dyDescent="0.3">
      <c r="A154" s="38">
        <f t="shared" si="34"/>
        <v>43825</v>
      </c>
      <c r="B154" s="60">
        <v>73</v>
      </c>
      <c r="C154" s="61">
        <v>27.92</v>
      </c>
      <c r="D154" s="60">
        <v>55</v>
      </c>
      <c r="E154" s="61">
        <v>-0.18</v>
      </c>
      <c r="F154" s="43">
        <v>30</v>
      </c>
      <c r="G154" s="43">
        <v>102</v>
      </c>
      <c r="H154" s="44">
        <v>0.56999999999999995</v>
      </c>
      <c r="J154" s="39">
        <f t="shared" si="51"/>
        <v>0.25</v>
      </c>
      <c r="K154" s="39">
        <f t="shared" si="52"/>
        <v>0.85</v>
      </c>
    </row>
    <row r="155" spans="1:11" ht="19.5" thickBot="1" x14ac:dyDescent="0.3">
      <c r="A155" s="38">
        <f t="shared" si="34"/>
        <v>43832</v>
      </c>
      <c r="B155" s="60"/>
      <c r="C155" s="61"/>
      <c r="D155" s="60"/>
      <c r="E155" s="61"/>
      <c r="F155" s="43">
        <v>41</v>
      </c>
      <c r="G155" s="43">
        <v>103</v>
      </c>
      <c r="H155" s="44">
        <v>0.57999999999999996</v>
      </c>
      <c r="J155" s="39">
        <f t="shared" si="51"/>
        <v>0.34166666666666667</v>
      </c>
      <c r="K155" s="39">
        <f t="shared" si="52"/>
        <v>0.85833333333333328</v>
      </c>
    </row>
    <row r="156" spans="1:11" ht="19.5" thickBot="1" x14ac:dyDescent="0.3">
      <c r="A156" s="38">
        <f t="shared" si="34"/>
        <v>43839</v>
      </c>
      <c r="B156" s="60"/>
      <c r="C156" s="61"/>
      <c r="D156" s="60"/>
      <c r="E156" s="61"/>
      <c r="F156" s="43">
        <v>41</v>
      </c>
      <c r="G156" s="43">
        <v>103</v>
      </c>
      <c r="H156" s="44">
        <v>0.56999999999999995</v>
      </c>
      <c r="J156" s="39">
        <f t="shared" si="51"/>
        <v>0.34166666666666667</v>
      </c>
      <c r="K156" s="39">
        <f t="shared" si="52"/>
        <v>0.85833333333333328</v>
      </c>
    </row>
    <row r="157" spans="1:11" ht="19.5" thickBot="1" x14ac:dyDescent="0.3">
      <c r="A157" s="38">
        <f t="shared" si="34"/>
        <v>43846</v>
      </c>
      <c r="B157" s="60"/>
      <c r="C157" s="61"/>
      <c r="D157" s="60"/>
      <c r="E157" s="61"/>
      <c r="F157" s="43">
        <v>40</v>
      </c>
      <c r="G157" s="43">
        <v>105</v>
      </c>
      <c r="H157" s="44">
        <v>0.56999999999999995</v>
      </c>
      <c r="J157" s="39">
        <f t="shared" si="51"/>
        <v>0.33333333333333331</v>
      </c>
      <c r="K157" s="39">
        <f t="shared" si="52"/>
        <v>0.875</v>
      </c>
    </row>
    <row r="158" spans="1:11" ht="19.5" thickBot="1" x14ac:dyDescent="0.3">
      <c r="A158" s="38">
        <f t="shared" si="34"/>
        <v>43853</v>
      </c>
      <c r="B158" s="60"/>
      <c r="C158" s="61"/>
      <c r="D158" s="60"/>
      <c r="E158" s="61"/>
      <c r="F158" s="43">
        <v>47</v>
      </c>
      <c r="G158" s="43">
        <v>101</v>
      </c>
      <c r="H158" s="44">
        <v>0.56999999999999995</v>
      </c>
      <c r="J158" s="39">
        <f t="shared" si="51"/>
        <v>0.39166666666666666</v>
      </c>
      <c r="K158" s="39">
        <f t="shared" si="52"/>
        <v>0.84166666666666667</v>
      </c>
    </row>
    <row r="159" spans="1:11" ht="19.5" thickBot="1" x14ac:dyDescent="0.3">
      <c r="A159" s="38">
        <f t="shared" si="34"/>
        <v>43860</v>
      </c>
      <c r="B159" s="60"/>
      <c r="C159" s="61"/>
      <c r="D159" s="60"/>
      <c r="E159" s="61"/>
      <c r="F159" s="43">
        <v>35</v>
      </c>
      <c r="G159" s="43">
        <v>89</v>
      </c>
      <c r="H159" s="44">
        <v>0.55000000000000004</v>
      </c>
      <c r="J159" s="39">
        <f t="shared" si="51"/>
        <v>0.29166666666666669</v>
      </c>
      <c r="K159" s="39">
        <f t="shared" si="52"/>
        <v>0.7416666666666667</v>
      </c>
    </row>
    <row r="160" spans="1:11" ht="19.5" thickBot="1" x14ac:dyDescent="0.3">
      <c r="A160" s="38">
        <f t="shared" si="34"/>
        <v>43867</v>
      </c>
      <c r="B160" s="60"/>
      <c r="C160" s="61"/>
      <c r="D160" s="60"/>
      <c r="E160" s="61"/>
      <c r="F160" s="43">
        <v>29</v>
      </c>
      <c r="G160" s="43">
        <v>81</v>
      </c>
      <c r="H160" s="44">
        <v>0.54</v>
      </c>
      <c r="J160" s="39">
        <f t="shared" si="51"/>
        <v>0.24166666666666667</v>
      </c>
      <c r="K160" s="39">
        <f t="shared" si="52"/>
        <v>0.67500000000000004</v>
      </c>
    </row>
    <row r="161" spans="1:11" ht="19.5" thickBot="1" x14ac:dyDescent="0.3">
      <c r="A161" s="38">
        <f t="shared" si="34"/>
        <v>43874</v>
      </c>
      <c r="B161" s="60"/>
      <c r="C161" s="61"/>
      <c r="D161" s="60"/>
      <c r="E161" s="61"/>
      <c r="F161" s="43">
        <v>37</v>
      </c>
      <c r="G161" s="43">
        <v>86</v>
      </c>
      <c r="H161" s="44">
        <v>0.55000000000000004</v>
      </c>
      <c r="J161" s="39">
        <f t="shared" si="51"/>
        <v>0.30833333333333335</v>
      </c>
      <c r="K161" s="39">
        <f t="shared" si="52"/>
        <v>0.71666666666666667</v>
      </c>
    </row>
    <row r="162" spans="1:11" ht="19.5" thickBot="1" x14ac:dyDescent="0.3">
      <c r="A162" s="38">
        <f t="shared" si="34"/>
        <v>43881</v>
      </c>
      <c r="B162" s="60">
        <v>52</v>
      </c>
      <c r="C162" s="61">
        <v>22.92</v>
      </c>
      <c r="D162" s="60">
        <v>82</v>
      </c>
      <c r="E162" s="61">
        <v>0.21</v>
      </c>
      <c r="F162" s="43">
        <v>34</v>
      </c>
      <c r="G162" s="43">
        <v>86</v>
      </c>
      <c r="H162" s="44">
        <v>0.55000000000000004</v>
      </c>
      <c r="J162" s="39">
        <f t="shared" si="51"/>
        <v>0.28333333333333333</v>
      </c>
      <c r="K162" s="39">
        <f t="shared" si="52"/>
        <v>0.71666666666666667</v>
      </c>
    </row>
    <row r="163" spans="1:11" ht="19.5" thickBot="1" x14ac:dyDescent="0.3">
      <c r="A163" s="38">
        <f t="shared" si="34"/>
        <v>43888</v>
      </c>
      <c r="B163" s="60">
        <v>19</v>
      </c>
      <c r="C163" s="61">
        <v>25.95</v>
      </c>
      <c r="D163" s="60">
        <v>20</v>
      </c>
      <c r="E163" s="61">
        <v>-1.07</v>
      </c>
      <c r="F163" s="43">
        <v>15</v>
      </c>
      <c r="G163" s="43">
        <v>50</v>
      </c>
      <c r="H163" s="44">
        <v>0.51</v>
      </c>
      <c r="J163" s="39">
        <f t="shared" si="51"/>
        <v>0.125</v>
      </c>
      <c r="K163" s="39">
        <f t="shared" si="52"/>
        <v>0.41666666666666669</v>
      </c>
    </row>
    <row r="164" spans="1:11" ht="19.5" thickBot="1" x14ac:dyDescent="0.3">
      <c r="A164" s="38">
        <f t="shared" si="34"/>
        <v>43895</v>
      </c>
      <c r="B164" s="60">
        <v>4</v>
      </c>
      <c r="C164" s="61">
        <v>35</v>
      </c>
      <c r="D164" s="60">
        <v>10</v>
      </c>
      <c r="E164" s="61">
        <v>-1.73</v>
      </c>
      <c r="F164" s="43">
        <v>5</v>
      </c>
      <c r="G164" s="43">
        <v>25</v>
      </c>
      <c r="H164" s="44">
        <v>0.46</v>
      </c>
      <c r="J164" s="39">
        <f t="shared" si="51"/>
        <v>4.1666666666666664E-2</v>
      </c>
      <c r="K164" s="39">
        <f t="shared" si="52"/>
        <v>0.20833333333333334</v>
      </c>
    </row>
    <row r="165" spans="1:11" ht="19.5" thickBot="1" x14ac:dyDescent="0.3">
      <c r="A165" s="38">
        <f t="shared" si="34"/>
        <v>43902</v>
      </c>
      <c r="B165" s="60">
        <v>2</v>
      </c>
      <c r="C165" s="61">
        <v>5</v>
      </c>
      <c r="D165" s="60">
        <v>30</v>
      </c>
      <c r="E165" s="61">
        <v>-0.76</v>
      </c>
      <c r="F165" s="43">
        <v>2</v>
      </c>
      <c r="G165" s="43">
        <v>15</v>
      </c>
      <c r="H165" s="44">
        <v>0.43</v>
      </c>
      <c r="J165" s="39">
        <f t="shared" si="51"/>
        <v>1.6666666666666666E-2</v>
      </c>
      <c r="K165" s="39">
        <f t="shared" si="52"/>
        <v>0.125</v>
      </c>
    </row>
    <row r="166" spans="1:11" ht="19.5" thickBot="1" x14ac:dyDescent="0.3">
      <c r="A166" s="38">
        <f t="shared" si="34"/>
        <v>43909</v>
      </c>
      <c r="B166" s="60">
        <v>3</v>
      </c>
      <c r="C166" s="61">
        <v>11.33</v>
      </c>
      <c r="D166" s="60">
        <v>59</v>
      </c>
      <c r="E166" s="61">
        <v>-0.06</v>
      </c>
      <c r="F166" s="43">
        <v>1</v>
      </c>
      <c r="G166" s="43">
        <v>2</v>
      </c>
      <c r="H166" s="44">
        <v>0.41</v>
      </c>
      <c r="J166" s="39">
        <f t="shared" si="51"/>
        <v>8.3333333333333332E-3</v>
      </c>
      <c r="K166" s="39">
        <f t="shared" si="52"/>
        <v>1.6666666666666666E-2</v>
      </c>
    </row>
    <row r="167" spans="1:11" ht="19.5" thickBot="1" x14ac:dyDescent="0.3">
      <c r="A167" s="38">
        <f t="shared" si="34"/>
        <v>43916</v>
      </c>
      <c r="B167" s="60">
        <v>6</v>
      </c>
      <c r="C167" s="61">
        <v>4</v>
      </c>
      <c r="D167" s="60">
        <v>107</v>
      </c>
      <c r="E167" s="61">
        <v>0.67</v>
      </c>
      <c r="F167" s="43">
        <v>1</v>
      </c>
      <c r="G167" s="43">
        <v>2</v>
      </c>
      <c r="H167" s="44">
        <v>0.41</v>
      </c>
      <c r="J167" s="39">
        <f t="shared" si="51"/>
        <v>8.3333333333333332E-3</v>
      </c>
      <c r="K167" s="39">
        <f t="shared" si="52"/>
        <v>1.6666666666666666E-2</v>
      </c>
    </row>
    <row r="168" spans="1:11" ht="19.5" thickBot="1" x14ac:dyDescent="0.3">
      <c r="A168" s="38">
        <f t="shared" si="34"/>
        <v>43923</v>
      </c>
      <c r="B168" s="60"/>
      <c r="C168" s="61"/>
      <c r="D168" s="60"/>
      <c r="E168" s="61"/>
      <c r="F168" s="43">
        <v>1</v>
      </c>
      <c r="G168" s="43">
        <v>3</v>
      </c>
      <c r="H168" s="44">
        <v>0.43</v>
      </c>
      <c r="J168" s="39">
        <f t="shared" si="51"/>
        <v>8.3333333333333332E-3</v>
      </c>
      <c r="K168" s="39">
        <f t="shared" si="52"/>
        <v>2.5000000000000001E-2</v>
      </c>
    </row>
    <row r="169" spans="1:11" ht="19.5" thickBot="1" x14ac:dyDescent="0.3">
      <c r="A169" s="38">
        <f t="shared" si="34"/>
        <v>43930</v>
      </c>
      <c r="B169" s="60"/>
      <c r="C169" s="61"/>
      <c r="D169" s="60"/>
      <c r="E169" s="61"/>
      <c r="F169" s="43">
        <v>1</v>
      </c>
      <c r="G169" s="43">
        <v>11</v>
      </c>
      <c r="H169" s="44">
        <v>0.45</v>
      </c>
      <c r="J169" s="39">
        <f t="shared" si="51"/>
        <v>8.3333333333333332E-3</v>
      </c>
      <c r="K169" s="39">
        <f t="shared" si="52"/>
        <v>9.166666666666666E-2</v>
      </c>
    </row>
    <row r="170" spans="1:11" ht="19.5" thickBot="1" x14ac:dyDescent="0.3">
      <c r="A170" s="38">
        <f t="shared" si="34"/>
        <v>43937</v>
      </c>
      <c r="B170" s="60"/>
      <c r="C170" s="61"/>
      <c r="D170" s="60"/>
      <c r="E170" s="61"/>
      <c r="F170" s="43">
        <v>2</v>
      </c>
      <c r="G170" s="43">
        <v>27</v>
      </c>
      <c r="H170" s="44">
        <v>0.47</v>
      </c>
      <c r="J170" s="39">
        <f t="shared" si="51"/>
        <v>1.6666666666666666E-2</v>
      </c>
      <c r="K170" s="39">
        <f t="shared" si="52"/>
        <v>0.22500000000000001</v>
      </c>
    </row>
    <row r="171" spans="1:11" ht="19.5" thickBot="1" x14ac:dyDescent="0.3">
      <c r="A171" s="38">
        <f t="shared" si="34"/>
        <v>43944</v>
      </c>
      <c r="B171" s="60"/>
      <c r="C171" s="61"/>
      <c r="D171" s="60"/>
      <c r="E171" s="61"/>
      <c r="F171" s="43">
        <v>3</v>
      </c>
      <c r="G171" s="43">
        <v>55</v>
      </c>
      <c r="H171" s="44">
        <v>0.48</v>
      </c>
      <c r="J171" s="39">
        <f t="shared" si="51"/>
        <v>2.5000000000000001E-2</v>
      </c>
      <c r="K171" s="39">
        <f t="shared" si="52"/>
        <v>0.45833333333333331</v>
      </c>
    </row>
    <row r="172" spans="1:11" ht="19.5" thickBot="1" x14ac:dyDescent="0.3">
      <c r="A172" s="38">
        <f t="shared" si="34"/>
        <v>43951</v>
      </c>
      <c r="B172" s="60"/>
      <c r="C172" s="61"/>
      <c r="D172" s="60"/>
      <c r="E172" s="61"/>
      <c r="F172" s="43">
        <v>5</v>
      </c>
      <c r="G172" s="43">
        <v>73</v>
      </c>
      <c r="H172" s="44">
        <v>0.49</v>
      </c>
      <c r="J172" s="39">
        <f t="shared" si="51"/>
        <v>4.1666666666666664E-2</v>
      </c>
      <c r="K172" s="39">
        <f t="shared" si="52"/>
        <v>0.60833333333333328</v>
      </c>
    </row>
    <row r="173" spans="1:11" ht="19.5" thickBot="1" x14ac:dyDescent="0.3">
      <c r="A173" s="38">
        <f t="shared" si="34"/>
        <v>43958</v>
      </c>
      <c r="B173" s="60"/>
      <c r="C173" s="61"/>
      <c r="D173" s="60"/>
      <c r="E173" s="61"/>
      <c r="F173" s="43">
        <v>4</v>
      </c>
      <c r="G173" s="43">
        <v>72</v>
      </c>
      <c r="H173" s="44">
        <v>0.5</v>
      </c>
      <c r="J173" s="39">
        <f t="shared" si="51"/>
        <v>3.3333333333333333E-2</v>
      </c>
      <c r="K173" s="39">
        <f t="shared" si="52"/>
        <v>0.6</v>
      </c>
    </row>
    <row r="174" spans="1:11" ht="19.5" thickBot="1" x14ac:dyDescent="0.3">
      <c r="A174" s="38">
        <f t="shared" ref="A174:A238" si="53">A173+7</f>
        <v>43965</v>
      </c>
      <c r="B174" s="60"/>
      <c r="C174" s="61"/>
      <c r="D174" s="60"/>
      <c r="E174" s="61"/>
      <c r="F174" s="43">
        <v>8</v>
      </c>
      <c r="G174" s="43">
        <v>63</v>
      </c>
      <c r="H174" s="44">
        <v>0.5</v>
      </c>
      <c r="J174" s="39">
        <f t="shared" si="51"/>
        <v>6.6666666666666666E-2</v>
      </c>
      <c r="K174" s="39">
        <f t="shared" si="52"/>
        <v>0.52500000000000002</v>
      </c>
    </row>
    <row r="175" spans="1:11" ht="19.5" thickBot="1" x14ac:dyDescent="0.3">
      <c r="A175" s="38">
        <f t="shared" si="53"/>
        <v>43972</v>
      </c>
      <c r="B175" s="60"/>
      <c r="C175" s="61"/>
      <c r="D175" s="60"/>
      <c r="E175" s="61"/>
      <c r="F175" s="43">
        <v>9</v>
      </c>
      <c r="G175" s="43">
        <v>82</v>
      </c>
      <c r="H175" s="44">
        <v>0.51</v>
      </c>
      <c r="J175" s="39">
        <f t="shared" si="51"/>
        <v>7.4999999999999997E-2</v>
      </c>
      <c r="K175" s="39">
        <f t="shared" si="52"/>
        <v>0.68333333333333335</v>
      </c>
    </row>
    <row r="176" spans="1:11" ht="19.5" thickBot="1" x14ac:dyDescent="0.3">
      <c r="A176" s="38">
        <f t="shared" si="53"/>
        <v>43979</v>
      </c>
      <c r="B176" s="60"/>
      <c r="C176" s="61"/>
      <c r="D176" s="60"/>
      <c r="E176" s="61"/>
      <c r="F176" s="43">
        <v>14</v>
      </c>
      <c r="G176" s="43">
        <v>102</v>
      </c>
      <c r="H176" s="44">
        <v>0.52</v>
      </c>
      <c r="J176" s="39">
        <f t="shared" si="51"/>
        <v>0.11666666666666667</v>
      </c>
      <c r="K176" s="39">
        <f t="shared" si="52"/>
        <v>0.85</v>
      </c>
    </row>
    <row r="177" spans="1:11" ht="19.5" thickBot="1" x14ac:dyDescent="0.3">
      <c r="A177" s="38">
        <f t="shared" si="53"/>
        <v>43986</v>
      </c>
      <c r="B177" s="60"/>
      <c r="C177" s="61"/>
      <c r="D177" s="60"/>
      <c r="E177" s="61"/>
      <c r="F177" s="43">
        <v>23</v>
      </c>
      <c r="G177" s="43">
        <v>107</v>
      </c>
      <c r="H177" s="44">
        <v>0.55000000000000004</v>
      </c>
      <c r="J177" s="50">
        <f t="shared" si="51"/>
        <v>0.19166666666666668</v>
      </c>
      <c r="K177" s="50">
        <f t="shared" si="52"/>
        <v>0.89166666666666672</v>
      </c>
    </row>
    <row r="178" spans="1:11" ht="19.5" thickBot="1" x14ac:dyDescent="0.3">
      <c r="A178" s="38">
        <f t="shared" si="53"/>
        <v>43993</v>
      </c>
      <c r="B178" s="60"/>
      <c r="C178" s="61"/>
      <c r="D178" s="60"/>
      <c r="E178" s="61"/>
      <c r="F178" s="43">
        <v>28</v>
      </c>
      <c r="G178" s="43">
        <v>105</v>
      </c>
      <c r="H178" s="44">
        <v>0.56000000000000005</v>
      </c>
      <c r="J178" s="50">
        <f t="shared" si="51"/>
        <v>0.23333333333333334</v>
      </c>
      <c r="K178" s="50">
        <f t="shared" si="52"/>
        <v>0.875</v>
      </c>
    </row>
    <row r="179" spans="1:11" ht="19.5" thickBot="1" x14ac:dyDescent="0.3">
      <c r="A179" s="38">
        <f t="shared" si="53"/>
        <v>44000</v>
      </c>
      <c r="B179" s="60"/>
      <c r="C179" s="61"/>
      <c r="D179" s="60"/>
      <c r="E179" s="61"/>
      <c r="F179" s="43">
        <v>28</v>
      </c>
      <c r="G179" s="43">
        <v>88</v>
      </c>
      <c r="H179" s="44">
        <v>0.56000000000000005</v>
      </c>
      <c r="J179" s="50">
        <f t="shared" si="51"/>
        <v>0.23333333333333334</v>
      </c>
      <c r="K179" s="50">
        <f t="shared" si="52"/>
        <v>0.73333333333333328</v>
      </c>
    </row>
    <row r="180" spans="1:11" ht="19.5" thickBot="1" x14ac:dyDescent="0.3">
      <c r="A180" s="38">
        <f t="shared" si="53"/>
        <v>44007</v>
      </c>
      <c r="B180" s="60"/>
      <c r="C180" s="61"/>
      <c r="D180" s="60"/>
      <c r="E180" s="61"/>
      <c r="F180" s="43">
        <v>26</v>
      </c>
      <c r="G180" s="43">
        <v>106</v>
      </c>
      <c r="H180" s="44">
        <v>0.56000000000000005</v>
      </c>
      <c r="J180" s="50">
        <f t="shared" si="51"/>
        <v>0.21666666666666667</v>
      </c>
      <c r="K180" s="50">
        <f t="shared" si="52"/>
        <v>0.8833333333333333</v>
      </c>
    </row>
    <row r="181" spans="1:11" ht="19.5" thickBot="1" x14ac:dyDescent="0.3">
      <c r="A181" s="38">
        <f t="shared" si="53"/>
        <v>44014</v>
      </c>
      <c r="B181" s="60"/>
      <c r="C181" s="61"/>
      <c r="D181" s="60"/>
      <c r="E181" s="61"/>
      <c r="F181" s="43">
        <v>28</v>
      </c>
      <c r="G181" s="43">
        <v>61</v>
      </c>
      <c r="H181" s="44">
        <v>0.54</v>
      </c>
      <c r="J181" s="50">
        <f t="shared" si="51"/>
        <v>0.23333333333333334</v>
      </c>
      <c r="K181" s="50">
        <f t="shared" si="52"/>
        <v>0.5083333333333333</v>
      </c>
    </row>
    <row r="182" spans="1:11" ht="19.5" thickBot="1" x14ac:dyDescent="0.3">
      <c r="A182" s="38">
        <f t="shared" si="53"/>
        <v>44021</v>
      </c>
      <c r="B182" s="60"/>
      <c r="C182" s="61"/>
      <c r="D182" s="60"/>
      <c r="E182" s="61"/>
      <c r="F182" s="43">
        <v>29</v>
      </c>
      <c r="G182" s="43">
        <v>59</v>
      </c>
      <c r="H182" s="44">
        <v>0.55000000000000004</v>
      </c>
      <c r="J182" s="50">
        <f t="shared" si="51"/>
        <v>0.24166666666666667</v>
      </c>
      <c r="K182" s="50">
        <f t="shared" si="52"/>
        <v>0.49166666666666664</v>
      </c>
    </row>
    <row r="183" spans="1:11" ht="19.5" thickBot="1" x14ac:dyDescent="0.3">
      <c r="A183" s="38">
        <f t="shared" si="53"/>
        <v>44028</v>
      </c>
      <c r="B183" s="60"/>
      <c r="C183" s="61"/>
      <c r="D183" s="60"/>
      <c r="E183" s="61"/>
      <c r="F183" s="43">
        <v>29</v>
      </c>
      <c r="G183" s="43">
        <v>86</v>
      </c>
      <c r="H183" s="44">
        <v>0.55000000000000004</v>
      </c>
      <c r="J183" s="50">
        <f t="shared" si="51"/>
        <v>0.24166666666666667</v>
      </c>
      <c r="K183" s="50">
        <f t="shared" si="52"/>
        <v>0.71666666666666667</v>
      </c>
    </row>
    <row r="184" spans="1:11" ht="19.5" thickBot="1" x14ac:dyDescent="0.3">
      <c r="A184" s="38">
        <f t="shared" si="53"/>
        <v>44035</v>
      </c>
      <c r="B184" s="60"/>
      <c r="C184" s="61"/>
      <c r="D184" s="60"/>
      <c r="E184" s="61"/>
      <c r="F184" s="43">
        <v>32</v>
      </c>
      <c r="G184" s="43">
        <v>101</v>
      </c>
      <c r="H184" s="44">
        <v>0.56000000000000005</v>
      </c>
      <c r="J184" s="50">
        <f t="shared" si="51"/>
        <v>0.26666666666666666</v>
      </c>
      <c r="K184" s="50">
        <f t="shared" si="52"/>
        <v>0.84166666666666667</v>
      </c>
    </row>
    <row r="185" spans="1:11" ht="19.5" thickBot="1" x14ac:dyDescent="0.3">
      <c r="A185" s="38">
        <f t="shared" si="53"/>
        <v>44042</v>
      </c>
      <c r="B185" s="60"/>
      <c r="C185" s="61"/>
      <c r="D185" s="60"/>
      <c r="E185" s="61"/>
      <c r="F185" s="43">
        <v>26</v>
      </c>
      <c r="G185" s="43">
        <v>88</v>
      </c>
      <c r="H185" s="44">
        <v>0.55000000000000004</v>
      </c>
      <c r="J185" s="50">
        <f t="shared" si="51"/>
        <v>0.21666666666666667</v>
      </c>
      <c r="K185" s="50">
        <f t="shared" si="52"/>
        <v>0.73333333333333328</v>
      </c>
    </row>
    <row r="186" spans="1:11" ht="19.5" thickBot="1" x14ac:dyDescent="0.3">
      <c r="A186" s="38">
        <f t="shared" si="53"/>
        <v>44049</v>
      </c>
      <c r="B186" s="60"/>
      <c r="C186" s="61"/>
      <c r="D186" s="60"/>
      <c r="E186" s="61"/>
      <c r="F186" s="43">
        <v>24</v>
      </c>
      <c r="G186" s="43">
        <v>81</v>
      </c>
      <c r="H186" s="44">
        <v>0.55000000000000004</v>
      </c>
      <c r="J186" s="50">
        <f t="shared" ref="J186:J189" si="54">F186/120</f>
        <v>0.2</v>
      </c>
      <c r="K186" s="50">
        <f t="shared" ref="K186:K189" si="55">G186/120</f>
        <v>0.67500000000000004</v>
      </c>
    </row>
    <row r="187" spans="1:11" ht="19.5" thickBot="1" x14ac:dyDescent="0.3">
      <c r="A187" s="38">
        <f t="shared" si="53"/>
        <v>44056</v>
      </c>
      <c r="B187" s="60"/>
      <c r="C187" s="61"/>
      <c r="D187" s="60"/>
      <c r="E187" s="61"/>
      <c r="F187" s="43">
        <v>24</v>
      </c>
      <c r="G187" s="43">
        <v>95</v>
      </c>
      <c r="H187" s="44">
        <v>0.55000000000000004</v>
      </c>
      <c r="J187" s="50">
        <f t="shared" si="54"/>
        <v>0.2</v>
      </c>
      <c r="K187" s="50">
        <f t="shared" si="55"/>
        <v>0.79166666666666663</v>
      </c>
    </row>
    <row r="188" spans="1:11" ht="19.5" thickBot="1" x14ac:dyDescent="0.3">
      <c r="A188" s="38">
        <f>A187+7</f>
        <v>44063</v>
      </c>
      <c r="B188" s="60"/>
      <c r="C188" s="61"/>
      <c r="D188" s="60"/>
      <c r="E188" s="61"/>
      <c r="F188" s="43">
        <v>27</v>
      </c>
      <c r="G188" s="43">
        <v>87</v>
      </c>
      <c r="H188" s="44">
        <v>0.54</v>
      </c>
      <c r="J188" s="50">
        <f t="shared" si="54"/>
        <v>0.22500000000000001</v>
      </c>
      <c r="K188" s="50">
        <f t="shared" si="55"/>
        <v>0.72499999999999998</v>
      </c>
    </row>
    <row r="189" spans="1:11" ht="19.5" thickBot="1" x14ac:dyDescent="0.3">
      <c r="A189" s="38">
        <f t="shared" si="53"/>
        <v>44070</v>
      </c>
      <c r="B189" s="60"/>
      <c r="C189" s="61"/>
      <c r="D189" s="60"/>
      <c r="E189" s="61"/>
      <c r="F189" s="43">
        <v>29</v>
      </c>
      <c r="G189" s="43">
        <v>86</v>
      </c>
      <c r="H189" s="44">
        <v>0.55000000000000004</v>
      </c>
      <c r="J189" s="50">
        <f t="shared" si="54"/>
        <v>0.24166666666666667</v>
      </c>
      <c r="K189" s="50">
        <f t="shared" si="55"/>
        <v>0.71666666666666667</v>
      </c>
    </row>
    <row r="190" spans="1:11" ht="19.5" thickBot="1" x14ac:dyDescent="0.3">
      <c r="A190" s="38">
        <f t="shared" si="53"/>
        <v>44077</v>
      </c>
      <c r="B190" s="60"/>
      <c r="C190" s="61"/>
      <c r="D190" s="60"/>
      <c r="E190" s="61"/>
      <c r="F190" s="43">
        <v>30</v>
      </c>
      <c r="G190" s="43">
        <v>89</v>
      </c>
      <c r="H190" s="44">
        <v>0.55000000000000004</v>
      </c>
      <c r="J190" s="50">
        <f t="shared" ref="J190:J194" si="56">F190/120</f>
        <v>0.25</v>
      </c>
      <c r="K190" s="50">
        <f t="shared" ref="K190:K194" si="57">G190/120</f>
        <v>0.7416666666666667</v>
      </c>
    </row>
    <row r="191" spans="1:11" ht="19.5" thickBot="1" x14ac:dyDescent="0.3">
      <c r="A191" s="38">
        <f t="shared" si="53"/>
        <v>44084</v>
      </c>
      <c r="B191" s="60"/>
      <c r="C191" s="61"/>
      <c r="D191" s="60"/>
      <c r="E191" s="61"/>
      <c r="F191" s="43">
        <v>24</v>
      </c>
      <c r="G191" s="43">
        <v>57</v>
      </c>
      <c r="H191" s="44">
        <v>0.53</v>
      </c>
      <c r="J191" s="50">
        <f t="shared" si="56"/>
        <v>0.2</v>
      </c>
      <c r="K191" s="50">
        <f t="shared" si="57"/>
        <v>0.47499999999999998</v>
      </c>
    </row>
    <row r="192" spans="1:11" ht="19.5" thickBot="1" x14ac:dyDescent="0.3">
      <c r="A192" s="38">
        <f t="shared" si="53"/>
        <v>44091</v>
      </c>
      <c r="B192" s="60">
        <v>40</v>
      </c>
      <c r="C192" s="61">
        <v>26.48</v>
      </c>
      <c r="D192" s="60">
        <v>45</v>
      </c>
      <c r="E192" s="61">
        <v>-0.55000000000000004</v>
      </c>
      <c r="F192" s="43">
        <v>21</v>
      </c>
      <c r="G192" s="54">
        <v>65</v>
      </c>
      <c r="H192" s="55">
        <v>0.52</v>
      </c>
      <c r="J192" s="50">
        <f t="shared" si="56"/>
        <v>0.17499999999999999</v>
      </c>
      <c r="K192" s="50">
        <f t="shared" si="57"/>
        <v>0.54166666666666663</v>
      </c>
    </row>
    <row r="193" spans="1:11" ht="19.5" thickBot="1" x14ac:dyDescent="0.3">
      <c r="A193" s="38">
        <f t="shared" si="53"/>
        <v>44098</v>
      </c>
      <c r="B193" s="60">
        <v>21</v>
      </c>
      <c r="C193" s="61">
        <v>30.76</v>
      </c>
      <c r="D193" s="60">
        <v>36</v>
      </c>
      <c r="E193" s="61">
        <v>-0.42</v>
      </c>
      <c r="F193" s="43">
        <v>9</v>
      </c>
      <c r="G193" s="54">
        <v>25</v>
      </c>
      <c r="H193" s="55">
        <v>0.5</v>
      </c>
      <c r="J193" s="50">
        <f t="shared" si="56"/>
        <v>7.4999999999999997E-2</v>
      </c>
      <c r="K193" s="50">
        <f t="shared" si="57"/>
        <v>0.20833333333333334</v>
      </c>
    </row>
    <row r="194" spans="1:11" ht="19.5" thickBot="1" x14ac:dyDescent="0.3">
      <c r="A194" s="38">
        <f t="shared" si="53"/>
        <v>44105</v>
      </c>
      <c r="B194" s="60">
        <v>28</v>
      </c>
      <c r="C194" s="61">
        <v>14.4</v>
      </c>
      <c r="D194" s="60">
        <v>60</v>
      </c>
      <c r="E194" s="61">
        <v>-0.16</v>
      </c>
      <c r="F194" s="43">
        <v>11</v>
      </c>
      <c r="G194" s="54">
        <v>60</v>
      </c>
      <c r="H194" s="55">
        <v>0.5</v>
      </c>
      <c r="J194" s="50">
        <f t="shared" si="56"/>
        <v>9.166666666666666E-2</v>
      </c>
      <c r="K194" s="50">
        <f t="shared" si="57"/>
        <v>0.5</v>
      </c>
    </row>
    <row r="195" spans="1:11" ht="19.5" thickBot="1" x14ac:dyDescent="0.3">
      <c r="A195" s="38">
        <f t="shared" si="53"/>
        <v>44112</v>
      </c>
      <c r="B195" s="60">
        <v>46</v>
      </c>
      <c r="C195" s="61">
        <v>10.91</v>
      </c>
      <c r="D195" s="60">
        <v>79</v>
      </c>
      <c r="E195" s="61">
        <v>0.86</v>
      </c>
      <c r="F195" s="43">
        <v>14</v>
      </c>
      <c r="G195" s="56">
        <v>85</v>
      </c>
      <c r="H195" s="57">
        <v>0.51400000000000001</v>
      </c>
      <c r="J195" s="50">
        <f t="shared" ref="J195" si="58">F195/120</f>
        <v>0.11666666666666667</v>
      </c>
      <c r="K195" s="50">
        <f t="shared" ref="K195" si="59">G195/120</f>
        <v>0.70833333333333337</v>
      </c>
    </row>
    <row r="196" spans="1:11" ht="19.5" thickBot="1" x14ac:dyDescent="0.3">
      <c r="A196" s="38">
        <f t="shared" si="53"/>
        <v>44119</v>
      </c>
      <c r="B196" s="60">
        <v>68</v>
      </c>
      <c r="C196" s="61">
        <v>10.63</v>
      </c>
      <c r="D196" s="60">
        <v>107</v>
      </c>
      <c r="E196" s="61">
        <v>0.95</v>
      </c>
      <c r="F196" s="43">
        <v>17</v>
      </c>
      <c r="G196" s="56">
        <v>101</v>
      </c>
      <c r="H196" s="57">
        <v>0.53</v>
      </c>
      <c r="J196" s="50">
        <f t="shared" ref="J196" si="60">F196/120</f>
        <v>0.14166666666666666</v>
      </c>
      <c r="K196" s="50">
        <f t="shared" ref="K196" si="61">G196/120</f>
        <v>0.84166666666666667</v>
      </c>
    </row>
    <row r="197" spans="1:11" ht="19.5" thickBot="1" x14ac:dyDescent="0.3">
      <c r="A197" s="38">
        <f t="shared" si="53"/>
        <v>44126</v>
      </c>
      <c r="B197" s="60">
        <v>53</v>
      </c>
      <c r="C197" s="61">
        <v>15.3</v>
      </c>
      <c r="D197" s="60">
        <v>75</v>
      </c>
      <c r="E197" s="61">
        <v>0.1</v>
      </c>
      <c r="F197" s="43">
        <v>17</v>
      </c>
      <c r="G197" s="56">
        <v>84</v>
      </c>
      <c r="H197" s="57">
        <v>0.52</v>
      </c>
      <c r="J197" s="50">
        <f t="shared" ref="J197:J198" si="62">F197/120</f>
        <v>0.14166666666666666</v>
      </c>
      <c r="K197" s="50">
        <f t="shared" ref="K197:K198" si="63">G197/120</f>
        <v>0.7</v>
      </c>
    </row>
    <row r="198" spans="1:11" ht="19.5" thickBot="1" x14ac:dyDescent="0.3">
      <c r="A198" s="38">
        <f t="shared" si="53"/>
        <v>44133</v>
      </c>
      <c r="B198" s="60">
        <v>34</v>
      </c>
      <c r="C198" s="61">
        <v>20.64</v>
      </c>
      <c r="D198" s="60">
        <v>30</v>
      </c>
      <c r="E198" s="61">
        <v>-0.64</v>
      </c>
      <c r="F198" s="43">
        <v>13</v>
      </c>
      <c r="G198" s="56">
        <v>36</v>
      </c>
      <c r="H198" s="57">
        <v>0.51</v>
      </c>
      <c r="J198" s="50">
        <f t="shared" si="62"/>
        <v>0.10833333333333334</v>
      </c>
      <c r="K198" s="50">
        <f t="shared" si="63"/>
        <v>0.3</v>
      </c>
    </row>
    <row r="199" spans="1:11" ht="19.5" thickBot="1" x14ac:dyDescent="0.3">
      <c r="A199" s="38">
        <f t="shared" si="53"/>
        <v>44140</v>
      </c>
      <c r="B199" s="60">
        <v>46</v>
      </c>
      <c r="C199" s="61">
        <v>14.3</v>
      </c>
      <c r="D199" s="60">
        <v>40</v>
      </c>
      <c r="E199" s="61">
        <v>-0.1</v>
      </c>
      <c r="F199" s="43">
        <v>6</v>
      </c>
      <c r="G199" s="54">
        <v>53</v>
      </c>
      <c r="H199" s="55">
        <v>0.5</v>
      </c>
      <c r="J199" s="50">
        <f t="shared" ref="J199:J200" si="64">F199/120</f>
        <v>0.05</v>
      </c>
      <c r="K199" s="50">
        <f t="shared" ref="K199:K200" si="65">G199/120</f>
        <v>0.44166666666666665</v>
      </c>
    </row>
    <row r="200" spans="1:11" ht="19.5" thickBot="1" x14ac:dyDescent="0.3">
      <c r="A200" s="38">
        <f t="shared" si="53"/>
        <v>44147</v>
      </c>
      <c r="B200" s="60">
        <v>72</v>
      </c>
      <c r="C200" s="61">
        <v>13.4</v>
      </c>
      <c r="D200" s="60">
        <v>82</v>
      </c>
      <c r="E200" s="61">
        <v>1.41E-2</v>
      </c>
      <c r="F200" s="43">
        <v>11</v>
      </c>
      <c r="G200" s="56">
        <v>95</v>
      </c>
      <c r="H200" s="57">
        <v>0.52</v>
      </c>
      <c r="J200" s="50">
        <f t="shared" si="64"/>
        <v>9.166666666666666E-2</v>
      </c>
      <c r="K200" s="50">
        <f t="shared" si="65"/>
        <v>0.79166666666666663</v>
      </c>
    </row>
    <row r="201" spans="1:11" ht="19.5" thickBot="1" x14ac:dyDescent="0.3">
      <c r="A201" s="38">
        <f t="shared" si="53"/>
        <v>44154</v>
      </c>
      <c r="B201" s="60">
        <v>78</v>
      </c>
      <c r="C201" s="61">
        <v>14.38</v>
      </c>
      <c r="D201" s="60">
        <v>91</v>
      </c>
      <c r="E201" s="61">
        <v>0.189</v>
      </c>
      <c r="F201" s="43">
        <v>17</v>
      </c>
      <c r="G201" s="56">
        <v>95</v>
      </c>
      <c r="H201" s="57">
        <v>0.53139999999999998</v>
      </c>
      <c r="J201" s="50">
        <f t="shared" ref="J201:J202" si="66">F201/120</f>
        <v>0.14166666666666666</v>
      </c>
      <c r="K201" s="50">
        <f t="shared" ref="K201:K202" si="67">G201/120</f>
        <v>0.79166666666666663</v>
      </c>
    </row>
    <row r="202" spans="1:11" ht="19.5" thickBot="1" x14ac:dyDescent="0.3">
      <c r="A202" s="38">
        <f t="shared" si="53"/>
        <v>44161</v>
      </c>
      <c r="B202" s="60">
        <v>79</v>
      </c>
      <c r="C202" s="61">
        <v>16.038</v>
      </c>
      <c r="D202" s="60">
        <v>81</v>
      </c>
      <c r="E202" s="61">
        <v>7.8E-2</v>
      </c>
      <c r="F202" s="43">
        <v>21</v>
      </c>
      <c r="G202" s="56">
        <v>87</v>
      </c>
      <c r="H202" s="57">
        <v>0.53480000000000005</v>
      </c>
      <c r="J202" s="50">
        <f t="shared" si="66"/>
        <v>0.17499999999999999</v>
      </c>
      <c r="K202" s="50">
        <f t="shared" si="67"/>
        <v>0.72499999999999998</v>
      </c>
    </row>
    <row r="203" spans="1:11" ht="19.5" thickBot="1" x14ac:dyDescent="0.3">
      <c r="A203" s="38">
        <f t="shared" si="53"/>
        <v>44168</v>
      </c>
      <c r="B203" s="60">
        <v>85</v>
      </c>
      <c r="C203" s="61">
        <v>18.2</v>
      </c>
      <c r="D203" s="60">
        <v>58</v>
      </c>
      <c r="E203" s="61">
        <v>0.31</v>
      </c>
      <c r="F203" s="43">
        <v>22</v>
      </c>
      <c r="G203" s="56">
        <v>100</v>
      </c>
      <c r="H203" s="57">
        <v>0.54300000000000004</v>
      </c>
      <c r="J203" s="50">
        <f t="shared" ref="J203" si="68">F203/120</f>
        <v>0.18333333333333332</v>
      </c>
      <c r="K203" s="50">
        <f t="shared" ref="K203" si="69">G203/120</f>
        <v>0.83333333333333337</v>
      </c>
    </row>
    <row r="204" spans="1:11" ht="19.5" thickBot="1" x14ac:dyDescent="0.3">
      <c r="A204" s="38">
        <f t="shared" si="53"/>
        <v>44175</v>
      </c>
      <c r="B204" s="60">
        <v>79</v>
      </c>
      <c r="C204" s="61">
        <v>11.5</v>
      </c>
      <c r="D204" s="60">
        <v>63</v>
      </c>
      <c r="E204" s="61">
        <v>0.28999999999999998</v>
      </c>
      <c r="F204" s="43">
        <v>23</v>
      </c>
      <c r="G204" s="56">
        <v>94</v>
      </c>
      <c r="H204" s="57">
        <v>0.5464</v>
      </c>
      <c r="J204" s="50">
        <f t="shared" ref="J204:J210" si="70">F204/120</f>
        <v>0.19166666666666668</v>
      </c>
      <c r="K204" s="50">
        <f t="shared" ref="K204:K210" si="71">G204/120</f>
        <v>0.78333333333333333</v>
      </c>
    </row>
    <row r="205" spans="1:11" ht="19.5" thickBot="1" x14ac:dyDescent="0.3">
      <c r="A205" s="38">
        <f t="shared" si="53"/>
        <v>44182</v>
      </c>
      <c r="B205" s="60">
        <v>65</v>
      </c>
      <c r="C205" s="61">
        <v>23</v>
      </c>
      <c r="D205" s="60">
        <v>39</v>
      </c>
      <c r="E205" s="61">
        <v>-9.0999999999999998E-2</v>
      </c>
      <c r="F205" s="43">
        <v>19</v>
      </c>
      <c r="G205" s="56">
        <v>89</v>
      </c>
      <c r="H205" s="57">
        <v>0.53800000000000003</v>
      </c>
      <c r="J205" s="50">
        <f t="shared" si="70"/>
        <v>0.15833333333333333</v>
      </c>
      <c r="K205" s="50">
        <f t="shared" si="71"/>
        <v>0.7416666666666667</v>
      </c>
    </row>
    <row r="206" spans="1:11" ht="19.5" thickBot="1" x14ac:dyDescent="0.3">
      <c r="A206" s="38">
        <f t="shared" si="53"/>
        <v>44189</v>
      </c>
      <c r="B206" s="60">
        <v>49</v>
      </c>
      <c r="C206" s="61">
        <v>22.7</v>
      </c>
      <c r="D206" s="60">
        <v>35</v>
      </c>
      <c r="E206" s="61">
        <v>-0.14499999999999999</v>
      </c>
      <c r="F206" s="43">
        <v>19</v>
      </c>
      <c r="G206" s="56">
        <v>75</v>
      </c>
      <c r="H206" s="57">
        <v>0.52800000000000002</v>
      </c>
      <c r="J206" s="50">
        <f t="shared" si="70"/>
        <v>0.15833333333333333</v>
      </c>
      <c r="K206" s="50">
        <f t="shared" si="71"/>
        <v>0.625</v>
      </c>
    </row>
    <row r="207" spans="1:11" ht="19.5" thickBot="1" x14ac:dyDescent="0.3">
      <c r="A207" s="38">
        <f t="shared" si="53"/>
        <v>44196</v>
      </c>
      <c r="B207" s="60">
        <v>48</v>
      </c>
      <c r="C207" s="61">
        <v>21.7</v>
      </c>
      <c r="D207" s="60">
        <v>49</v>
      </c>
      <c r="E207" s="61">
        <v>-9.2999999999999999E-2</v>
      </c>
      <c r="F207" s="43">
        <v>16</v>
      </c>
      <c r="G207" s="56">
        <v>81</v>
      </c>
      <c r="H207" s="57">
        <v>0.52600000000000002</v>
      </c>
      <c r="J207" s="50">
        <f t="shared" si="70"/>
        <v>0.13333333333333333</v>
      </c>
      <c r="K207" s="50">
        <f t="shared" si="71"/>
        <v>0.67500000000000004</v>
      </c>
    </row>
    <row r="208" spans="1:11" ht="19.5" thickBot="1" x14ac:dyDescent="0.3">
      <c r="A208" s="38">
        <f t="shared" si="53"/>
        <v>44203</v>
      </c>
      <c r="B208" s="60">
        <v>61</v>
      </c>
      <c r="C208" s="61">
        <v>19.18</v>
      </c>
      <c r="D208" s="60">
        <v>51</v>
      </c>
      <c r="E208" s="61">
        <v>-2.1000000000000001E-2</v>
      </c>
      <c r="F208" s="43">
        <v>21</v>
      </c>
      <c r="G208" s="56">
        <v>91</v>
      </c>
      <c r="H208" s="57">
        <v>0.52900000000000003</v>
      </c>
      <c r="J208" s="50">
        <f t="shared" si="70"/>
        <v>0.17499999999999999</v>
      </c>
      <c r="K208" s="50">
        <f t="shared" si="71"/>
        <v>0.7583333333333333</v>
      </c>
    </row>
    <row r="209" spans="1:11" ht="19.5" thickBot="1" x14ac:dyDescent="0.3">
      <c r="A209" s="38">
        <f t="shared" si="53"/>
        <v>44210</v>
      </c>
      <c r="B209" s="60">
        <v>70</v>
      </c>
      <c r="C209" s="61">
        <v>18.3</v>
      </c>
      <c r="D209" s="60">
        <v>77</v>
      </c>
      <c r="E209" s="61">
        <v>8.8999999999999996E-2</v>
      </c>
      <c r="F209" s="43">
        <v>20</v>
      </c>
      <c r="G209" s="56">
        <v>76</v>
      </c>
      <c r="H209" s="57">
        <v>0.53890000000000005</v>
      </c>
      <c r="J209" s="50">
        <f t="shared" si="70"/>
        <v>0.16666666666666666</v>
      </c>
      <c r="K209" s="50">
        <f t="shared" si="71"/>
        <v>0.6333333333333333</v>
      </c>
    </row>
    <row r="210" spans="1:11" ht="18.75" x14ac:dyDescent="0.25">
      <c r="A210" s="38">
        <f t="shared" si="53"/>
        <v>44217</v>
      </c>
      <c r="B210" s="60">
        <v>61</v>
      </c>
      <c r="C210" s="61">
        <v>20.754098360655739</v>
      </c>
      <c r="D210" s="60">
        <v>66</v>
      </c>
      <c r="E210" s="61">
        <v>2.7E-2</v>
      </c>
      <c r="F210" s="54">
        <v>23</v>
      </c>
      <c r="G210" s="56">
        <v>79</v>
      </c>
      <c r="H210" s="57">
        <v>0.53300000000000003</v>
      </c>
      <c r="J210" s="50">
        <f t="shared" si="70"/>
        <v>0.19166666666666668</v>
      </c>
      <c r="K210" s="50">
        <f t="shared" si="71"/>
        <v>0.65833333333333333</v>
      </c>
    </row>
    <row r="211" spans="1:11" ht="18.75" x14ac:dyDescent="0.25">
      <c r="A211" s="38">
        <f t="shared" si="53"/>
        <v>44224</v>
      </c>
      <c r="B211" s="60">
        <v>47</v>
      </c>
      <c r="C211" s="61">
        <v>40.488999999999997</v>
      </c>
      <c r="D211" s="60">
        <v>40</v>
      </c>
      <c r="E211" s="61">
        <v>-0.12</v>
      </c>
      <c r="F211" s="54">
        <v>14</v>
      </c>
      <c r="G211" s="56">
        <v>54</v>
      </c>
      <c r="H211" s="57">
        <v>0.51900000000000002</v>
      </c>
      <c r="J211" s="50">
        <f t="shared" ref="J211" si="72">F211/120</f>
        <v>0.11666666666666667</v>
      </c>
      <c r="K211" s="50">
        <f t="shared" ref="K211" si="73">G211/120</f>
        <v>0.45</v>
      </c>
    </row>
    <row r="212" spans="1:11" ht="18.75" x14ac:dyDescent="0.25">
      <c r="A212" s="38">
        <f t="shared" si="53"/>
        <v>44231</v>
      </c>
      <c r="B212" s="60">
        <v>40</v>
      </c>
      <c r="C212" s="61">
        <v>18.25</v>
      </c>
      <c r="D212" s="60">
        <v>33</v>
      </c>
      <c r="E212" s="61">
        <v>-0.14499999999999999</v>
      </c>
      <c r="F212" s="54">
        <v>25</v>
      </c>
      <c r="G212" s="56">
        <v>62</v>
      </c>
      <c r="H212" s="57">
        <v>0.50900000000000001</v>
      </c>
      <c r="J212" s="50">
        <f t="shared" ref="J212" si="74">F212/120</f>
        <v>0.20833333333333334</v>
      </c>
      <c r="K212" s="50">
        <f t="shared" ref="K212" si="75">G212/120</f>
        <v>0.51666666666666672</v>
      </c>
    </row>
    <row r="213" spans="1:11" ht="18.75" x14ac:dyDescent="0.25">
      <c r="A213" s="38">
        <f t="shared" si="53"/>
        <v>44238</v>
      </c>
      <c r="B213" s="60">
        <v>49</v>
      </c>
      <c r="C213" s="61">
        <v>18.959183673469386</v>
      </c>
      <c r="D213" s="32">
        <v>60</v>
      </c>
      <c r="E213" s="61">
        <v>3.1780096085432669E-3</v>
      </c>
      <c r="F213" s="54">
        <v>13</v>
      </c>
      <c r="G213" s="56">
        <v>88</v>
      </c>
      <c r="H213" s="57">
        <v>0.5131</v>
      </c>
      <c r="J213" s="50">
        <f t="shared" ref="J213" si="76">F213/120</f>
        <v>0.10833333333333334</v>
      </c>
      <c r="K213" s="50">
        <f t="shared" ref="K213" si="77">G213/120</f>
        <v>0.73333333333333328</v>
      </c>
    </row>
    <row r="214" spans="1:11" ht="18.75" x14ac:dyDescent="0.25">
      <c r="A214" s="38">
        <f t="shared" si="53"/>
        <v>44245</v>
      </c>
      <c r="B214" s="60">
        <v>50</v>
      </c>
      <c r="C214" s="61">
        <v>20.52</v>
      </c>
      <c r="D214" s="60">
        <v>73</v>
      </c>
      <c r="E214" s="61">
        <v>7.5999999999999998E-2</v>
      </c>
      <c r="F214" s="54">
        <v>16</v>
      </c>
      <c r="G214" s="56">
        <v>85</v>
      </c>
      <c r="H214" s="57">
        <v>0.51400000000000001</v>
      </c>
      <c r="J214" s="50">
        <f t="shared" ref="J214" si="78">F214/120</f>
        <v>0.13333333333333333</v>
      </c>
      <c r="K214" s="50">
        <f t="shared" ref="K214" si="79">G214/120</f>
        <v>0.70833333333333337</v>
      </c>
    </row>
    <row r="215" spans="1:11" ht="18.75" x14ac:dyDescent="0.25">
      <c r="A215" s="38">
        <f t="shared" si="53"/>
        <v>44252</v>
      </c>
      <c r="B215" s="60">
        <v>40</v>
      </c>
      <c r="C215" s="61">
        <v>14.85</v>
      </c>
      <c r="D215" s="60">
        <v>63</v>
      </c>
      <c r="E215" s="61">
        <v>0.11</v>
      </c>
      <c r="F215" s="54">
        <v>8</v>
      </c>
      <c r="G215" s="56">
        <v>71</v>
      </c>
      <c r="H215" s="57">
        <v>0.50880000000000003</v>
      </c>
      <c r="J215" s="50">
        <f t="shared" ref="J215" si="80">F215/120</f>
        <v>6.6666666666666666E-2</v>
      </c>
      <c r="K215" s="50">
        <f t="shared" ref="K215" si="81">G215/120</f>
        <v>0.59166666666666667</v>
      </c>
    </row>
    <row r="216" spans="1:11" ht="18.75" x14ac:dyDescent="0.25">
      <c r="A216" s="38">
        <f t="shared" si="53"/>
        <v>44259</v>
      </c>
      <c r="B216" s="60">
        <v>32</v>
      </c>
      <c r="C216" s="61">
        <f>-0.175*100</f>
        <v>-17.5</v>
      </c>
      <c r="D216" s="60">
        <v>47</v>
      </c>
      <c r="E216" s="61">
        <v>-9.7000000000000003E-2</v>
      </c>
      <c r="F216" s="54">
        <v>5</v>
      </c>
      <c r="G216" s="56">
        <v>42</v>
      </c>
      <c r="H216" s="57">
        <v>0.48899999999999999</v>
      </c>
      <c r="J216" s="50">
        <f t="shared" ref="J216" si="82">F216/120</f>
        <v>4.1666666666666664E-2</v>
      </c>
      <c r="K216" s="50">
        <f t="shared" ref="K216" si="83">G216/120</f>
        <v>0.35</v>
      </c>
    </row>
    <row r="217" spans="1:11" ht="18.75" x14ac:dyDescent="0.25">
      <c r="A217" s="38">
        <f t="shared" si="53"/>
        <v>44266</v>
      </c>
      <c r="B217" s="60">
        <v>46</v>
      </c>
      <c r="C217" s="61">
        <v>14.782999999999999</v>
      </c>
      <c r="D217" s="60">
        <v>57</v>
      </c>
      <c r="E217" s="61">
        <v>-1.0486656108295274E-2</v>
      </c>
      <c r="F217" s="54">
        <v>12</v>
      </c>
      <c r="G217" s="56">
        <v>66</v>
      </c>
      <c r="H217" s="57">
        <v>0.502</v>
      </c>
      <c r="J217" s="50">
        <f t="shared" ref="J217" si="84">F217/120</f>
        <v>0.1</v>
      </c>
      <c r="K217" s="50">
        <f t="shared" ref="K217" si="85">G217/120</f>
        <v>0.55000000000000004</v>
      </c>
    </row>
    <row r="218" spans="1:11" ht="18.75" x14ac:dyDescent="0.25">
      <c r="A218" s="38">
        <f t="shared" si="53"/>
        <v>44273</v>
      </c>
      <c r="B218" s="60">
        <v>62</v>
      </c>
      <c r="C218" s="61">
        <v>1.4999999999999999E-2</v>
      </c>
      <c r="D218" s="60">
        <v>80</v>
      </c>
      <c r="E218" s="61">
        <v>0.128</v>
      </c>
      <c r="F218" s="54">
        <v>12</v>
      </c>
      <c r="G218" s="56">
        <v>80</v>
      </c>
      <c r="H218" s="57">
        <v>0.5131</v>
      </c>
      <c r="J218" s="50">
        <f t="shared" ref="J218:J220" si="86">F218/120</f>
        <v>0.1</v>
      </c>
      <c r="K218" s="50">
        <f t="shared" ref="K218:K220" si="87">G218/120</f>
        <v>0.66666666666666663</v>
      </c>
    </row>
    <row r="219" spans="1:11" ht="18.75" x14ac:dyDescent="0.25">
      <c r="A219" s="38">
        <f t="shared" si="53"/>
        <v>44280</v>
      </c>
      <c r="B219" s="60">
        <v>59</v>
      </c>
      <c r="C219" s="61">
        <v>1E-3</v>
      </c>
      <c r="D219" s="60">
        <v>74</v>
      </c>
      <c r="E219" s="61">
        <v>7.8E-2</v>
      </c>
      <c r="F219" s="56">
        <v>12</v>
      </c>
      <c r="G219" s="56">
        <v>71</v>
      </c>
      <c r="H219" s="57">
        <v>0.51139999999999997</v>
      </c>
      <c r="J219" s="50">
        <f t="shared" si="86"/>
        <v>0.1</v>
      </c>
      <c r="K219" s="50">
        <f t="shared" si="87"/>
        <v>0.59166666666666667</v>
      </c>
    </row>
    <row r="220" spans="1:11" ht="18.75" x14ac:dyDescent="0.25">
      <c r="A220" s="38">
        <f t="shared" si="53"/>
        <v>44287</v>
      </c>
      <c r="B220" s="60">
        <v>59</v>
      </c>
      <c r="C220" s="61">
        <v>1E-3</v>
      </c>
      <c r="D220" s="60">
        <v>74</v>
      </c>
      <c r="E220" s="61">
        <v>7.8E-2</v>
      </c>
      <c r="F220" s="56">
        <v>16</v>
      </c>
      <c r="G220" s="56">
        <v>71</v>
      </c>
      <c r="H220" s="57">
        <v>0.51139999999999997</v>
      </c>
      <c r="J220" s="50">
        <f t="shared" si="86"/>
        <v>0.13333333333333333</v>
      </c>
      <c r="K220" s="50">
        <f t="shared" si="87"/>
        <v>0.59166666666666667</v>
      </c>
    </row>
    <row r="221" spans="1:11" ht="18.75" x14ac:dyDescent="0.25">
      <c r="A221" s="38">
        <f t="shared" si="53"/>
        <v>44294</v>
      </c>
      <c r="B221" s="60">
        <v>77</v>
      </c>
      <c r="C221" s="61">
        <v>9.6000000000000002E-2</v>
      </c>
      <c r="D221" s="60">
        <v>76</v>
      </c>
      <c r="E221" s="61">
        <v>8.5999999999999993E-2</v>
      </c>
      <c r="F221" s="56">
        <v>18</v>
      </c>
      <c r="G221" s="56">
        <v>103</v>
      </c>
      <c r="H221" s="57">
        <v>0.52869999999999995</v>
      </c>
      <c r="J221" s="50">
        <v>0.15</v>
      </c>
      <c r="K221" s="50">
        <v>0.85833333333333328</v>
      </c>
    </row>
    <row r="222" spans="1:11" ht="18.75" x14ac:dyDescent="0.25">
      <c r="A222" s="38">
        <f t="shared" si="53"/>
        <v>44301</v>
      </c>
      <c r="B222" s="60">
        <v>84</v>
      </c>
      <c r="C222" s="61">
        <v>14.6</v>
      </c>
      <c r="D222" s="60">
        <v>84</v>
      </c>
      <c r="E222" s="61">
        <v>0.186</v>
      </c>
      <c r="F222" s="56">
        <v>20</v>
      </c>
      <c r="G222" s="56">
        <v>105</v>
      </c>
      <c r="H222" s="57">
        <v>0.54069999999999996</v>
      </c>
      <c r="J222" s="50">
        <f t="shared" ref="J222:J223" si="88">F222/120</f>
        <v>0.16666666666666666</v>
      </c>
      <c r="K222" s="50">
        <f t="shared" ref="K222:K223" si="89">G222/120</f>
        <v>0.875</v>
      </c>
    </row>
    <row r="223" spans="1:11" ht="18.75" x14ac:dyDescent="0.25">
      <c r="A223" s="38">
        <f t="shared" si="53"/>
        <v>44308</v>
      </c>
      <c r="B223" s="60">
        <v>80</v>
      </c>
      <c r="C223" s="61">
        <v>15.83</v>
      </c>
      <c r="D223" s="60">
        <v>70</v>
      </c>
      <c r="E223" s="61">
        <v>0.05</v>
      </c>
      <c r="F223" s="56">
        <v>25</v>
      </c>
      <c r="G223" s="56">
        <v>89</v>
      </c>
      <c r="H223" s="57">
        <v>0.54400000000000004</v>
      </c>
      <c r="J223" s="50">
        <f t="shared" si="88"/>
        <v>0.20833333333333334</v>
      </c>
      <c r="K223" s="50">
        <f t="shared" si="89"/>
        <v>0.7416666666666667</v>
      </c>
    </row>
    <row r="224" spans="1:11" ht="18.75" x14ac:dyDescent="0.25">
      <c r="A224" s="38">
        <f t="shared" si="53"/>
        <v>44315</v>
      </c>
      <c r="B224" s="60">
        <v>79</v>
      </c>
      <c r="C224" s="61">
        <v>11.27</v>
      </c>
      <c r="D224" s="60">
        <v>46</v>
      </c>
      <c r="E224" s="61">
        <v>-0.04</v>
      </c>
      <c r="F224" s="56">
        <v>26</v>
      </c>
      <c r="G224" s="56">
        <v>95</v>
      </c>
      <c r="H224" s="57">
        <v>0.54300000000000004</v>
      </c>
      <c r="J224" s="50">
        <f t="shared" ref="J224" si="90">F224/120</f>
        <v>0.21666666666666667</v>
      </c>
      <c r="K224" s="50">
        <f t="shared" ref="K224" si="91">G224/120</f>
        <v>0.79166666666666663</v>
      </c>
    </row>
    <row r="225" spans="1:11" ht="18.75" x14ac:dyDescent="0.25">
      <c r="A225" s="38">
        <f t="shared" si="53"/>
        <v>44322</v>
      </c>
      <c r="B225" s="60">
        <v>66</v>
      </c>
      <c r="C225" s="61">
        <v>28.15</v>
      </c>
      <c r="D225" s="60">
        <v>40</v>
      </c>
      <c r="E225" s="61">
        <v>-0.1</v>
      </c>
      <c r="F225" s="56">
        <v>27</v>
      </c>
      <c r="G225" s="56">
        <v>74</v>
      </c>
      <c r="H225" s="57">
        <v>0.53590000000000004</v>
      </c>
      <c r="J225" s="50">
        <f t="shared" ref="J225:J237" si="92">F225/120</f>
        <v>0.22500000000000001</v>
      </c>
      <c r="K225" s="50">
        <f t="shared" ref="K225:K237" si="93">G225/120</f>
        <v>0.6166666666666667</v>
      </c>
    </row>
    <row r="226" spans="1:11" ht="18.75" x14ac:dyDescent="0.25">
      <c r="A226" s="38">
        <f t="shared" si="53"/>
        <v>44329</v>
      </c>
      <c r="B226" s="60">
        <v>61</v>
      </c>
      <c r="C226" s="61">
        <v>3.0000000000000001E-3</v>
      </c>
      <c r="D226" s="60">
        <v>36</v>
      </c>
      <c r="E226" s="61">
        <v>-0.09</v>
      </c>
      <c r="F226" s="56">
        <v>28</v>
      </c>
      <c r="G226" s="56">
        <v>67</v>
      </c>
      <c r="H226" s="57">
        <v>0.5333</v>
      </c>
      <c r="J226" s="50">
        <f t="shared" si="92"/>
        <v>0.23333333333333334</v>
      </c>
      <c r="K226" s="50">
        <f t="shared" si="93"/>
        <v>0.55833333333333335</v>
      </c>
    </row>
    <row r="227" spans="1:11" ht="18.75" x14ac:dyDescent="0.25">
      <c r="A227" s="38">
        <f t="shared" si="53"/>
        <v>44336</v>
      </c>
      <c r="B227" s="60">
        <v>53</v>
      </c>
      <c r="C227" s="61"/>
      <c r="D227" s="60"/>
      <c r="E227" s="61"/>
      <c r="F227" s="56">
        <v>22</v>
      </c>
      <c r="G227" s="56">
        <v>70</v>
      </c>
      <c r="H227" s="57">
        <f>(H226+H228)/2</f>
        <v>0.52865000000000006</v>
      </c>
      <c r="J227" s="50">
        <f t="shared" si="92"/>
        <v>0.18333333333333332</v>
      </c>
      <c r="K227" s="50">
        <f t="shared" si="93"/>
        <v>0.58333333333333337</v>
      </c>
    </row>
    <row r="228" spans="1:11" ht="18.75" x14ac:dyDescent="0.25">
      <c r="A228" s="38">
        <f t="shared" si="53"/>
        <v>44343</v>
      </c>
      <c r="B228" s="60">
        <v>49</v>
      </c>
      <c r="C228" s="61">
        <v>-4.8000000000000001E-2</v>
      </c>
      <c r="D228" s="60">
        <v>53</v>
      </c>
      <c r="E228" s="61">
        <v>-5.3999999999999999E-2</v>
      </c>
      <c r="F228" s="56">
        <v>15</v>
      </c>
      <c r="G228" s="56">
        <v>76</v>
      </c>
      <c r="H228" s="57">
        <v>0.52400000000000002</v>
      </c>
      <c r="J228" s="50">
        <f t="shared" si="92"/>
        <v>0.125</v>
      </c>
      <c r="K228" s="50">
        <f t="shared" si="93"/>
        <v>0.6333333333333333</v>
      </c>
    </row>
    <row r="229" spans="1:11" ht="18.75" x14ac:dyDescent="0.25">
      <c r="A229" s="38">
        <f t="shared" si="53"/>
        <v>44350</v>
      </c>
      <c r="B229" s="60">
        <v>56</v>
      </c>
      <c r="C229" s="61">
        <v>-4.5999999999999999E-2</v>
      </c>
      <c r="D229" s="60">
        <v>60</v>
      </c>
      <c r="E229" s="61">
        <v>-2.7590547269702281E-2</v>
      </c>
      <c r="F229" s="56">
        <v>12</v>
      </c>
      <c r="G229" s="56">
        <v>70</v>
      </c>
      <c r="H229" s="57">
        <v>0.52290000000000003</v>
      </c>
      <c r="J229" s="50">
        <f t="shared" si="92"/>
        <v>0.1</v>
      </c>
      <c r="K229" s="50">
        <f t="shared" si="93"/>
        <v>0.58333333333333337</v>
      </c>
    </row>
    <row r="230" spans="1:11" ht="18.75" x14ac:dyDescent="0.25">
      <c r="A230" s="38">
        <f t="shared" si="53"/>
        <v>44357</v>
      </c>
      <c r="B230" s="60">
        <v>51</v>
      </c>
      <c r="C230" s="61">
        <v>-5.3999999999999999E-2</v>
      </c>
      <c r="D230" s="60">
        <v>67</v>
      </c>
      <c r="E230" s="61">
        <v>-8.0000000000000002E-3</v>
      </c>
      <c r="F230" s="56">
        <v>12</v>
      </c>
      <c r="G230" s="56">
        <v>71</v>
      </c>
      <c r="H230" s="57">
        <v>0.52029999999999998</v>
      </c>
      <c r="J230" s="50">
        <f t="shared" si="92"/>
        <v>0.1</v>
      </c>
      <c r="K230" s="50">
        <f t="shared" si="93"/>
        <v>0.59166666666666667</v>
      </c>
    </row>
    <row r="231" spans="1:11" ht="18.75" x14ac:dyDescent="0.25">
      <c r="A231" s="38">
        <f t="shared" si="53"/>
        <v>44364</v>
      </c>
      <c r="B231" s="60">
        <v>49</v>
      </c>
      <c r="C231" s="61">
        <v>-8.7036962070876564E-2</v>
      </c>
      <c r="D231" s="60">
        <v>54</v>
      </c>
      <c r="E231" s="61">
        <v>-3.5856415558746794E-2</v>
      </c>
      <c r="F231" s="56">
        <v>10</v>
      </c>
      <c r="G231" s="56">
        <v>64</v>
      </c>
      <c r="H231" s="57">
        <v>0.51327509741753896</v>
      </c>
      <c r="J231" s="50">
        <f t="shared" si="92"/>
        <v>8.3333333333333329E-2</v>
      </c>
      <c r="K231" s="50">
        <f t="shared" si="93"/>
        <v>0.53333333333333333</v>
      </c>
    </row>
    <row r="232" spans="1:11" ht="18.75" x14ac:dyDescent="0.25">
      <c r="A232" s="38">
        <f t="shared" si="53"/>
        <v>44371</v>
      </c>
      <c r="B232" s="60">
        <v>40</v>
      </c>
      <c r="C232" s="61">
        <f>-0.148</f>
        <v>-0.14799999999999999</v>
      </c>
      <c r="D232" s="60">
        <v>43</v>
      </c>
      <c r="E232" s="61">
        <v>-9.9000000000000005E-2</v>
      </c>
      <c r="F232" s="56">
        <v>8</v>
      </c>
      <c r="G232" s="56">
        <v>51</v>
      </c>
      <c r="H232" s="57">
        <v>0.49199999999999999</v>
      </c>
      <c r="J232" s="50">
        <f t="shared" si="92"/>
        <v>6.6666666666666666E-2</v>
      </c>
      <c r="K232" s="50">
        <f t="shared" si="93"/>
        <v>0.42499999999999999</v>
      </c>
    </row>
    <row r="233" spans="1:11" ht="18.75" x14ac:dyDescent="0.25">
      <c r="A233" s="38">
        <f t="shared" si="53"/>
        <v>44378</v>
      </c>
      <c r="B233" s="60">
        <v>53</v>
      </c>
      <c r="C233" s="61">
        <v>-7.5999999999999998E-2</v>
      </c>
      <c r="D233" s="60">
        <v>52</v>
      </c>
      <c r="E233" s="61">
        <v>-4.0000000000000001E-3</v>
      </c>
      <c r="F233" s="56">
        <v>10</v>
      </c>
      <c r="G233" s="56">
        <v>73</v>
      </c>
      <c r="H233" s="57">
        <v>0.50549999999999995</v>
      </c>
      <c r="J233" s="50">
        <f t="shared" si="92"/>
        <v>8.3333333333333329E-2</v>
      </c>
      <c r="K233" s="50">
        <f t="shared" si="93"/>
        <v>0.60833333333333328</v>
      </c>
    </row>
    <row r="234" spans="1:11" ht="18.75" x14ac:dyDescent="0.25">
      <c r="A234" s="38">
        <f t="shared" si="53"/>
        <v>44385</v>
      </c>
      <c r="B234" s="60">
        <v>57</v>
      </c>
      <c r="C234" s="61">
        <v>-2.4807539097503519E-2</v>
      </c>
      <c r="D234" s="60">
        <v>80</v>
      </c>
      <c r="E234" s="61">
        <v>0.124</v>
      </c>
      <c r="F234" s="56">
        <v>12</v>
      </c>
      <c r="G234" s="56">
        <v>72</v>
      </c>
      <c r="H234" s="57">
        <v>0.51175029777623082</v>
      </c>
      <c r="J234" s="50">
        <f t="shared" si="92"/>
        <v>0.1</v>
      </c>
      <c r="K234" s="50">
        <f t="shared" si="93"/>
        <v>0.6</v>
      </c>
    </row>
    <row r="235" spans="1:11" ht="18.75" x14ac:dyDescent="0.25">
      <c r="A235" s="38">
        <f t="shared" si="53"/>
        <v>44392</v>
      </c>
      <c r="B235" s="60">
        <v>57</v>
      </c>
      <c r="C235" s="61">
        <v>-1E-3</v>
      </c>
      <c r="D235" s="60">
        <v>81</v>
      </c>
      <c r="E235" s="61">
        <v>9.8000000000000004E-2</v>
      </c>
      <c r="F235" s="56">
        <v>16</v>
      </c>
      <c r="G235" s="56">
        <v>76</v>
      </c>
      <c r="H235" s="57">
        <v>0.51500000000000001</v>
      </c>
      <c r="J235" s="50">
        <f t="shared" si="92"/>
        <v>0.13333333333333333</v>
      </c>
      <c r="K235" s="50">
        <f t="shared" si="93"/>
        <v>0.6333333333333333</v>
      </c>
    </row>
    <row r="236" spans="1:11" ht="18.75" x14ac:dyDescent="0.25">
      <c r="A236" s="38">
        <f t="shared" si="53"/>
        <v>44399</v>
      </c>
      <c r="B236" s="60">
        <v>54</v>
      </c>
      <c r="C236" s="61">
        <v>-3.5000000000000003E-2</v>
      </c>
      <c r="D236" s="60">
        <v>60</v>
      </c>
      <c r="E236" s="61">
        <v>-8.0000000000000002E-3</v>
      </c>
      <c r="F236" s="56">
        <v>12</v>
      </c>
      <c r="G236" s="56">
        <v>67</v>
      </c>
      <c r="H236" s="57">
        <v>0.50860000000000005</v>
      </c>
      <c r="J236" s="50">
        <f t="shared" si="92"/>
        <v>0.1</v>
      </c>
      <c r="K236" s="50">
        <f t="shared" si="93"/>
        <v>0.55833333333333335</v>
      </c>
    </row>
    <row r="237" spans="1:11" ht="18.75" x14ac:dyDescent="0.25">
      <c r="A237" s="38">
        <f t="shared" si="53"/>
        <v>44406</v>
      </c>
      <c r="B237" s="60">
        <v>61</v>
      </c>
      <c r="C237" s="61">
        <v>1.0999999999999999E-2</v>
      </c>
      <c r="D237" s="60">
        <v>59</v>
      </c>
      <c r="E237" s="61">
        <v>8.9999999999999993E-3</v>
      </c>
      <c r="F237" s="56">
        <v>18</v>
      </c>
      <c r="G237" s="56">
        <v>81</v>
      </c>
      <c r="H237" s="57">
        <v>0.51496820337345761</v>
      </c>
      <c r="J237" s="50">
        <f t="shared" si="92"/>
        <v>0.15</v>
      </c>
      <c r="K237" s="50">
        <f t="shared" si="93"/>
        <v>0.67500000000000004</v>
      </c>
    </row>
    <row r="238" spans="1:11" ht="18.75" x14ac:dyDescent="0.25">
      <c r="A238" s="38">
        <f t="shared" si="53"/>
        <v>44413</v>
      </c>
      <c r="B238" s="60">
        <v>66</v>
      </c>
      <c r="C238" s="61">
        <v>1.4999999999999999E-2</v>
      </c>
      <c r="D238" s="60">
        <v>71</v>
      </c>
      <c r="E238" s="61">
        <v>5.1999999999999998E-2</v>
      </c>
      <c r="F238" s="56">
        <v>19</v>
      </c>
      <c r="G238" s="56">
        <v>75</v>
      </c>
      <c r="H238" s="57">
        <v>0.51635332065199047</v>
      </c>
      <c r="J238" s="50">
        <f t="shared" ref="J238" si="94">F238/120</f>
        <v>0.15833333333333333</v>
      </c>
      <c r="K238" s="50">
        <f t="shared" ref="K238" si="95">G238/120</f>
        <v>0.625</v>
      </c>
    </row>
    <row r="239" spans="1:11" ht="18.75" x14ac:dyDescent="0.25">
      <c r="A239" s="38">
        <f t="shared" ref="A239:A272" si="96">A238+7</f>
        <v>44420</v>
      </c>
      <c r="B239" s="60">
        <v>67</v>
      </c>
      <c r="C239" s="61">
        <v>2.1000000000000001E-2</v>
      </c>
      <c r="D239" s="60">
        <v>63</v>
      </c>
      <c r="E239" s="61">
        <v>0.01</v>
      </c>
      <c r="F239" s="56">
        <v>19</v>
      </c>
      <c r="G239" s="56">
        <v>73</v>
      </c>
      <c r="H239" s="57">
        <v>0.51635332065199047</v>
      </c>
      <c r="J239" s="50">
        <f t="shared" ref="J239:J243" si="97">F239/120</f>
        <v>0.15833333333333333</v>
      </c>
      <c r="K239" s="50">
        <f t="shared" ref="K239:K243" si="98">G239/120</f>
        <v>0.60833333333333328</v>
      </c>
    </row>
    <row r="240" spans="1:11" ht="18.75" x14ac:dyDescent="0.25">
      <c r="A240" s="38">
        <f t="shared" si="96"/>
        <v>44427</v>
      </c>
      <c r="B240" s="60">
        <v>65</v>
      </c>
      <c r="C240" s="61">
        <v>-0.01</v>
      </c>
      <c r="D240" s="60">
        <v>62</v>
      </c>
      <c r="E240" s="61">
        <v>-1.01E-2</v>
      </c>
      <c r="F240" s="56">
        <v>19</v>
      </c>
      <c r="G240" s="56">
        <v>70</v>
      </c>
      <c r="H240" s="150">
        <v>0.51</v>
      </c>
      <c r="J240" s="50">
        <f t="shared" si="97"/>
        <v>0.15833333333333333</v>
      </c>
      <c r="K240" s="50">
        <f t="shared" si="98"/>
        <v>0.58333333333333337</v>
      </c>
    </row>
    <row r="241" spans="1:11" ht="18.75" x14ac:dyDescent="0.25">
      <c r="A241" s="38">
        <f t="shared" si="96"/>
        <v>44434</v>
      </c>
      <c r="B241" s="60">
        <v>60</v>
      </c>
      <c r="C241" s="61">
        <v>1.2E-2</v>
      </c>
      <c r="D241" s="60">
        <v>58</v>
      </c>
      <c r="E241" s="61">
        <v>-5.0000000000000001E-3</v>
      </c>
      <c r="F241" s="56">
        <v>20</v>
      </c>
      <c r="G241" s="56">
        <v>70</v>
      </c>
      <c r="H241" s="150">
        <v>0.52</v>
      </c>
      <c r="J241" s="50">
        <f t="shared" si="97"/>
        <v>0.16666666666666666</v>
      </c>
      <c r="K241" s="50">
        <f t="shared" si="98"/>
        <v>0.58333333333333337</v>
      </c>
    </row>
    <row r="242" spans="1:11" ht="18.75" x14ac:dyDescent="0.25">
      <c r="A242" s="38">
        <f t="shared" si="96"/>
        <v>44441</v>
      </c>
      <c r="B242" s="60">
        <v>67</v>
      </c>
      <c r="C242" s="61">
        <v>3.9E-2</v>
      </c>
      <c r="D242" s="60">
        <v>70</v>
      </c>
      <c r="E242" s="61">
        <v>3.4000000000000002E-2</v>
      </c>
      <c r="F242" s="56">
        <v>19</v>
      </c>
      <c r="G242" s="56">
        <v>71</v>
      </c>
      <c r="H242" s="150">
        <v>0.52</v>
      </c>
      <c r="J242" s="50">
        <f t="shared" si="97"/>
        <v>0.15833333333333333</v>
      </c>
      <c r="K242" s="50">
        <f t="shared" si="98"/>
        <v>0.59166666666666667</v>
      </c>
    </row>
    <row r="243" spans="1:11" ht="18.75" x14ac:dyDescent="0.25">
      <c r="A243" s="38">
        <f t="shared" si="96"/>
        <v>44448</v>
      </c>
      <c r="B243" s="60">
        <v>56</v>
      </c>
      <c r="C243" s="61">
        <v>-3.6999999999999998E-2</v>
      </c>
      <c r="D243" s="60">
        <v>55</v>
      </c>
      <c r="E243" s="61">
        <v>-4.2000000000000003E-2</v>
      </c>
      <c r="F243" s="56">
        <v>20</v>
      </c>
      <c r="G243" s="56">
        <v>57</v>
      </c>
      <c r="H243" s="150">
        <v>0.51172344295149819</v>
      </c>
      <c r="J243" s="50">
        <f t="shared" si="97"/>
        <v>0.16666666666666666</v>
      </c>
      <c r="K243" s="50">
        <f t="shared" si="98"/>
        <v>0.47499999999999998</v>
      </c>
    </row>
    <row r="244" spans="1:11" ht="18.75" x14ac:dyDescent="0.25">
      <c r="A244" s="38">
        <f t="shared" si="96"/>
        <v>44455</v>
      </c>
      <c r="B244" s="60">
        <v>42</v>
      </c>
      <c r="C244" s="61">
        <v>-0.11700000000000001</v>
      </c>
      <c r="D244" s="60">
        <v>36</v>
      </c>
      <c r="E244" s="61">
        <v>-0.14899999999999999</v>
      </c>
      <c r="F244" s="56">
        <v>13</v>
      </c>
      <c r="G244" s="56">
        <v>45</v>
      </c>
      <c r="H244" s="150">
        <v>0.497</v>
      </c>
      <c r="J244" s="50">
        <f t="shared" ref="J244:J249" si="99">F244/120</f>
        <v>0.10833333333333334</v>
      </c>
      <c r="K244" s="50">
        <f t="shared" ref="K244:K249" si="100">G244/120</f>
        <v>0.375</v>
      </c>
    </row>
    <row r="245" spans="1:11" ht="18.75" x14ac:dyDescent="0.25">
      <c r="A245" s="38">
        <f t="shared" si="96"/>
        <v>44462</v>
      </c>
      <c r="B245" s="132">
        <v>30</v>
      </c>
      <c r="C245" s="133">
        <v>-0.19700000000000001</v>
      </c>
      <c r="D245" s="132">
        <v>37</v>
      </c>
      <c r="E245" s="133">
        <v>-0.16700000000000001</v>
      </c>
      <c r="F245" s="56">
        <v>9</v>
      </c>
      <c r="G245" s="56">
        <v>50</v>
      </c>
      <c r="H245" s="150">
        <v>0.48499999999999999</v>
      </c>
      <c r="J245" s="50">
        <f t="shared" si="99"/>
        <v>7.4999999999999997E-2</v>
      </c>
      <c r="K245" s="50">
        <f t="shared" si="100"/>
        <v>0.41666666666666669</v>
      </c>
    </row>
    <row r="246" spans="1:11" ht="18.75" x14ac:dyDescent="0.25">
      <c r="A246" s="38">
        <f t="shared" si="96"/>
        <v>44469</v>
      </c>
      <c r="B246" s="127">
        <v>27</v>
      </c>
      <c r="C246" s="128">
        <v>-0.23499999999999999</v>
      </c>
      <c r="D246" s="127">
        <v>39</v>
      </c>
      <c r="E246" s="128">
        <v>-0.12</v>
      </c>
      <c r="F246" s="56">
        <v>6</v>
      </c>
      <c r="G246" s="56">
        <v>31</v>
      </c>
      <c r="H246" s="150">
        <v>0.47159753241049668</v>
      </c>
      <c r="J246" s="50">
        <f t="shared" si="99"/>
        <v>0.05</v>
      </c>
      <c r="K246" s="50">
        <f t="shared" si="100"/>
        <v>0.25833333333333336</v>
      </c>
    </row>
    <row r="247" spans="1:11" ht="18.75" x14ac:dyDescent="0.25">
      <c r="A247" s="38">
        <f t="shared" si="96"/>
        <v>44476</v>
      </c>
      <c r="B247" s="127">
        <v>33</v>
      </c>
      <c r="C247" s="128">
        <v>-0.20499999999999999</v>
      </c>
      <c r="D247" s="127">
        <v>57</v>
      </c>
      <c r="E247" s="128">
        <v>-7.0000000000000001E-3</v>
      </c>
      <c r="F247" s="56">
        <v>6</v>
      </c>
      <c r="G247" s="56">
        <v>35</v>
      </c>
      <c r="H247" s="150">
        <v>0.46899999999999997</v>
      </c>
      <c r="J247" s="50">
        <f t="shared" si="99"/>
        <v>0.05</v>
      </c>
      <c r="K247" s="50">
        <f t="shared" si="100"/>
        <v>0.29166666666666669</v>
      </c>
    </row>
    <row r="248" spans="1:11" ht="18.75" x14ac:dyDescent="0.25">
      <c r="A248" s="38">
        <f t="shared" si="96"/>
        <v>44483</v>
      </c>
      <c r="B248" s="132">
        <v>34</v>
      </c>
      <c r="C248" s="133">
        <v>-0.154</v>
      </c>
      <c r="D248" s="132">
        <v>67</v>
      </c>
      <c r="E248" s="133">
        <v>0.05</v>
      </c>
      <c r="F248" s="56">
        <v>7</v>
      </c>
      <c r="G248" s="56">
        <v>47</v>
      </c>
      <c r="H248" s="150">
        <v>0.46975558979108661</v>
      </c>
      <c r="J248" s="50">
        <f t="shared" si="99"/>
        <v>5.8333333333333334E-2</v>
      </c>
      <c r="K248" s="50">
        <f t="shared" si="100"/>
        <v>0.39166666666666666</v>
      </c>
    </row>
    <row r="249" spans="1:11" ht="18.75" x14ac:dyDescent="0.25">
      <c r="A249" s="38">
        <f t="shared" si="96"/>
        <v>44490</v>
      </c>
      <c r="B249" s="132">
        <v>64</v>
      </c>
      <c r="C249" s="133">
        <v>2.5999999999999999E-2</v>
      </c>
      <c r="D249" s="132">
        <v>93</v>
      </c>
      <c r="E249" s="133">
        <v>0.22900000000000001</v>
      </c>
      <c r="F249" s="56">
        <v>10</v>
      </c>
      <c r="G249" s="56">
        <v>84</v>
      </c>
      <c r="H249" s="150">
        <v>0.49399999999999999</v>
      </c>
      <c r="J249" s="50">
        <f t="shared" si="99"/>
        <v>8.3333333333333329E-2</v>
      </c>
      <c r="K249" s="50">
        <f t="shared" si="100"/>
        <v>0.7</v>
      </c>
    </row>
    <row r="250" spans="1:11" ht="18.75" x14ac:dyDescent="0.25">
      <c r="A250" s="38">
        <f t="shared" si="96"/>
        <v>44497</v>
      </c>
      <c r="B250" s="132"/>
      <c r="C250" s="133"/>
      <c r="D250" s="132" t="s">
        <v>322</v>
      </c>
      <c r="E250" s="133"/>
      <c r="F250" s="56"/>
      <c r="G250" s="56"/>
      <c r="H250" s="150"/>
      <c r="J250" s="50"/>
      <c r="K250" s="50"/>
    </row>
    <row r="251" spans="1:11" ht="18.75" x14ac:dyDescent="0.25">
      <c r="A251" s="38">
        <f t="shared" si="96"/>
        <v>44504</v>
      </c>
      <c r="B251" s="132"/>
      <c r="C251" s="133"/>
      <c r="D251" s="132" t="s">
        <v>322</v>
      </c>
      <c r="E251" s="133"/>
      <c r="F251" s="56"/>
      <c r="G251" s="56"/>
      <c r="H251" s="150"/>
      <c r="J251" s="50"/>
      <c r="K251" s="50"/>
    </row>
    <row r="252" spans="1:11" ht="18.75" x14ac:dyDescent="0.25">
      <c r="A252" s="38">
        <f t="shared" si="96"/>
        <v>44511</v>
      </c>
      <c r="B252" s="132"/>
      <c r="C252" s="133"/>
      <c r="D252" s="132" t="s">
        <v>322</v>
      </c>
      <c r="E252" s="133"/>
      <c r="F252" s="56"/>
      <c r="G252" s="56"/>
      <c r="H252" s="150"/>
      <c r="J252" s="50"/>
      <c r="K252" s="50"/>
    </row>
    <row r="253" spans="1:11" ht="18.75" x14ac:dyDescent="0.25">
      <c r="A253" s="38">
        <f t="shared" si="96"/>
        <v>44518</v>
      </c>
      <c r="B253" s="132">
        <v>86</v>
      </c>
      <c r="C253" s="133">
        <v>0.125</v>
      </c>
      <c r="D253" s="132">
        <v>59</v>
      </c>
      <c r="E253" s="133">
        <v>-2.5999999999999999E-2</v>
      </c>
      <c r="F253" s="56">
        <v>20</v>
      </c>
      <c r="G253" s="56">
        <v>77</v>
      </c>
      <c r="H253" s="150">
        <v>0.52800000000000002</v>
      </c>
      <c r="J253" s="50"/>
      <c r="K253" s="50"/>
    </row>
    <row r="254" spans="1:11" ht="18.75" x14ac:dyDescent="0.25">
      <c r="A254" s="38">
        <f t="shared" si="96"/>
        <v>44525</v>
      </c>
      <c r="B254" s="132">
        <v>62</v>
      </c>
      <c r="C254" s="133">
        <v>2.7E-2</v>
      </c>
      <c r="D254" s="132">
        <v>38</v>
      </c>
      <c r="E254" s="133">
        <v>-0.121</v>
      </c>
      <c r="F254" s="56">
        <v>18</v>
      </c>
      <c r="G254" s="56">
        <v>51</v>
      </c>
      <c r="H254" s="150">
        <v>0.51700000000000002</v>
      </c>
      <c r="J254" s="50"/>
      <c r="K254" s="50"/>
    </row>
    <row r="255" spans="1:11" ht="18.75" x14ac:dyDescent="0.25">
      <c r="A255" s="38">
        <f t="shared" si="96"/>
        <v>44532</v>
      </c>
      <c r="B255" s="132">
        <v>38</v>
      </c>
      <c r="C255" s="133">
        <v>-0.112</v>
      </c>
      <c r="D255" s="132">
        <v>19</v>
      </c>
      <c r="E255" s="133">
        <v>-0.24099999999999999</v>
      </c>
      <c r="F255" s="56">
        <v>14</v>
      </c>
      <c r="G255" s="56">
        <v>39</v>
      </c>
      <c r="H255" s="150">
        <v>0.496</v>
      </c>
    </row>
    <row r="256" spans="1:11" ht="18.75" x14ac:dyDescent="0.25">
      <c r="A256" s="38">
        <f t="shared" si="96"/>
        <v>44539</v>
      </c>
      <c r="B256" s="132"/>
      <c r="C256" s="133"/>
      <c r="D256" s="132" t="s">
        <v>322</v>
      </c>
      <c r="E256" s="133"/>
      <c r="F256" s="56"/>
      <c r="G256" s="56"/>
      <c r="H256" s="150"/>
    </row>
    <row r="257" spans="1:8" ht="18.75" x14ac:dyDescent="0.25">
      <c r="A257" s="38">
        <f t="shared" si="96"/>
        <v>44546</v>
      </c>
      <c r="B257" s="132"/>
      <c r="C257" s="133"/>
      <c r="D257" s="132" t="s">
        <v>322</v>
      </c>
      <c r="E257" s="133"/>
      <c r="F257" s="56"/>
      <c r="G257" s="56"/>
      <c r="H257" s="150"/>
    </row>
    <row r="258" spans="1:8" ht="18.75" x14ac:dyDescent="0.25">
      <c r="A258" s="38">
        <f t="shared" si="96"/>
        <v>44553</v>
      </c>
      <c r="B258" s="132"/>
      <c r="C258" s="133"/>
      <c r="D258" s="132" t="s">
        <v>322</v>
      </c>
      <c r="E258" s="133"/>
      <c r="F258" s="56"/>
      <c r="G258" s="56"/>
      <c r="H258" s="150"/>
    </row>
    <row r="259" spans="1:8" ht="18.75" x14ac:dyDescent="0.25">
      <c r="A259" s="38">
        <f t="shared" si="96"/>
        <v>44560</v>
      </c>
      <c r="B259" s="132">
        <v>52</v>
      </c>
      <c r="C259" s="133">
        <v>-2.3E-2</v>
      </c>
      <c r="D259" s="132">
        <v>68</v>
      </c>
      <c r="E259" s="133">
        <v>0.06</v>
      </c>
      <c r="F259" s="56">
        <v>15</v>
      </c>
      <c r="G259" s="56">
        <v>84</v>
      </c>
      <c r="H259" s="150">
        <v>0.495</v>
      </c>
    </row>
    <row r="260" spans="1:8" ht="18.75" x14ac:dyDescent="0.25">
      <c r="A260" s="38">
        <f t="shared" si="96"/>
        <v>44567</v>
      </c>
      <c r="B260" s="132">
        <v>59</v>
      </c>
      <c r="C260" s="133">
        <v>-2.8875492567093548E-2</v>
      </c>
      <c r="D260" s="132">
        <v>79</v>
      </c>
      <c r="E260" s="133">
        <v>8.2881590254157242E-2</v>
      </c>
      <c r="F260" s="56">
        <v>13</v>
      </c>
      <c r="G260" s="56">
        <v>79</v>
      </c>
      <c r="H260" s="150">
        <v>0.49369101641200724</v>
      </c>
    </row>
    <row r="261" spans="1:8" ht="18.75" x14ac:dyDescent="0.25">
      <c r="A261" s="38">
        <f t="shared" si="96"/>
        <v>44574</v>
      </c>
      <c r="B261" s="132">
        <v>62</v>
      </c>
      <c r="C261" s="133">
        <v>0.09</v>
      </c>
      <c r="D261" s="132">
        <v>57</v>
      </c>
      <c r="E261" s="133">
        <v>1.2E-2</v>
      </c>
      <c r="F261" s="56">
        <v>14</v>
      </c>
      <c r="G261" s="56">
        <v>66</v>
      </c>
      <c r="H261" s="150">
        <v>0.49399999999999999</v>
      </c>
    </row>
    <row r="262" spans="1:8" ht="18.75" x14ac:dyDescent="0.25">
      <c r="A262" s="38">
        <f t="shared" si="96"/>
        <v>44581</v>
      </c>
      <c r="B262" s="132">
        <v>51</v>
      </c>
      <c r="C262" s="133">
        <v>-9.7887982701722137E-2</v>
      </c>
      <c r="D262" s="132">
        <v>49</v>
      </c>
      <c r="E262" s="133">
        <v>-6.0999999999999999E-2</v>
      </c>
      <c r="F262" s="56">
        <v>13</v>
      </c>
      <c r="G262" s="56">
        <v>46</v>
      </c>
      <c r="H262" s="150">
        <v>0.48123616659921425</v>
      </c>
    </row>
    <row r="263" spans="1:8" ht="18.75" x14ac:dyDescent="0.25">
      <c r="A263" s="38">
        <f t="shared" si="96"/>
        <v>44588</v>
      </c>
      <c r="B263" s="132">
        <v>31</v>
      </c>
      <c r="C263" s="133">
        <v>-0.24199999999999999</v>
      </c>
      <c r="D263" s="132">
        <v>26</v>
      </c>
      <c r="E263" s="133">
        <v>-0.21199999999999999</v>
      </c>
      <c r="F263" s="56">
        <v>8</v>
      </c>
      <c r="G263" s="56">
        <v>24</v>
      </c>
      <c r="H263" s="150">
        <v>0.45352509575139283</v>
      </c>
    </row>
    <row r="264" spans="1:8" ht="18.75" x14ac:dyDescent="0.25">
      <c r="A264" s="38">
        <f t="shared" si="96"/>
        <v>44595</v>
      </c>
      <c r="B264" s="151">
        <v>30</v>
      </c>
      <c r="C264" s="152">
        <v>-0.115</v>
      </c>
      <c r="D264" s="151">
        <v>53</v>
      </c>
      <c r="E264" s="152">
        <v>-4.5999999999999999E-2</v>
      </c>
      <c r="F264" s="56">
        <v>5</v>
      </c>
      <c r="G264" s="56">
        <v>45</v>
      </c>
      <c r="H264" s="150">
        <v>0.46500000000000002</v>
      </c>
    </row>
    <row r="265" spans="1:8" ht="18.75" x14ac:dyDescent="0.25">
      <c r="A265" s="38">
        <f t="shared" si="96"/>
        <v>44602</v>
      </c>
      <c r="B265" s="151">
        <v>59</v>
      </c>
      <c r="C265" s="152">
        <v>-2.973912353439092E-2</v>
      </c>
      <c r="D265" s="151">
        <v>87</v>
      </c>
      <c r="E265" s="152">
        <v>0.19500000000000001</v>
      </c>
      <c r="F265" s="56">
        <v>9</v>
      </c>
      <c r="G265" s="56">
        <v>56</v>
      </c>
      <c r="H265" s="150">
        <v>0.47499999999999998</v>
      </c>
    </row>
    <row r="266" spans="1:8" ht="15.75" x14ac:dyDescent="0.25">
      <c r="A266" s="38">
        <f t="shared" si="96"/>
        <v>44609</v>
      </c>
      <c r="D266" s="132" t="s">
        <v>322</v>
      </c>
    </row>
    <row r="267" spans="1:8" ht="18.75" x14ac:dyDescent="0.25">
      <c r="A267" s="38">
        <f t="shared" si="96"/>
        <v>44616</v>
      </c>
      <c r="B267" s="158">
        <v>32</v>
      </c>
      <c r="C267" s="159">
        <v>-0.15</v>
      </c>
      <c r="D267" s="158">
        <v>42</v>
      </c>
      <c r="E267" s="159">
        <v>-8.2000000000000003E-2</v>
      </c>
      <c r="F267" s="56">
        <v>5</v>
      </c>
      <c r="G267" s="56">
        <v>21</v>
      </c>
      <c r="H267" s="150">
        <v>0.45300000000000001</v>
      </c>
    </row>
    <row r="268" spans="1:8" ht="18.75" x14ac:dyDescent="0.25">
      <c r="A268" s="38">
        <f t="shared" si="96"/>
        <v>44623</v>
      </c>
      <c r="B268" s="158">
        <v>42</v>
      </c>
      <c r="C268" s="159">
        <v>-0.107</v>
      </c>
      <c r="D268" s="158">
        <v>44</v>
      </c>
      <c r="E268" s="159">
        <v>-7.6999999999999999E-2</v>
      </c>
      <c r="F268" s="56">
        <v>6</v>
      </c>
      <c r="G268" s="56">
        <v>33</v>
      </c>
      <c r="H268">
        <v>0.45400000000000001</v>
      </c>
    </row>
    <row r="269" spans="1:8" ht="18.75" x14ac:dyDescent="0.25">
      <c r="A269" s="38">
        <f t="shared" si="96"/>
        <v>44630</v>
      </c>
      <c r="B269" s="158">
        <v>45</v>
      </c>
      <c r="C269" s="159">
        <v>-0.13400000000000001</v>
      </c>
      <c r="D269" s="158">
        <v>61</v>
      </c>
      <c r="E269" s="159">
        <v>1.0999999999999999E-2</v>
      </c>
      <c r="F269">
        <v>3</v>
      </c>
      <c r="G269" s="56">
        <v>33</v>
      </c>
      <c r="H269">
        <v>0.44400000000000001</v>
      </c>
    </row>
    <row r="270" spans="1:8" ht="18.75" x14ac:dyDescent="0.25">
      <c r="A270" s="38">
        <f t="shared" si="96"/>
        <v>44637</v>
      </c>
      <c r="B270" s="158">
        <v>44</v>
      </c>
      <c r="C270" s="159">
        <v>-6.3700000000000007E-2</v>
      </c>
      <c r="D270" s="158">
        <v>65</v>
      </c>
      <c r="E270" s="159">
        <v>3.2000000000000001E-2</v>
      </c>
      <c r="F270" s="56">
        <v>3</v>
      </c>
      <c r="G270" s="56">
        <v>46</v>
      </c>
      <c r="H270">
        <v>0.45090000000000002</v>
      </c>
    </row>
    <row r="271" spans="1:8" ht="18.75" x14ac:dyDescent="0.25">
      <c r="A271" s="38">
        <f t="shared" si="96"/>
        <v>44644</v>
      </c>
      <c r="B271" s="158">
        <v>78</v>
      </c>
      <c r="C271" s="159">
        <v>0.09</v>
      </c>
      <c r="D271" s="158">
        <v>101</v>
      </c>
      <c r="E271" s="159">
        <v>0.21</v>
      </c>
      <c r="F271" s="56">
        <v>4</v>
      </c>
      <c r="G271" s="56">
        <v>76</v>
      </c>
      <c r="H271">
        <v>0.47399999999999998</v>
      </c>
    </row>
    <row r="272" spans="1:8" ht="15.75" x14ac:dyDescent="0.25">
      <c r="A272" s="38">
        <f t="shared" si="96"/>
        <v>44651</v>
      </c>
    </row>
  </sheetData>
  <mergeCells count="5">
    <mergeCell ref="F4:F9"/>
    <mergeCell ref="G4:G9"/>
    <mergeCell ref="H4:H9"/>
    <mergeCell ref="B8:C8"/>
    <mergeCell ref="D8:E8"/>
  </mergeCells>
  <conditionalFormatting sqref="F12">
    <cfRule type="colorScale" priority="7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">
    <cfRule type="colorScale" priority="7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">
    <cfRule type="colorScale" priority="7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2">
    <cfRule type="colorScale" priority="7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2">
    <cfRule type="colorScale" priority="7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2">
    <cfRule type="colorScale" priority="7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2">
    <cfRule type="colorScale" priority="7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2">
    <cfRule type="colorScale" priority="7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">
    <cfRule type="colorScale" priority="7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2">
    <cfRule type="colorScale" priority="7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">
    <cfRule type="colorScale" priority="6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2">
    <cfRule type="colorScale" priority="6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2">
    <cfRule type="colorScale" priority="6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">
    <cfRule type="colorScale" priority="6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2">
    <cfRule type="colorScale" priority="6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2">
    <cfRule type="colorScale" priority="6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2">
    <cfRule type="colorScale" priority="6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2">
    <cfRule type="colorScale" priority="6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">
    <cfRule type="colorScale" priority="6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">
    <cfRule type="colorScale" priority="5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">
    <cfRule type="colorScale" priority="5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">
    <cfRule type="colorScale" priority="5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2">
    <cfRule type="colorScale" priority="5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">
    <cfRule type="colorScale" priority="5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">
    <cfRule type="colorScale" priority="5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2">
    <cfRule type="colorScale" priority="5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">
    <cfRule type="colorScale" priority="5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">
    <cfRule type="colorScale" priority="5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2">
    <cfRule type="colorScale" priority="4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">
    <cfRule type="colorScale" priority="4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">
    <cfRule type="colorScale" priority="4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2">
    <cfRule type="colorScale" priority="4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2">
    <cfRule type="colorScale" priority="4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">
    <cfRule type="colorScale" priority="4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">
    <cfRule type="colorScale" priority="4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">
    <cfRule type="colorScale" priority="4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2:H12">
    <cfRule type="colorScale" priority="4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2">
    <cfRule type="colorScale" priority="4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">
    <cfRule type="colorScale" priority="4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">
    <cfRule type="colorScale" priority="4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2">
    <cfRule type="colorScale" priority="4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">
    <cfRule type="colorScale" priority="4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">
    <cfRule type="colorScale" priority="4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1:F12">
    <cfRule type="colorScale" priority="4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1:G12">
    <cfRule type="colorScale" priority="3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1:H12">
    <cfRule type="colorScale" priority="3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3:G193">
    <cfRule type="colorScale" priority="3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3:H193">
    <cfRule type="colorScale" priority="3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3:G193">
    <cfRule type="colorScale" priority="3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3:H193">
    <cfRule type="colorScale" priority="3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3:H193">
    <cfRule type="colorScale" priority="3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3:G193">
    <cfRule type="colorScale" priority="3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3:G193">
    <cfRule type="colorScale" priority="3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3:G193">
    <cfRule type="colorScale" priority="3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3:H193">
    <cfRule type="colorScale" priority="3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3:G193">
    <cfRule type="colorScale" priority="3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3:H193">
    <cfRule type="colorScale" priority="3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3:H193">
    <cfRule type="colorScale" priority="3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3:G193">
    <cfRule type="colorScale" priority="3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3:G193">
    <cfRule type="colorScale" priority="3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3:H193">
    <cfRule type="colorScale" priority="3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3:G193">
    <cfRule type="colorScale" priority="3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3:H193">
    <cfRule type="colorScale" priority="3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3:G193">
    <cfRule type="colorScale" priority="3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3:H193">
    <cfRule type="colorScale" priority="3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3:G193">
    <cfRule type="colorScale" priority="3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3:H193">
    <cfRule type="colorScale" priority="3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3:G193">
    <cfRule type="colorScale" priority="3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3:G193">
    <cfRule type="colorScale" priority="3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3:H193">
    <cfRule type="colorScale" priority="3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3:H193">
    <cfRule type="colorScale" priority="3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3:G193">
    <cfRule type="colorScale" priority="3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3:H193">
    <cfRule type="colorScale" priority="3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3:G193">
    <cfRule type="colorScale" priority="3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3:H193">
    <cfRule type="colorScale" priority="3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3:G193">
    <cfRule type="colorScale" priority="3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3:H193">
    <cfRule type="colorScale" priority="2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2:J185">
    <cfRule type="colorScale" priority="2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86:J187">
    <cfRule type="colorScale" priority="2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2:J189 J193:J194 J202 J208:J209">
    <cfRule type="colorScale" priority="296">
      <colorScale>
        <cfvo type="min"/>
        <cfvo type="max"/>
        <color rgb="FFFCFCFF"/>
        <color rgb="FFF8696B"/>
      </colorScale>
    </cfRule>
  </conditionalFormatting>
  <conditionalFormatting sqref="J190:J192">
    <cfRule type="colorScale" priority="295">
      <colorScale>
        <cfvo type="min"/>
        <cfvo type="max"/>
        <color rgb="FFFCFCFF"/>
        <color rgb="FFF8696B"/>
      </colorScale>
    </cfRule>
  </conditionalFormatting>
  <conditionalFormatting sqref="F12">
    <cfRule type="colorScale" priority="2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:G198 G200:G208">
    <cfRule type="colorScale" priority="2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:H198 H200:H220">
    <cfRule type="colorScale" priority="2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2:J194 J202 J208">
    <cfRule type="colorScale" priority="291">
      <colorScale>
        <cfvo type="min"/>
        <cfvo type="max"/>
        <color rgb="FFFCFCFF"/>
        <color rgb="FFF8696B"/>
      </colorScale>
    </cfRule>
  </conditionalFormatting>
  <conditionalFormatting sqref="J195">
    <cfRule type="colorScale" priority="289">
      <colorScale>
        <cfvo type="min"/>
        <cfvo type="max"/>
        <color rgb="FFFCFCFF"/>
        <color rgb="FFF8696B"/>
      </colorScale>
    </cfRule>
  </conditionalFormatting>
  <conditionalFormatting sqref="J195">
    <cfRule type="colorScale" priority="288">
      <colorScale>
        <cfvo type="min"/>
        <cfvo type="max"/>
        <color rgb="FFFCFCFF"/>
        <color rgb="FFF8696B"/>
      </colorScale>
    </cfRule>
  </conditionalFormatting>
  <conditionalFormatting sqref="J196">
    <cfRule type="colorScale" priority="286">
      <colorScale>
        <cfvo type="min"/>
        <cfvo type="max"/>
        <color rgb="FFFCFCFF"/>
        <color rgb="FFF8696B"/>
      </colorScale>
    </cfRule>
  </conditionalFormatting>
  <conditionalFormatting sqref="J196">
    <cfRule type="colorScale" priority="285">
      <colorScale>
        <cfvo type="min"/>
        <cfvo type="max"/>
        <color rgb="FFFCFCFF"/>
        <color rgb="FFF8696B"/>
      </colorScale>
    </cfRule>
  </conditionalFormatting>
  <conditionalFormatting sqref="J197:J198">
    <cfRule type="colorScale" priority="283">
      <colorScale>
        <cfvo type="min"/>
        <cfvo type="max"/>
        <color rgb="FFFCFCFF"/>
        <color rgb="FFF8696B"/>
      </colorScale>
    </cfRule>
  </conditionalFormatting>
  <conditionalFormatting sqref="J197:J198">
    <cfRule type="colorScale" priority="282">
      <colorScale>
        <cfvo type="min"/>
        <cfvo type="max"/>
        <color rgb="FFFCFCFF"/>
        <color rgb="FFF8696B"/>
      </colorScale>
    </cfRule>
  </conditionalFormatting>
  <conditionalFormatting sqref="G199">
    <cfRule type="colorScale" priority="2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9">
    <cfRule type="colorScale" priority="2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99">
    <cfRule type="colorScale" priority="2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99">
    <cfRule type="colorScale" priority="2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99">
    <cfRule type="colorScale" priority="2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99">
    <cfRule type="colorScale" priority="2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99">
    <cfRule type="colorScale" priority="2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99">
    <cfRule type="colorScale" priority="2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99">
    <cfRule type="colorScale" priority="2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99">
    <cfRule type="colorScale" priority="2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99">
    <cfRule type="colorScale" priority="2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99">
    <cfRule type="colorScale" priority="2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99">
    <cfRule type="colorScale" priority="2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99">
    <cfRule type="colorScale" priority="2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9">
    <cfRule type="colorScale" priority="2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99">
    <cfRule type="colorScale" priority="2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9">
    <cfRule type="colorScale" priority="2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99">
    <cfRule type="colorScale" priority="2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9">
    <cfRule type="colorScale" priority="2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99">
    <cfRule type="colorScale" priority="2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9">
    <cfRule type="colorScale" priority="2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99">
    <cfRule type="colorScale" priority="2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99">
    <cfRule type="colorScale" priority="2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9">
    <cfRule type="colorScale" priority="2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99:H199">
    <cfRule type="colorScale" priority="2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99">
    <cfRule type="colorScale" priority="2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9">
    <cfRule type="colorScale" priority="2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99">
    <cfRule type="colorScale" priority="2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9">
    <cfRule type="colorScale" priority="2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99">
    <cfRule type="colorScale" priority="2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9">
    <cfRule type="colorScale" priority="2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99">
    <cfRule type="colorScale" priority="2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9">
    <cfRule type="colorScale" priority="2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2">
    <cfRule type="colorScale" priority="2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:G200">
    <cfRule type="colorScale" priority="2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:H200">
    <cfRule type="colorScale" priority="2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99:J200">
    <cfRule type="colorScale" priority="211">
      <colorScale>
        <cfvo type="min"/>
        <cfvo type="max"/>
        <color rgb="FFFCFCFF"/>
        <color rgb="FFF8696B"/>
      </colorScale>
    </cfRule>
  </conditionalFormatting>
  <conditionalFormatting sqref="J199:J200">
    <cfRule type="colorScale" priority="210">
      <colorScale>
        <cfvo type="min"/>
        <cfvo type="max"/>
        <color rgb="FFFCFCFF"/>
        <color rgb="FFF8696B"/>
      </colorScale>
    </cfRule>
  </conditionalFormatting>
  <conditionalFormatting sqref="J12:J200">
    <cfRule type="colorScale" priority="206">
      <colorScale>
        <cfvo type="min"/>
        <cfvo type="max"/>
        <color rgb="FF63BE7B"/>
        <color rgb="FFFCFCFF"/>
      </colorScale>
    </cfRule>
  </conditionalFormatting>
  <conditionalFormatting sqref="J201">
    <cfRule type="colorScale" priority="205">
      <colorScale>
        <cfvo type="min"/>
        <cfvo type="max"/>
        <color rgb="FFFCFCFF"/>
        <color rgb="FFF8696B"/>
      </colorScale>
    </cfRule>
  </conditionalFormatting>
  <conditionalFormatting sqref="J201">
    <cfRule type="colorScale" priority="204">
      <colorScale>
        <cfvo type="min"/>
        <cfvo type="max"/>
        <color rgb="FFFCFCFF"/>
        <color rgb="FFF8696B"/>
      </colorScale>
    </cfRule>
  </conditionalFormatting>
  <conditionalFormatting sqref="J201">
    <cfRule type="colorScale" priority="201">
      <colorScale>
        <cfvo type="min"/>
        <cfvo type="max"/>
        <color rgb="FF63BE7B"/>
        <color rgb="FFFCFCFF"/>
      </colorScale>
    </cfRule>
  </conditionalFormatting>
  <conditionalFormatting sqref="J203">
    <cfRule type="colorScale" priority="182">
      <colorScale>
        <cfvo type="min"/>
        <cfvo type="max"/>
        <color rgb="FFFCFCFF"/>
        <color rgb="FFF8696B"/>
      </colorScale>
    </cfRule>
  </conditionalFormatting>
  <conditionalFormatting sqref="J203">
    <cfRule type="colorScale" priority="181">
      <colorScale>
        <cfvo type="min"/>
        <cfvo type="max"/>
        <color rgb="FFFCFCFF"/>
        <color rgb="FFF8696B"/>
      </colorScale>
    </cfRule>
  </conditionalFormatting>
  <conditionalFormatting sqref="J12:J203 J208:J210">
    <cfRule type="colorScale" priority="179">
      <colorScale>
        <cfvo type="min"/>
        <cfvo type="max"/>
        <color rgb="FF63BE7B"/>
        <color rgb="FFFCFCFF"/>
      </colorScale>
    </cfRule>
  </conditionalFormatting>
  <conditionalFormatting sqref="F13:F209">
    <cfRule type="colorScale" priority="1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3:F209">
    <cfRule type="colorScale" priority="1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3:F209">
    <cfRule type="colorScale" priority="1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3:F209">
    <cfRule type="colorScale" priority="1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3:F209">
    <cfRule type="colorScale" priority="1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3:F209">
    <cfRule type="colorScale" priority="1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3:F209">
    <cfRule type="colorScale" priority="1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3:F209">
    <cfRule type="colorScale" priority="1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3:F209">
    <cfRule type="colorScale" priority="1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3:F209">
    <cfRule type="colorScale" priority="1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3:F209">
    <cfRule type="colorScale" priority="1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3:F209">
    <cfRule type="colorScale" priority="1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3:F209">
    <cfRule type="colorScale" priority="1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3:F209">
    <cfRule type="colorScale" priority="1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3:F209">
    <cfRule type="colorScale" priority="1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3:F209">
    <cfRule type="colorScale" priority="1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3:F209">
    <cfRule type="colorScale" priority="1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3:F209">
    <cfRule type="colorScale" priority="1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:G220">
    <cfRule type="colorScale" priority="1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2:F220">
    <cfRule type="colorScale" priority="1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4:J207">
    <cfRule type="colorScale" priority="134">
      <colorScale>
        <cfvo type="min"/>
        <cfvo type="max"/>
        <color rgb="FFFCFCFF"/>
        <color rgb="FFF8696B"/>
      </colorScale>
    </cfRule>
  </conditionalFormatting>
  <conditionalFormatting sqref="J204:J207">
    <cfRule type="colorScale" priority="133">
      <colorScale>
        <cfvo type="min"/>
        <cfvo type="max"/>
        <color rgb="FFFCFCFF"/>
        <color rgb="FFF8696B"/>
      </colorScale>
    </cfRule>
  </conditionalFormatting>
  <conditionalFormatting sqref="J204:J207">
    <cfRule type="colorScale" priority="131">
      <colorScale>
        <cfvo type="min"/>
        <cfvo type="max"/>
        <color rgb="FF63BE7B"/>
        <color rgb="FFFCFCFF"/>
      </colorScale>
    </cfRule>
  </conditionalFormatting>
  <conditionalFormatting sqref="J211">
    <cfRule type="colorScale" priority="129">
      <colorScale>
        <cfvo type="min"/>
        <cfvo type="max"/>
        <color rgb="FF63BE7B"/>
        <color rgb="FFFCFCFF"/>
      </colorScale>
    </cfRule>
  </conditionalFormatting>
  <conditionalFormatting sqref="J212">
    <cfRule type="colorScale" priority="127">
      <colorScale>
        <cfvo type="min"/>
        <cfvo type="max"/>
        <color rgb="FF63BE7B"/>
        <color rgb="FFFCFCFF"/>
      </colorScale>
    </cfRule>
  </conditionalFormatting>
  <conditionalFormatting sqref="J213">
    <cfRule type="colorScale" priority="125">
      <colorScale>
        <cfvo type="min"/>
        <cfvo type="max"/>
        <color rgb="FF63BE7B"/>
        <color rgb="FFFCFCFF"/>
      </colorScale>
    </cfRule>
  </conditionalFormatting>
  <conditionalFormatting sqref="J214">
    <cfRule type="colorScale" priority="123">
      <colorScale>
        <cfvo type="min"/>
        <cfvo type="max"/>
        <color rgb="FF63BE7B"/>
        <color rgb="FFFCFCFF"/>
      </colorScale>
    </cfRule>
  </conditionalFormatting>
  <conditionalFormatting sqref="F12:F220"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:G220"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:H220"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21:H228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21:H228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21:G246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21:G246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21:F246 F249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21:F246 F249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15:J243">
    <cfRule type="colorScale" priority="63">
      <colorScale>
        <cfvo type="min"/>
        <cfvo type="max"/>
        <color rgb="FF63BE7B"/>
        <color rgb="FFFCFCFF"/>
      </colorScale>
    </cfRule>
  </conditionalFormatting>
  <conditionalFormatting sqref="H229:H247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29:H247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48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48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47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47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47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47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48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48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48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48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44:J248">
    <cfRule type="colorScale" priority="49">
      <colorScale>
        <cfvo type="min"/>
        <cfvo type="max"/>
        <color rgb="FF63BE7B"/>
        <color rgb="FFFCFCFF"/>
      </colorScale>
    </cfRule>
  </conditionalFormatting>
  <conditionalFormatting sqref="F12:F249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:G249 G264:G273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:H249 H264:H266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2:J249 J255:J273">
    <cfRule type="colorScale" priority="44">
      <colorScale>
        <cfvo type="min"/>
        <cfvo type="max"/>
        <color rgb="FFFCFCFF"/>
        <color rgb="FF63BE7B"/>
      </colorScale>
    </cfRule>
  </conditionalFormatting>
  <conditionalFormatting sqref="K12:K185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86:K187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2:K189 K193:K194 K202 K208:K209">
    <cfRule type="colorScale" priority="41">
      <colorScale>
        <cfvo type="min"/>
        <cfvo type="max"/>
        <color rgb="FFFCFCFF"/>
        <color rgb="FFF8696B"/>
      </colorScale>
    </cfRule>
  </conditionalFormatting>
  <conditionalFormatting sqref="K190:K192">
    <cfRule type="colorScale" priority="40">
      <colorScale>
        <cfvo type="min"/>
        <cfvo type="max"/>
        <color rgb="FFFCFCFF"/>
        <color rgb="FFF8696B"/>
      </colorScale>
    </cfRule>
  </conditionalFormatting>
  <conditionalFormatting sqref="K12:K194 K202 K208">
    <cfRule type="colorScale" priority="39">
      <colorScale>
        <cfvo type="min"/>
        <cfvo type="max"/>
        <color rgb="FFFCFCFF"/>
        <color rgb="FFF8696B"/>
      </colorScale>
    </cfRule>
  </conditionalFormatting>
  <conditionalFormatting sqref="K195">
    <cfRule type="colorScale" priority="38">
      <colorScale>
        <cfvo type="min"/>
        <cfvo type="max"/>
        <color rgb="FFFCFCFF"/>
        <color rgb="FFF8696B"/>
      </colorScale>
    </cfRule>
  </conditionalFormatting>
  <conditionalFormatting sqref="K195">
    <cfRule type="colorScale" priority="37">
      <colorScale>
        <cfvo type="min"/>
        <cfvo type="max"/>
        <color rgb="FFFCFCFF"/>
        <color rgb="FFF8696B"/>
      </colorScale>
    </cfRule>
  </conditionalFormatting>
  <conditionalFormatting sqref="K196">
    <cfRule type="colorScale" priority="36">
      <colorScale>
        <cfvo type="min"/>
        <cfvo type="max"/>
        <color rgb="FFFCFCFF"/>
        <color rgb="FFF8696B"/>
      </colorScale>
    </cfRule>
  </conditionalFormatting>
  <conditionalFormatting sqref="K196">
    <cfRule type="colorScale" priority="35">
      <colorScale>
        <cfvo type="min"/>
        <cfvo type="max"/>
        <color rgb="FFFCFCFF"/>
        <color rgb="FFF8696B"/>
      </colorScale>
    </cfRule>
  </conditionalFormatting>
  <conditionalFormatting sqref="K197:K198">
    <cfRule type="colorScale" priority="34">
      <colorScale>
        <cfvo type="min"/>
        <cfvo type="max"/>
        <color rgb="FFFCFCFF"/>
        <color rgb="FFF8696B"/>
      </colorScale>
    </cfRule>
  </conditionalFormatting>
  <conditionalFormatting sqref="K197:K198">
    <cfRule type="colorScale" priority="33">
      <colorScale>
        <cfvo type="min"/>
        <cfvo type="max"/>
        <color rgb="FFFCFCFF"/>
        <color rgb="FFF8696B"/>
      </colorScale>
    </cfRule>
  </conditionalFormatting>
  <conditionalFormatting sqref="K199:K200">
    <cfRule type="colorScale" priority="32">
      <colorScale>
        <cfvo type="min"/>
        <cfvo type="max"/>
        <color rgb="FFFCFCFF"/>
        <color rgb="FFF8696B"/>
      </colorScale>
    </cfRule>
  </conditionalFormatting>
  <conditionalFormatting sqref="K199:K200">
    <cfRule type="colorScale" priority="31">
      <colorScale>
        <cfvo type="min"/>
        <cfvo type="max"/>
        <color rgb="FFFCFCFF"/>
        <color rgb="FFF8696B"/>
      </colorScale>
    </cfRule>
  </conditionalFormatting>
  <conditionalFormatting sqref="K12:K200">
    <cfRule type="colorScale" priority="30">
      <colorScale>
        <cfvo type="min"/>
        <cfvo type="max"/>
        <color rgb="FF63BE7B"/>
        <color rgb="FFFCFCFF"/>
      </colorScale>
    </cfRule>
  </conditionalFormatting>
  <conditionalFormatting sqref="K201">
    <cfRule type="colorScale" priority="29">
      <colorScale>
        <cfvo type="min"/>
        <cfvo type="max"/>
        <color rgb="FFFCFCFF"/>
        <color rgb="FFF8696B"/>
      </colorScale>
    </cfRule>
  </conditionalFormatting>
  <conditionalFormatting sqref="K201">
    <cfRule type="colorScale" priority="28">
      <colorScale>
        <cfvo type="min"/>
        <cfvo type="max"/>
        <color rgb="FFFCFCFF"/>
        <color rgb="FFF8696B"/>
      </colorScale>
    </cfRule>
  </conditionalFormatting>
  <conditionalFormatting sqref="K201">
    <cfRule type="colorScale" priority="27">
      <colorScale>
        <cfvo type="min"/>
        <cfvo type="max"/>
        <color rgb="FF63BE7B"/>
        <color rgb="FFFCFCFF"/>
      </colorScale>
    </cfRule>
  </conditionalFormatting>
  <conditionalFormatting sqref="K203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03">
    <cfRule type="colorScale" priority="25">
      <colorScale>
        <cfvo type="min"/>
        <cfvo type="max"/>
        <color rgb="FFFCFCFF"/>
        <color rgb="FFF8696B"/>
      </colorScale>
    </cfRule>
  </conditionalFormatting>
  <conditionalFormatting sqref="K12:K203 K208:K210">
    <cfRule type="colorScale" priority="24">
      <colorScale>
        <cfvo type="min"/>
        <cfvo type="max"/>
        <color rgb="FF63BE7B"/>
        <color rgb="FFFCFCFF"/>
      </colorScale>
    </cfRule>
  </conditionalFormatting>
  <conditionalFormatting sqref="K204:K207">
    <cfRule type="colorScale" priority="23">
      <colorScale>
        <cfvo type="min"/>
        <cfvo type="max"/>
        <color rgb="FFFCFCFF"/>
        <color rgb="FFF8696B"/>
      </colorScale>
    </cfRule>
  </conditionalFormatting>
  <conditionalFormatting sqref="K204:K207">
    <cfRule type="colorScale" priority="22">
      <colorScale>
        <cfvo type="min"/>
        <cfvo type="max"/>
        <color rgb="FFFCFCFF"/>
        <color rgb="FFF8696B"/>
      </colorScale>
    </cfRule>
  </conditionalFormatting>
  <conditionalFormatting sqref="K204:K207">
    <cfRule type="colorScale" priority="21">
      <colorScale>
        <cfvo type="min"/>
        <cfvo type="max"/>
        <color rgb="FF63BE7B"/>
        <color rgb="FFFCFCFF"/>
      </colorScale>
    </cfRule>
  </conditionalFormatting>
  <conditionalFormatting sqref="K211">
    <cfRule type="colorScale" priority="20">
      <colorScale>
        <cfvo type="min"/>
        <cfvo type="max"/>
        <color rgb="FF63BE7B"/>
        <color rgb="FFFCFCFF"/>
      </colorScale>
    </cfRule>
  </conditionalFormatting>
  <conditionalFormatting sqref="K212">
    <cfRule type="colorScale" priority="19">
      <colorScale>
        <cfvo type="min"/>
        <cfvo type="max"/>
        <color rgb="FF63BE7B"/>
        <color rgb="FFFCFCFF"/>
      </colorScale>
    </cfRule>
  </conditionalFormatting>
  <conditionalFormatting sqref="K213">
    <cfRule type="colorScale" priority="18">
      <colorScale>
        <cfvo type="min"/>
        <cfvo type="max"/>
        <color rgb="FF63BE7B"/>
        <color rgb="FFFCFCFF"/>
      </colorScale>
    </cfRule>
  </conditionalFormatting>
  <conditionalFormatting sqref="K214">
    <cfRule type="colorScale" priority="17">
      <colorScale>
        <cfvo type="min"/>
        <cfvo type="max"/>
        <color rgb="FF63BE7B"/>
        <color rgb="FFFCFCFF"/>
      </colorScale>
    </cfRule>
  </conditionalFormatting>
  <conditionalFormatting sqref="K215:K243">
    <cfRule type="colorScale" priority="16">
      <colorScale>
        <cfvo type="min"/>
        <cfvo type="max"/>
        <color rgb="FF63BE7B"/>
        <color rgb="FFFCFCFF"/>
      </colorScale>
    </cfRule>
  </conditionalFormatting>
  <conditionalFormatting sqref="K244:K248">
    <cfRule type="colorScale" priority="15">
      <colorScale>
        <cfvo type="min"/>
        <cfvo type="max"/>
        <color rgb="FF63BE7B"/>
        <color rgb="FFFCFCFF"/>
      </colorScale>
    </cfRule>
  </conditionalFormatting>
  <conditionalFormatting sqref="K12:K249 K255:K261">
    <cfRule type="colorScale" priority="14">
      <colorScale>
        <cfvo type="min"/>
        <cfvo type="max"/>
        <color rgb="FFFCFCFF"/>
        <color rgb="FF63BE7B"/>
      </colorScale>
    </cfRule>
  </conditionalFormatting>
  <conditionalFormatting sqref="F250:F252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50:F252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50:F25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50:G25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50:H25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50:J254">
    <cfRule type="colorScale" priority="8">
      <colorScale>
        <cfvo type="min"/>
        <cfvo type="max"/>
        <color rgb="FFFCFCFF"/>
        <color rgb="FF63BE7B"/>
      </colorScale>
    </cfRule>
  </conditionalFormatting>
  <conditionalFormatting sqref="K250:K254">
    <cfRule type="colorScale" priority="7">
      <colorScale>
        <cfvo type="min"/>
        <cfvo type="max"/>
        <color rgb="FFFCFCFF"/>
        <color rgb="FF63BE7B"/>
      </colorScale>
    </cfRule>
  </conditionalFormatting>
  <conditionalFormatting sqref="F253:F265 F267:F268 F270:F27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53:F265 F267:F268 F270:F27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53:F265 F267:F268 F270:F27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53:G26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53:H26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6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Portfolio Sort</vt:lpstr>
      <vt:lpstr>Factor A Sort</vt:lpstr>
      <vt:lpstr>Portfolio Summary</vt:lpstr>
      <vt:lpstr>Metrics</vt:lpstr>
      <vt:lpstr>CH-Metrics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Werner Keller</dc:creator>
  <cp:lastModifiedBy>Werner Keller</cp:lastModifiedBy>
  <cp:lastPrinted>2021-10-01T20:16:32Z</cp:lastPrinted>
  <dcterms:created xsi:type="dcterms:W3CDTF">2018-08-28T20:13:02Z</dcterms:created>
  <dcterms:modified xsi:type="dcterms:W3CDTF">2022-03-24T02:19:45Z</dcterms:modified>
</cp:coreProperties>
</file>