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 activeTab="2"/>
  </bookViews>
  <sheets>
    <sheet name="Plan2" sheetId="6" r:id="rId1"/>
    <sheet name="Plan1" sheetId="5" r:id="rId2"/>
    <sheet name="Janeiro23" sheetId="1" r:id="rId3"/>
    <sheet name="Gerencial" sheetId="7" r:id="rId4"/>
  </sheets>
  <definedNames>
    <definedName name="_xlnm._FilterDatabase" localSheetId="2" hidden="1">Janeiro23!$A$29:$M$29</definedName>
  </definedNames>
  <calcPr calcId="145621"/>
  <pivotCaches>
    <pivotCache cacheId="1" r:id="rId5"/>
  </pivotCaches>
</workbook>
</file>

<file path=xl/calcChain.xml><?xml version="1.0" encoding="utf-8"?>
<calcChain xmlns="http://schemas.openxmlformats.org/spreadsheetml/2006/main">
  <c r="B7" i="7" l="1"/>
  <c r="B6" i="7"/>
  <c r="B5" i="7"/>
  <c r="B4" i="7"/>
  <c r="O34" i="1" l="1"/>
  <c r="K73" i="1"/>
  <c r="L49" i="1"/>
  <c r="G49" i="1"/>
  <c r="B49" i="1"/>
  <c r="K71" i="1" s="1"/>
  <c r="L25" i="1"/>
  <c r="G25" i="1"/>
  <c r="K75" i="1" s="1"/>
  <c r="B25" i="1"/>
  <c r="P49" i="1" l="1"/>
  <c r="K58" i="1"/>
  <c r="P25" i="1"/>
  <c r="K57" i="1"/>
  <c r="K74" i="1"/>
  <c r="K72" i="1"/>
  <c r="K76" i="1" l="1"/>
  <c r="L75" i="1" s="1"/>
  <c r="K59" i="1"/>
  <c r="L57" i="1" s="1"/>
  <c r="L73" i="1"/>
  <c r="M73" i="1" s="1"/>
  <c r="L71" i="1"/>
  <c r="M71" i="1" s="1"/>
  <c r="L72" i="1"/>
  <c r="M72" i="1" s="1"/>
  <c r="L74" i="1" l="1"/>
  <c r="K56" i="1"/>
  <c r="L58" i="1"/>
  <c r="K54" i="1"/>
  <c r="K55" i="1"/>
</calcChain>
</file>

<file path=xl/comments1.xml><?xml version="1.0" encoding="utf-8"?>
<comments xmlns="http://schemas.openxmlformats.org/spreadsheetml/2006/main">
  <authors>
    <author>LENOVO</author>
  </authors>
  <commentList>
    <comment ref="A4" authorId="0">
      <text>
        <r>
          <rPr>
            <b/>
            <sz val="9"/>
            <color indexed="81"/>
            <rFont val="Tahoma"/>
            <family val="2"/>
          </rPr>
          <t>Aqui, você coloca sua renda fixa de todo mês.
Ex: salário, adiantamento...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Aqui você coloca todo o valor extra que entrou no mês.
Ex: venda de algum item.</t>
        </r>
      </text>
    </comment>
    <comment ref="K4" authorId="0">
      <text>
        <r>
          <rPr>
            <b/>
            <sz val="9"/>
            <color indexed="81"/>
            <rFont val="Tahoma"/>
            <family val="2"/>
          </rPr>
          <t>Aqui você coloca todo valor investido no mês.
Lembre-se, separe sempre pelo menos 10% da sua renda para investimento!</t>
        </r>
      </text>
    </comment>
  </commentList>
</comments>
</file>

<file path=xl/sharedStrings.xml><?xml version="1.0" encoding="utf-8"?>
<sst xmlns="http://schemas.openxmlformats.org/spreadsheetml/2006/main" count="130" uniqueCount="75">
  <si>
    <t>Entradas</t>
  </si>
  <si>
    <t>Renda fixa</t>
  </si>
  <si>
    <t>Renda Variável</t>
  </si>
  <si>
    <t>Investimentos</t>
  </si>
  <si>
    <t>Descrição</t>
  </si>
  <si>
    <t>Valor</t>
  </si>
  <si>
    <t>Data</t>
  </si>
  <si>
    <t>Forma de
 Pagamento</t>
  </si>
  <si>
    <t>Banco</t>
  </si>
  <si>
    <t>Saídas</t>
  </si>
  <si>
    <t>Gastos Fixos</t>
  </si>
  <si>
    <t>Gastos Variáveis</t>
  </si>
  <si>
    <t>Dívidas</t>
  </si>
  <si>
    <t>Data do
Pagamento</t>
  </si>
  <si>
    <t>Total</t>
  </si>
  <si>
    <t>Total de Entradas</t>
  </si>
  <si>
    <t>Total de Saídas</t>
  </si>
  <si>
    <t>Situação sugerida x Situação Atual</t>
  </si>
  <si>
    <t>"Uma vida organizada começa com um financeiro organizado!"</t>
  </si>
  <si>
    <t>Mandamentos para a prosperidade:</t>
  </si>
  <si>
    <t>Não gaste mais do que ganha</t>
  </si>
  <si>
    <t>Faça rendas extras todo mês</t>
  </si>
  <si>
    <t>Priorize e planeje seus gastos</t>
  </si>
  <si>
    <t>Aluguel</t>
  </si>
  <si>
    <t>Gás</t>
  </si>
  <si>
    <t>Água</t>
  </si>
  <si>
    <t>Energia elétrica</t>
  </si>
  <si>
    <t>Internet</t>
  </si>
  <si>
    <t>Supermercado</t>
  </si>
  <si>
    <t>Tenha uma reserva para emergências</t>
  </si>
  <si>
    <t>Salário</t>
  </si>
  <si>
    <t>Serviço de consultoria</t>
  </si>
  <si>
    <t>NuBank</t>
  </si>
  <si>
    <t>Renda extra</t>
  </si>
  <si>
    <t>Renda Total</t>
  </si>
  <si>
    <t>Sua situação atual:</t>
  </si>
  <si>
    <t>Insira a descrição</t>
  </si>
  <si>
    <t>O valor é:</t>
  </si>
  <si>
    <t>Sapato</t>
  </si>
  <si>
    <t>Blusinha</t>
  </si>
  <si>
    <t>sapato</t>
  </si>
  <si>
    <t>Busque aqui um gasto variável específico:</t>
  </si>
  <si>
    <t>Adiantamento</t>
  </si>
  <si>
    <t>transferência</t>
  </si>
  <si>
    <t>Venda de celular antigo</t>
  </si>
  <si>
    <t>pix</t>
  </si>
  <si>
    <t>cartão de crédito</t>
  </si>
  <si>
    <t>Veterinário</t>
  </si>
  <si>
    <t>Estacionamento</t>
  </si>
  <si>
    <t>Feira</t>
  </si>
  <si>
    <t>PIX</t>
  </si>
  <si>
    <t>Presente de aniversário</t>
  </si>
  <si>
    <t>Rótulos de Linha</t>
  </si>
  <si>
    <t>Total Geral</t>
  </si>
  <si>
    <t>(Tudo)</t>
  </si>
  <si>
    <t>Soma de Valor</t>
  </si>
  <si>
    <t>Controle e acompanhamento geral</t>
  </si>
  <si>
    <t>Mês</t>
  </si>
  <si>
    <t>Entradas Totais</t>
  </si>
  <si>
    <t>Gastos Totais</t>
  </si>
  <si>
    <t>Saldo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</si>
  <si>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</si>
  <si>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</si>
  <si>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</si>
  <si>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</si>
  <si>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</si>
  <si>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</si>
  <si>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</si>
  <si>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</si>
  <si>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</si>
  <si>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</si>
  <si>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</si>
  <si>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</si>
  <si>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Meus Objetivos:</t>
  </si>
  <si>
    <t>"A partir do momento que nossos sonhos viram metas, tudo é possível!"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</si>
</sst>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6" tint="-0.249977111117893"/>
      <name val="Cambria"/>
      <family val="1"/>
      <scheme val="major"/>
    </font>
    <font>
      <sz val="11"/>
      <color theme="1"/>
      <name val="Cambria"/>
      <family val="1"/>
      <scheme val="major"/>
    </font>
    <font>
      <i/>
      <sz val="18"/>
      <color theme="6" tint="0.39997558519241921"/>
      <name val="Cambria"/>
      <family val="1"/>
      <scheme val="major"/>
    </font>
    <font>
      <u/>
      <sz val="12"/>
      <color theme="6" tint="0.39997558519241921"/>
      <name val="Cambria"/>
      <family val="1"/>
      <scheme val="major"/>
    </font>
    <font>
      <u/>
      <sz val="14"/>
      <color theme="6" tint="0.39997558519241921"/>
      <name val="Cambria"/>
      <family val="1"/>
      <scheme val="major"/>
    </font>
    <font>
      <sz val="14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2"/>
      <color theme="6" tint="0.39997558519241921"/>
      <name val="Cambria"/>
      <family val="1"/>
      <scheme val="major"/>
    </font>
    <font>
      <b/>
      <sz val="9"/>
      <color indexed="81"/>
      <name val="Tahoma"/>
      <family val="2"/>
    </font>
    <font>
      <b/>
      <sz val="11"/>
      <color theme="6" tint="0.59999389629810485"/>
      <name val="Cambria"/>
      <family val="1"/>
      <scheme val="major"/>
    </font>
    <font>
      <sz val="12"/>
      <color theme="1"/>
      <name val="Calibri"/>
      <family val="2"/>
      <scheme val="minor"/>
    </font>
    <font>
      <sz val="18"/>
      <color theme="6" tint="0.59999389629810485"/>
      <name val="Arial Black"/>
      <family val="2"/>
    </font>
    <font>
      <b/>
      <sz val="12"/>
      <color theme="6" tint="0.59999389629810485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3" fillId="0" borderId="0" xfId="0" applyFont="1"/>
    <xf numFmtId="0" fontId="5" fillId="2" borderId="5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44" fontId="7" fillId="3" borderId="7" xfId="1" applyFont="1" applyFill="1" applyBorder="1"/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8" fillId="0" borderId="0" xfId="0" applyFont="1"/>
    <xf numFmtId="0" fontId="8" fillId="3" borderId="8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0" xfId="0" applyFont="1" applyAlignment="1">
      <alignment horizontal="center"/>
    </xf>
    <xf numFmtId="9" fontId="3" fillId="0" borderId="1" xfId="2" applyNumberFormat="1" applyFont="1" applyBorder="1" applyAlignment="1">
      <alignment horizontal="center"/>
    </xf>
    <xf numFmtId="9" fontId="3" fillId="4" borderId="1" xfId="2" applyNumberFormat="1" applyFont="1" applyFill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3" fillId="0" borderId="1" xfId="1" applyFont="1" applyBorder="1" applyAlignment="1">
      <alignment horizontal="center"/>
    </xf>
    <xf numFmtId="9" fontId="3" fillId="5" borderId="1" xfId="2" applyNumberFormat="1" applyFont="1" applyFill="1" applyBorder="1" applyAlignment="1">
      <alignment horizontal="center"/>
    </xf>
    <xf numFmtId="44" fontId="3" fillId="0" borderId="13" xfId="1" applyFont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8" fillId="3" borderId="3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  <xf numFmtId="44" fontId="3" fillId="0" borderId="4" xfId="0" applyNumberFormat="1" applyFont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0" fontId="3" fillId="0" borderId="11" xfId="0" applyFont="1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applyNumberFormat="1"/>
    <xf numFmtId="14" fontId="0" fillId="0" borderId="0" xfId="0" applyNumberFormat="1"/>
    <xf numFmtId="0" fontId="2" fillId="2" borderId="1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44" fontId="3" fillId="3" borderId="6" xfId="0" applyNumberFormat="1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4" fontId="12" fillId="0" borderId="0" xfId="1" applyFont="1" applyAlignment="1">
      <alignment horizontal="center"/>
    </xf>
    <xf numFmtId="0" fontId="14" fillId="2" borderId="0" xfId="0" applyFont="1" applyFill="1" applyAlignment="1">
      <alignment horizontal="center"/>
    </xf>
    <xf numFmtId="0" fontId="12" fillId="6" borderId="14" xfId="0" applyFont="1" applyFill="1" applyBorder="1" applyAlignment="1">
      <alignment horizontal="center"/>
    </xf>
    <xf numFmtId="44" fontId="12" fillId="6" borderId="15" xfId="1" applyFont="1" applyFill="1" applyBorder="1" applyAlignment="1">
      <alignment horizontal="center"/>
    </xf>
    <xf numFmtId="44" fontId="12" fillId="6" borderId="16" xfId="1" applyFont="1" applyFill="1" applyBorder="1" applyAlignment="1">
      <alignment horizontal="center"/>
    </xf>
    <xf numFmtId="0" fontId="12" fillId="6" borderId="17" xfId="0" applyFont="1" applyFill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12" fillId="0" borderId="23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15" fillId="0" borderId="15" xfId="0" applyFont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4" formatCode="_-&quot;R$&quot;\ * #,##0.00_-;\-&quot;R$&quot;\ * #,##0.00_-;_-&quot;R$&quot;\ * &quot;-&quot;??_-;_-@_-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cat>
            <c:strRef>
              <c:f>Janeiro23!$J$54:$J$56</c:f>
              <c:strCache>
                <c:ptCount val="3"/>
                <c:pt idx="0">
                  <c:v>Gastos Fixos</c:v>
                </c:pt>
                <c:pt idx="1">
                  <c:v>Gastos Variáveis</c:v>
                </c:pt>
                <c:pt idx="2">
                  <c:v>Investimentos</c:v>
                </c:pt>
              </c:strCache>
            </c:strRef>
          </c:cat>
          <c:val>
            <c:numRef>
              <c:f>Janeiro23!$K$54:$K$56</c:f>
              <c:numCache>
                <c:formatCode>_("R$"* #,##0.00_);_("R$"* \(#,##0.00\);_("R$"* "-"??_);_(@_)</c:formatCode>
                <c:ptCount val="3"/>
                <c:pt idx="0">
                  <c:v>1125</c:v>
                </c:pt>
                <c:pt idx="1">
                  <c:v>675</c:v>
                </c:pt>
                <c:pt idx="2">
                  <c:v>450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cat>
            <c:strRef>
              <c:f>Janeiro23!$J$71:$J$73</c:f>
              <c:strCache>
                <c:ptCount val="3"/>
                <c:pt idx="0">
                  <c:v>Gastos Fixos</c:v>
                </c:pt>
                <c:pt idx="1">
                  <c:v>Gastos Variáveis</c:v>
                </c:pt>
                <c:pt idx="2">
                  <c:v>Investimentos</c:v>
                </c:pt>
              </c:strCache>
            </c:strRef>
          </c:cat>
          <c:val>
            <c:numRef>
              <c:f>Janeiro23!$K$71:$K$73</c:f>
              <c:numCache>
                <c:formatCode>_("R$"* #,##0.00_);_("R$"* \(#,##0.00\);_("R$"* "-"??_);_(@_)</c:formatCode>
                <c:ptCount val="3"/>
                <c:pt idx="0">
                  <c:v>1615</c:v>
                </c:pt>
                <c:pt idx="1">
                  <c:v>545</c:v>
                </c:pt>
                <c:pt idx="2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228600</xdr:colOff>
      <xdr:row>0</xdr:row>
      <xdr:rowOff>76200</xdr:rowOff>
    </xdr:from>
    <xdr:to>
      <xdr:col>14</xdr:col>
      <xdr:colOff>2362201</xdr:colOff>
      <xdr:row>11</xdr:row>
      <xdr:rowOff>75753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00933" y="76200"/>
          <a:ext cx="2413001" cy="2454886"/>
        </a:xfrm>
        <a:prstGeom prst="rect">
          <a:avLst/>
        </a:prstGeom>
      </xdr:spPr>
    </xdr:pic>
    <xdr:clientData/>
  </xdr:twoCellAnchor>
  <xdr:twoCellAnchor>
    <xdr:from>
      <xdr:col>0</xdr:col>
      <xdr:colOff>1247774</xdr:colOff>
      <xdr:row>51</xdr:row>
      <xdr:rowOff>100013</xdr:rowOff>
    </xdr:from>
    <xdr:to>
      <xdr:col>5</xdr:col>
      <xdr:colOff>876299</xdr:colOff>
      <xdr:row>66</xdr:row>
      <xdr:rowOff>38100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1209675</xdr:colOff>
      <xdr:row>68</xdr:row>
      <xdr:rowOff>166688</xdr:rowOff>
    </xdr:from>
    <xdr:to>
      <xdr:col>5</xdr:col>
      <xdr:colOff>828675</xdr:colOff>
      <xdr:row>84</xdr:row>
      <xdr:rowOff>109538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4890.458056365744" createdVersion="4" refreshedVersion="4" minRefreshableVersion="3" recordCount="6">
  <cacheSource type="worksheet">
    <worksheetSource ref="F29:I35" sheet="Janeiro23"/>
  </cacheSource>
  <cacheFields count="4">
    <cacheField name="Descrição" numFmtId="49">
      <sharedItems count="6">
        <s v="Sapato"/>
        <s v="Blusinha"/>
        <s v="Veterinário"/>
        <s v="Estacionamento"/>
        <s v="Feira"/>
        <s v="Presente de aniversário"/>
      </sharedItems>
    </cacheField>
    <cacheField name="Valor" numFmtId="44">
      <sharedItems containsSemiMixedTypes="0" containsString="0" containsNumber="1" containsInteger="1" minValue="10" maxValue="200"/>
    </cacheField>
    <cacheField name="Forma de_x000a_ Pagamento" numFmtId="49">
      <sharedItems count="2">
        <s v="cartão de crédito"/>
        <s v="PIX"/>
      </sharedItems>
    </cacheField>
    <cacheField name="Data" numFmtId="14">
      <sharedItems containsSemiMixedTypes="0" containsNonDate="0" containsDate="1" containsString="0" minDate="2023-01-02T00:00:00" maxDate="2023-01-1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n v="50"/>
    <x v="0"/>
    <d v="2023-01-02T00:00:00"/>
  </r>
  <r>
    <x v="1"/>
    <n v="80"/>
    <x v="0"/>
    <d v="2023-01-02T00:00:00"/>
  </r>
  <r>
    <x v="2"/>
    <n v="120"/>
    <x v="0"/>
    <d v="2023-01-05T00:00:00"/>
  </r>
  <r>
    <x v="3"/>
    <n v="10"/>
    <x v="1"/>
    <d v="2023-01-05T00:00:00"/>
  </r>
  <r>
    <x v="4"/>
    <n v="85"/>
    <x v="0"/>
    <d v="2023-01-07T00:00:00"/>
  </r>
  <r>
    <x v="5"/>
    <n v="200"/>
    <x v="0"/>
    <d v="2023-01-10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B6" firstHeaderRow="1" firstDataRow="1" firstDataCol="1" rowPageCount="1" colPageCount="1"/>
  <pivotFields count="4">
    <pivotField axis="axisPage" showAll="0">
      <items count="7">
        <item x="1"/>
        <item x="3"/>
        <item x="4"/>
        <item x="5"/>
        <item x="0"/>
        <item x="2"/>
        <item t="default"/>
      </items>
    </pivotField>
    <pivotField dataField="1" numFmtId="44" showAll="0"/>
    <pivotField axis="axisRow" showAll="0">
      <items count="3">
        <item x="0"/>
        <item x="1"/>
        <item t="default"/>
      </items>
    </pivotField>
    <pivotField numFmtId="14" showAll="0"/>
  </pivotFields>
  <rowFields count="1">
    <field x="2"/>
  </rowFields>
  <rowItems count="3">
    <i>
      <x/>
    </i>
    <i>
      <x v="1"/>
    </i>
    <i t="grand">
      <x/>
    </i>
  </rowItems>
  <colItems count="1">
    <i/>
  </colItems>
  <pageFields count="1">
    <pageField fld="0" hier="-1"/>
  </pageFields>
  <dataFields count="1">
    <dataField name="Soma de Valor" fld="1" baseField="0" baseItem="0"/>
  </dataFields>
  <formats count="1">
    <format dxfId="3">
      <pivotArea collapsedLevelsAreSubtotals="1" fieldPosition="0">
        <references count="1">
          <reference field="2" count="0"/>
        </references>
      </pivotArea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a1" displayName="Tabela1" ref="A1:D6" totalsRowShown="0">
  <autoFilter ref="A1:D6"/>
  <tableColumns count="4">
    <tableColumn id="1" name="Descrição"/>
    <tableColumn id="2" name="Valor"/>
    <tableColumn id="3" name="Forma de_x000a_ Pagamento"/>
    <tableColumn id="4" name="Data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17" sqref="C17"/>
    </sheetView>
  </sheetViews>
  <sheetFormatPr defaultRowHeight="14.4" x14ac:dyDescent="0.3"/>
  <cols>
    <col min="1" max="1" width="20.21875" bestFit="1" customWidth="1"/>
    <col min="2" max="2" width="7.6640625" bestFit="1" customWidth="1"/>
    <col min="3" max="3" width="22.44140625" bestFit="1" customWidth="1"/>
    <col min="4" max="4" width="10.5546875" bestFit="1" customWidth="1"/>
  </cols>
  <sheetData>
    <row r="1" spans="1:4" x14ac:dyDescent="0.3">
      <c r="A1" t="s">
        <v>4</v>
      </c>
      <c r="B1" t="s">
        <v>5</v>
      </c>
      <c r="C1" t="s">
        <v>7</v>
      </c>
      <c r="D1" t="s">
        <v>6</v>
      </c>
    </row>
    <row r="2" spans="1:4" x14ac:dyDescent="0.3">
      <c r="A2" t="s">
        <v>38</v>
      </c>
      <c r="B2">
        <v>50</v>
      </c>
      <c r="C2" t="s">
        <v>46</v>
      </c>
      <c r="D2" s="31">
        <v>44928</v>
      </c>
    </row>
    <row r="3" spans="1:4" x14ac:dyDescent="0.3">
      <c r="A3" t="s">
        <v>39</v>
      </c>
      <c r="B3">
        <v>80</v>
      </c>
      <c r="C3" t="s">
        <v>46</v>
      </c>
      <c r="D3" s="31">
        <v>44928</v>
      </c>
    </row>
    <row r="4" spans="1:4" x14ac:dyDescent="0.3">
      <c r="A4" t="s">
        <v>47</v>
      </c>
      <c r="B4">
        <v>120</v>
      </c>
      <c r="C4" t="s">
        <v>46</v>
      </c>
      <c r="D4" s="31">
        <v>44931</v>
      </c>
    </row>
    <row r="5" spans="1:4" x14ac:dyDescent="0.3">
      <c r="A5" t="s">
        <v>51</v>
      </c>
      <c r="B5">
        <v>200</v>
      </c>
      <c r="C5" t="s">
        <v>46</v>
      </c>
      <c r="D5" s="31">
        <v>44936</v>
      </c>
    </row>
    <row r="6" spans="1:4" x14ac:dyDescent="0.3">
      <c r="A6" t="s">
        <v>49</v>
      </c>
      <c r="B6">
        <v>85</v>
      </c>
      <c r="C6" t="s">
        <v>46</v>
      </c>
      <c r="D6" s="31">
        <v>44933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H19" sqref="H19"/>
    </sheetView>
  </sheetViews>
  <sheetFormatPr defaultRowHeight="14.4" x14ac:dyDescent="0.3"/>
  <cols>
    <col min="1" max="1" width="22.21875" customWidth="1"/>
    <col min="2" max="2" width="19.88671875" customWidth="1"/>
  </cols>
  <sheetData>
    <row r="1" spans="1:2" x14ac:dyDescent="0.3">
      <c r="A1" s="27" t="s">
        <v>4</v>
      </c>
      <c r="B1" t="s">
        <v>54</v>
      </c>
    </row>
    <row r="3" spans="1:2" x14ac:dyDescent="0.3">
      <c r="A3" s="27" t="s">
        <v>52</v>
      </c>
      <c r="B3" t="s">
        <v>55</v>
      </c>
    </row>
    <row r="4" spans="1:2" x14ac:dyDescent="0.3">
      <c r="A4" s="28" t="s">
        <v>46</v>
      </c>
      <c r="B4" s="30">
        <v>535</v>
      </c>
    </row>
    <row r="5" spans="1:2" x14ac:dyDescent="0.3">
      <c r="A5" s="28" t="s">
        <v>50</v>
      </c>
      <c r="B5" s="30">
        <v>10</v>
      </c>
    </row>
    <row r="6" spans="1:2" x14ac:dyDescent="0.3">
      <c r="A6" s="28" t="s">
        <v>53</v>
      </c>
      <c r="B6" s="29">
        <v>545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9"/>
  <sheetViews>
    <sheetView showGridLines="0" tabSelected="1" zoomScale="80" zoomScaleNormal="80" workbookViewId="0">
      <selection activeCell="P25" sqref="P25"/>
    </sheetView>
  </sheetViews>
  <sheetFormatPr defaultColWidth="0" defaultRowHeight="13.8" zeroHeight="1" x14ac:dyDescent="0.25"/>
  <cols>
    <col min="1" max="1" width="18.44140625" style="1" customWidth="1"/>
    <col min="2" max="2" width="12.77734375" style="1" bestFit="1" customWidth="1"/>
    <col min="3" max="3" width="20.109375" style="1" customWidth="1"/>
    <col min="4" max="4" width="11.88671875" style="1" bestFit="1" customWidth="1"/>
    <col min="5" max="5" width="8.88671875" style="1" customWidth="1"/>
    <col min="6" max="6" width="21.21875" style="1" bestFit="1" customWidth="1"/>
    <col min="7" max="7" width="11.33203125" style="1" bestFit="1" customWidth="1"/>
    <col min="8" max="8" width="18.33203125" style="1" customWidth="1"/>
    <col min="9" max="9" width="11.88671875" style="1" bestFit="1" customWidth="1"/>
    <col min="10" max="10" width="15.33203125" style="1" bestFit="1" customWidth="1"/>
    <col min="11" max="11" width="18.44140625" style="1" customWidth="1"/>
    <col min="12" max="12" width="11.44140625" style="1" bestFit="1" customWidth="1"/>
    <col min="13" max="13" width="11.88671875" style="1" bestFit="1" customWidth="1"/>
    <col min="14" max="14" width="4.109375" style="1" customWidth="1"/>
    <col min="15" max="15" width="44.33203125" style="1" customWidth="1"/>
    <col min="16" max="16" width="17.109375" style="1" bestFit="1" customWidth="1"/>
    <col min="17" max="17" width="8.88671875" style="1" customWidth="1"/>
    <col min="18" max="16384" width="8.88671875" style="1" hidden="1"/>
  </cols>
  <sheetData>
    <row r="1" spans="1:15" ht="30" x14ac:dyDescent="0.5">
      <c r="A1" s="32" t="s">
        <v>18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5" x14ac:dyDescent="0.25"/>
    <row r="3" spans="1:15" ht="22.8" x14ac:dyDescent="0.4">
      <c r="A3" s="37" t="s">
        <v>0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</row>
    <row r="4" spans="1:15" ht="15" x14ac:dyDescent="0.25">
      <c r="A4" s="33" t="s">
        <v>1</v>
      </c>
      <c r="B4" s="33"/>
      <c r="C4" s="33"/>
      <c r="D4" s="33"/>
      <c r="F4" s="33" t="s">
        <v>2</v>
      </c>
      <c r="G4" s="33"/>
      <c r="H4" s="33"/>
      <c r="I4" s="33"/>
      <c r="K4" s="33" t="s">
        <v>3</v>
      </c>
      <c r="L4" s="33"/>
      <c r="M4" s="33"/>
    </row>
    <row r="5" spans="1:15" ht="27.6" x14ac:dyDescent="0.25">
      <c r="A5" s="5" t="s">
        <v>4</v>
      </c>
      <c r="B5" s="5" t="s">
        <v>5</v>
      </c>
      <c r="C5" s="6" t="s">
        <v>7</v>
      </c>
      <c r="D5" s="5" t="s">
        <v>6</v>
      </c>
      <c r="F5" s="5" t="s">
        <v>4</v>
      </c>
      <c r="G5" s="5" t="s">
        <v>5</v>
      </c>
      <c r="H5" s="6" t="s">
        <v>7</v>
      </c>
      <c r="I5" s="5" t="s">
        <v>6</v>
      </c>
      <c r="K5" s="5" t="s">
        <v>8</v>
      </c>
      <c r="L5" s="5" t="s">
        <v>5</v>
      </c>
      <c r="M5" s="5" t="s">
        <v>6</v>
      </c>
    </row>
    <row r="6" spans="1:15" x14ac:dyDescent="0.25">
      <c r="A6" s="21" t="s">
        <v>30</v>
      </c>
      <c r="B6" s="14">
        <v>1500</v>
      </c>
      <c r="C6" s="21" t="s">
        <v>43</v>
      </c>
      <c r="D6" s="22">
        <v>44931</v>
      </c>
      <c r="E6" s="11"/>
      <c r="F6" s="21" t="s">
        <v>31</v>
      </c>
      <c r="G6" s="14">
        <v>100</v>
      </c>
      <c r="H6" s="21" t="s">
        <v>45</v>
      </c>
      <c r="I6" s="22"/>
      <c r="J6" s="11"/>
      <c r="K6" s="21" t="s">
        <v>32</v>
      </c>
      <c r="L6" s="14">
        <v>100</v>
      </c>
      <c r="M6" s="22"/>
    </row>
    <row r="7" spans="1:15" x14ac:dyDescent="0.25">
      <c r="A7" s="21" t="s">
        <v>42</v>
      </c>
      <c r="B7" s="14">
        <v>500</v>
      </c>
      <c r="C7" s="21" t="s">
        <v>43</v>
      </c>
      <c r="D7" s="22"/>
      <c r="E7" s="11"/>
      <c r="F7" s="21" t="s">
        <v>44</v>
      </c>
      <c r="G7" s="14">
        <v>150</v>
      </c>
      <c r="H7" s="21" t="s">
        <v>45</v>
      </c>
      <c r="I7" s="22"/>
      <c r="J7" s="11"/>
      <c r="K7" s="21"/>
      <c r="L7" s="14"/>
      <c r="M7" s="22"/>
    </row>
    <row r="8" spans="1:15" x14ac:dyDescent="0.25">
      <c r="A8" s="21"/>
      <c r="B8" s="14"/>
      <c r="C8" s="21"/>
      <c r="D8" s="22"/>
      <c r="E8" s="11"/>
      <c r="F8" s="21"/>
      <c r="G8" s="14"/>
      <c r="H8" s="21"/>
      <c r="I8" s="22"/>
      <c r="J8" s="11"/>
      <c r="K8" s="21"/>
      <c r="L8" s="14"/>
      <c r="M8" s="22"/>
    </row>
    <row r="9" spans="1:15" x14ac:dyDescent="0.25">
      <c r="A9" s="21"/>
      <c r="B9" s="14"/>
      <c r="C9" s="21"/>
      <c r="D9" s="22"/>
      <c r="E9" s="11"/>
      <c r="F9" s="21"/>
      <c r="G9" s="14"/>
      <c r="H9" s="21"/>
      <c r="I9" s="22"/>
      <c r="J9" s="11"/>
      <c r="K9" s="21"/>
      <c r="L9" s="14"/>
      <c r="M9" s="22"/>
    </row>
    <row r="10" spans="1:15" x14ac:dyDescent="0.25">
      <c r="A10" s="21"/>
      <c r="B10" s="14"/>
      <c r="C10" s="21"/>
      <c r="D10" s="22"/>
      <c r="E10" s="11"/>
      <c r="F10" s="21"/>
      <c r="G10" s="14"/>
      <c r="H10" s="21"/>
      <c r="I10" s="22"/>
      <c r="J10" s="11"/>
      <c r="K10" s="21"/>
      <c r="L10" s="14"/>
      <c r="M10" s="22"/>
    </row>
    <row r="11" spans="1:15" x14ac:dyDescent="0.25">
      <c r="A11" s="21"/>
      <c r="B11" s="14"/>
      <c r="C11" s="21"/>
      <c r="D11" s="22"/>
      <c r="E11" s="11"/>
      <c r="F11" s="21"/>
      <c r="G11" s="14"/>
      <c r="H11" s="21"/>
      <c r="I11" s="22"/>
      <c r="J11" s="11"/>
      <c r="K11" s="21"/>
      <c r="L11" s="14"/>
      <c r="M11" s="22"/>
    </row>
    <row r="12" spans="1:15" x14ac:dyDescent="0.25">
      <c r="A12" s="21"/>
      <c r="B12" s="14"/>
      <c r="C12" s="21"/>
      <c r="D12" s="22"/>
      <c r="E12" s="11"/>
      <c r="F12" s="21"/>
      <c r="G12" s="14"/>
      <c r="H12" s="21"/>
      <c r="I12" s="22"/>
      <c r="J12" s="11"/>
      <c r="K12" s="21"/>
      <c r="L12" s="14"/>
      <c r="M12" s="22"/>
    </row>
    <row r="13" spans="1:15" ht="14.4" thickBot="1" x14ac:dyDescent="0.3">
      <c r="A13" s="21"/>
      <c r="B13" s="14"/>
      <c r="C13" s="21"/>
      <c r="D13" s="22"/>
      <c r="E13" s="11"/>
      <c r="F13" s="21"/>
      <c r="G13" s="14"/>
      <c r="H13" s="21"/>
      <c r="I13" s="22"/>
      <c r="J13" s="11"/>
      <c r="K13" s="21"/>
      <c r="L13" s="14"/>
      <c r="M13" s="22"/>
    </row>
    <row r="14" spans="1:15" x14ac:dyDescent="0.25">
      <c r="A14" s="21"/>
      <c r="B14" s="14"/>
      <c r="C14" s="21"/>
      <c r="D14" s="22"/>
      <c r="E14" s="11"/>
      <c r="F14" s="21"/>
      <c r="G14" s="14"/>
      <c r="H14" s="21"/>
      <c r="I14" s="22"/>
      <c r="J14" s="11"/>
      <c r="K14" s="21"/>
      <c r="L14" s="14"/>
      <c r="M14" s="22"/>
      <c r="O14" s="8" t="s">
        <v>19</v>
      </c>
    </row>
    <row r="15" spans="1:15" x14ac:dyDescent="0.25">
      <c r="A15" s="21"/>
      <c r="B15" s="14"/>
      <c r="C15" s="21"/>
      <c r="D15" s="22"/>
      <c r="E15" s="11"/>
      <c r="F15" s="21"/>
      <c r="G15" s="14"/>
      <c r="H15" s="21"/>
      <c r="I15" s="22"/>
      <c r="J15" s="11"/>
      <c r="K15" s="21"/>
      <c r="L15" s="14"/>
      <c r="M15" s="22"/>
      <c r="O15" s="9" t="s">
        <v>20</v>
      </c>
    </row>
    <row r="16" spans="1:15" x14ac:dyDescent="0.25">
      <c r="A16" s="21"/>
      <c r="B16" s="14"/>
      <c r="C16" s="21"/>
      <c r="D16" s="22"/>
      <c r="E16" s="11"/>
      <c r="F16" s="21"/>
      <c r="G16" s="14"/>
      <c r="H16" s="21"/>
      <c r="I16" s="22"/>
      <c r="J16" s="11"/>
      <c r="K16" s="21"/>
      <c r="L16" s="14"/>
      <c r="M16" s="22"/>
      <c r="O16" s="9" t="s">
        <v>21</v>
      </c>
    </row>
    <row r="17" spans="1:16" x14ac:dyDescent="0.25">
      <c r="A17" s="21"/>
      <c r="B17" s="14"/>
      <c r="C17" s="21"/>
      <c r="D17" s="22"/>
      <c r="E17" s="11"/>
      <c r="F17" s="21"/>
      <c r="G17" s="14"/>
      <c r="H17" s="21"/>
      <c r="I17" s="22"/>
      <c r="J17" s="11"/>
      <c r="K17" s="21"/>
      <c r="L17" s="14"/>
      <c r="M17" s="22"/>
      <c r="O17" s="9" t="s">
        <v>22</v>
      </c>
    </row>
    <row r="18" spans="1:16" ht="14.4" thickBot="1" x14ac:dyDescent="0.3">
      <c r="A18" s="21"/>
      <c r="B18" s="14"/>
      <c r="C18" s="21"/>
      <c r="D18" s="22"/>
      <c r="E18" s="11"/>
      <c r="F18" s="21"/>
      <c r="G18" s="14"/>
      <c r="H18" s="21"/>
      <c r="I18" s="22"/>
      <c r="J18" s="11"/>
      <c r="K18" s="21"/>
      <c r="L18" s="14"/>
      <c r="M18" s="22"/>
      <c r="O18" s="10" t="s">
        <v>29</v>
      </c>
    </row>
    <row r="19" spans="1:16" x14ac:dyDescent="0.25">
      <c r="A19" s="21"/>
      <c r="B19" s="14"/>
      <c r="C19" s="21"/>
      <c r="D19" s="22"/>
      <c r="E19" s="11"/>
      <c r="F19" s="21"/>
      <c r="G19" s="14"/>
      <c r="H19" s="21"/>
      <c r="I19" s="22"/>
      <c r="J19" s="11"/>
      <c r="K19" s="21"/>
      <c r="L19" s="14"/>
      <c r="M19" s="22"/>
    </row>
    <row r="20" spans="1:16" x14ac:dyDescent="0.25">
      <c r="A20" s="21"/>
      <c r="B20" s="14"/>
      <c r="C20" s="21"/>
      <c r="D20" s="22"/>
      <c r="E20" s="11"/>
      <c r="F20" s="21"/>
      <c r="G20" s="14"/>
      <c r="H20" s="21"/>
      <c r="I20" s="22"/>
      <c r="J20" s="11"/>
      <c r="K20" s="21"/>
      <c r="L20" s="14"/>
      <c r="M20" s="22"/>
    </row>
    <row r="21" spans="1:16" x14ac:dyDescent="0.25">
      <c r="A21" s="21"/>
      <c r="B21" s="14"/>
      <c r="C21" s="21"/>
      <c r="D21" s="22"/>
      <c r="E21" s="11"/>
      <c r="F21" s="21"/>
      <c r="G21" s="14"/>
      <c r="H21" s="21"/>
      <c r="I21" s="22"/>
      <c r="J21" s="11"/>
      <c r="K21" s="21"/>
      <c r="L21" s="14"/>
      <c r="M21" s="22"/>
    </row>
    <row r="22" spans="1:16" x14ac:dyDescent="0.25">
      <c r="A22" s="21"/>
      <c r="B22" s="14"/>
      <c r="C22" s="21"/>
      <c r="D22" s="22"/>
      <c r="E22" s="11"/>
      <c r="F22" s="21"/>
      <c r="G22" s="14"/>
      <c r="H22" s="21"/>
      <c r="I22" s="22"/>
      <c r="J22" s="11"/>
      <c r="K22" s="21"/>
      <c r="L22" s="14"/>
      <c r="M22" s="22"/>
    </row>
    <row r="23" spans="1:16" x14ac:dyDescent="0.25">
      <c r="A23" s="21"/>
      <c r="B23" s="14"/>
      <c r="C23" s="21"/>
      <c r="D23" s="22"/>
      <c r="E23" s="11"/>
      <c r="F23" s="21"/>
      <c r="G23" s="14"/>
      <c r="H23" s="21"/>
      <c r="I23" s="22"/>
      <c r="J23" s="11"/>
      <c r="K23" s="21"/>
      <c r="L23" s="14"/>
      <c r="M23" s="22"/>
    </row>
    <row r="24" spans="1:16" ht="14.4" thickBot="1" x14ac:dyDescent="0.3">
      <c r="A24" s="23"/>
      <c r="B24" s="24"/>
      <c r="C24" s="23"/>
      <c r="D24" s="25"/>
      <c r="E24" s="11"/>
      <c r="F24" s="23"/>
      <c r="G24" s="24"/>
      <c r="H24" s="23"/>
      <c r="I24" s="25"/>
      <c r="J24" s="11"/>
      <c r="K24" s="23"/>
      <c r="L24" s="24"/>
      <c r="M24" s="25"/>
    </row>
    <row r="25" spans="1:16" ht="18" thickBot="1" x14ac:dyDescent="0.35">
      <c r="A25" s="2" t="s">
        <v>14</v>
      </c>
      <c r="B25" s="34">
        <f>SUM(B6:B24)</f>
        <v>2000</v>
      </c>
      <c r="C25" s="35"/>
      <c r="D25" s="36"/>
      <c r="F25" s="2" t="s">
        <v>14</v>
      </c>
      <c r="G25" s="34">
        <f>SUM(G6:G24)</f>
        <v>250</v>
      </c>
      <c r="H25" s="35"/>
      <c r="I25" s="36"/>
      <c r="K25" s="2" t="s">
        <v>14</v>
      </c>
      <c r="L25" s="34">
        <f>SUM(L6:L24)</f>
        <v>100</v>
      </c>
      <c r="M25" s="36"/>
      <c r="O25" s="3" t="s">
        <v>15</v>
      </c>
      <c r="P25" s="4">
        <f>B25+G25</f>
        <v>2250</v>
      </c>
    </row>
    <row r="26" spans="1:16" x14ac:dyDescent="0.25"/>
    <row r="27" spans="1:16" ht="22.8" x14ac:dyDescent="0.4">
      <c r="A27" s="37" t="s">
        <v>9</v>
      </c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</row>
    <row r="28" spans="1:16" ht="15.6" thickBot="1" x14ac:dyDescent="0.3">
      <c r="A28" s="33" t="s">
        <v>10</v>
      </c>
      <c r="B28" s="33"/>
      <c r="C28" s="33"/>
      <c r="D28" s="33"/>
      <c r="E28" s="7"/>
      <c r="F28" s="33" t="s">
        <v>11</v>
      </c>
      <c r="G28" s="33"/>
      <c r="H28" s="33"/>
      <c r="I28" s="33"/>
      <c r="J28" s="7"/>
      <c r="K28" s="33" t="s">
        <v>12</v>
      </c>
      <c r="L28" s="33"/>
      <c r="M28" s="33"/>
    </row>
    <row r="29" spans="1:16" ht="28.2" thickBot="1" x14ac:dyDescent="0.3">
      <c r="A29" s="5" t="s">
        <v>4</v>
      </c>
      <c r="B29" s="5" t="s">
        <v>5</v>
      </c>
      <c r="C29" s="6" t="s">
        <v>7</v>
      </c>
      <c r="D29" s="5" t="s">
        <v>6</v>
      </c>
      <c r="E29" s="7"/>
      <c r="F29" s="5" t="s">
        <v>4</v>
      </c>
      <c r="G29" s="5" t="s">
        <v>5</v>
      </c>
      <c r="H29" s="6" t="s">
        <v>7</v>
      </c>
      <c r="I29" s="5" t="s">
        <v>6</v>
      </c>
      <c r="J29" s="7"/>
      <c r="K29" s="5" t="s">
        <v>8</v>
      </c>
      <c r="L29" s="5" t="s">
        <v>5</v>
      </c>
      <c r="M29" s="6" t="s">
        <v>13</v>
      </c>
      <c r="O29" s="20" t="s">
        <v>41</v>
      </c>
    </row>
    <row r="30" spans="1:16" x14ac:dyDescent="0.25">
      <c r="A30" s="21" t="s">
        <v>23</v>
      </c>
      <c r="B30" s="14">
        <v>1000</v>
      </c>
      <c r="C30" s="21"/>
      <c r="D30" s="22"/>
      <c r="E30" s="11"/>
      <c r="F30" s="21" t="s">
        <v>38</v>
      </c>
      <c r="G30" s="14">
        <v>50</v>
      </c>
      <c r="H30" s="21" t="s">
        <v>46</v>
      </c>
      <c r="I30" s="22">
        <v>44928</v>
      </c>
      <c r="J30" s="11"/>
      <c r="K30" s="21"/>
      <c r="L30" s="14"/>
      <c r="M30" s="22"/>
      <c r="N30" s="11"/>
      <c r="O30" s="18" t="s">
        <v>36</v>
      </c>
    </row>
    <row r="31" spans="1:16" ht="14.4" thickBot="1" x14ac:dyDescent="0.3">
      <c r="A31" s="21" t="s">
        <v>24</v>
      </c>
      <c r="B31" s="14">
        <v>50</v>
      </c>
      <c r="C31" s="21"/>
      <c r="D31" s="22"/>
      <c r="E31" s="11"/>
      <c r="F31" s="21" t="s">
        <v>39</v>
      </c>
      <c r="G31" s="14">
        <v>80</v>
      </c>
      <c r="H31" s="21" t="s">
        <v>46</v>
      </c>
      <c r="I31" s="22">
        <v>44928</v>
      </c>
      <c r="J31" s="11"/>
      <c r="K31" s="21"/>
      <c r="L31" s="14"/>
      <c r="M31" s="22"/>
      <c r="N31" s="11"/>
      <c r="O31" s="19" t="s">
        <v>40</v>
      </c>
    </row>
    <row r="32" spans="1:16" ht="14.4" thickBot="1" x14ac:dyDescent="0.3">
      <c r="A32" s="21" t="s">
        <v>25</v>
      </c>
      <c r="B32" s="14">
        <v>50</v>
      </c>
      <c r="C32" s="21"/>
      <c r="D32" s="22"/>
      <c r="E32" s="11"/>
      <c r="F32" s="21" t="s">
        <v>47</v>
      </c>
      <c r="G32" s="14">
        <v>120</v>
      </c>
      <c r="H32" s="21" t="s">
        <v>46</v>
      </c>
      <c r="I32" s="22">
        <v>44931</v>
      </c>
      <c r="J32" s="11"/>
      <c r="K32" s="21"/>
      <c r="L32" s="14"/>
      <c r="M32" s="22"/>
      <c r="N32" s="11"/>
    </row>
    <row r="33" spans="1:15" x14ac:dyDescent="0.25">
      <c r="A33" s="21" t="s">
        <v>26</v>
      </c>
      <c r="B33" s="14">
        <v>85</v>
      </c>
      <c r="C33" s="21"/>
      <c r="D33" s="22"/>
      <c r="E33" s="11"/>
      <c r="F33" s="21" t="s">
        <v>48</v>
      </c>
      <c r="G33" s="14">
        <v>10</v>
      </c>
      <c r="H33" s="21" t="s">
        <v>50</v>
      </c>
      <c r="I33" s="22">
        <v>44931</v>
      </c>
      <c r="J33" s="11"/>
      <c r="K33" s="21"/>
      <c r="L33" s="14"/>
      <c r="M33" s="22"/>
      <c r="N33" s="11"/>
      <c r="O33" s="18" t="s">
        <v>37</v>
      </c>
    </row>
    <row r="34" spans="1:15" ht="14.4" thickBot="1" x14ac:dyDescent="0.3">
      <c r="A34" s="21" t="s">
        <v>27</v>
      </c>
      <c r="B34" s="14">
        <v>80</v>
      </c>
      <c r="C34" s="21"/>
      <c r="D34" s="22"/>
      <c r="E34" s="11"/>
      <c r="F34" s="21" t="s">
        <v>49</v>
      </c>
      <c r="G34" s="14">
        <v>85</v>
      </c>
      <c r="H34" s="21" t="s">
        <v>46</v>
      </c>
      <c r="I34" s="22">
        <v>44933</v>
      </c>
      <c r="J34" s="11"/>
      <c r="K34" s="21"/>
      <c r="L34" s="14"/>
      <c r="M34" s="22"/>
      <c r="N34" s="11"/>
      <c r="O34" s="17">
        <f>VLOOKUP(O31,F29:I48,2,0)</f>
        <v>50</v>
      </c>
    </row>
    <row r="35" spans="1:15" x14ac:dyDescent="0.25">
      <c r="A35" s="21" t="s">
        <v>28</v>
      </c>
      <c r="B35" s="14">
        <v>350</v>
      </c>
      <c r="C35" s="21"/>
      <c r="D35" s="22"/>
      <c r="E35" s="11"/>
      <c r="F35" s="21" t="s">
        <v>51</v>
      </c>
      <c r="G35" s="14">
        <v>200</v>
      </c>
      <c r="H35" s="21" t="s">
        <v>46</v>
      </c>
      <c r="I35" s="22">
        <v>44936</v>
      </c>
      <c r="J35" s="11"/>
      <c r="K35" s="21"/>
      <c r="L35" s="14"/>
      <c r="M35" s="22"/>
      <c r="N35" s="11"/>
    </row>
    <row r="36" spans="1:15" x14ac:dyDescent="0.25">
      <c r="A36" s="21"/>
      <c r="B36" s="14"/>
      <c r="C36" s="21"/>
      <c r="D36" s="22"/>
      <c r="E36" s="11"/>
      <c r="F36" s="21"/>
      <c r="G36" s="14"/>
      <c r="H36" s="21"/>
      <c r="I36" s="22"/>
      <c r="J36" s="11"/>
      <c r="K36" s="21"/>
      <c r="L36" s="14"/>
      <c r="M36" s="22"/>
      <c r="N36" s="11"/>
    </row>
    <row r="37" spans="1:15" x14ac:dyDescent="0.25">
      <c r="A37" s="21"/>
      <c r="B37" s="14"/>
      <c r="C37" s="21"/>
      <c r="D37" s="22"/>
      <c r="E37" s="11"/>
      <c r="F37" s="21"/>
      <c r="G37" s="14"/>
      <c r="H37" s="21"/>
      <c r="I37" s="22"/>
      <c r="J37" s="11"/>
      <c r="K37" s="21"/>
      <c r="L37" s="14"/>
      <c r="M37" s="22"/>
      <c r="N37" s="11"/>
    </row>
    <row r="38" spans="1:15" x14ac:dyDescent="0.25">
      <c r="A38" s="21"/>
      <c r="B38" s="14"/>
      <c r="C38" s="21"/>
      <c r="D38" s="22"/>
      <c r="E38" s="11"/>
      <c r="F38" s="21"/>
      <c r="G38" s="14"/>
      <c r="H38" s="21"/>
      <c r="I38" s="22"/>
      <c r="J38" s="11"/>
      <c r="K38" s="21"/>
      <c r="L38" s="14"/>
      <c r="M38" s="22"/>
      <c r="N38" s="11"/>
    </row>
    <row r="39" spans="1:15" x14ac:dyDescent="0.25">
      <c r="A39" s="21"/>
      <c r="B39" s="14"/>
      <c r="C39" s="21"/>
      <c r="D39" s="22"/>
      <c r="E39" s="11"/>
      <c r="F39" s="21"/>
      <c r="G39" s="14"/>
      <c r="H39" s="21"/>
      <c r="I39" s="22"/>
      <c r="J39" s="11"/>
      <c r="K39" s="21"/>
      <c r="L39" s="14"/>
      <c r="M39" s="22"/>
      <c r="N39" s="11"/>
    </row>
    <row r="40" spans="1:15" x14ac:dyDescent="0.25">
      <c r="A40" s="21"/>
      <c r="B40" s="14"/>
      <c r="C40" s="21"/>
      <c r="D40" s="22"/>
      <c r="E40" s="11"/>
      <c r="F40" s="21"/>
      <c r="G40" s="14"/>
      <c r="H40" s="21"/>
      <c r="I40" s="22"/>
      <c r="J40" s="11"/>
      <c r="K40" s="21"/>
      <c r="L40" s="14"/>
      <c r="M40" s="22"/>
      <c r="N40" s="11"/>
    </row>
    <row r="41" spans="1:15" x14ac:dyDescent="0.25">
      <c r="A41" s="21"/>
      <c r="B41" s="14"/>
      <c r="C41" s="21"/>
      <c r="D41" s="22"/>
      <c r="E41" s="11"/>
      <c r="F41" s="21"/>
      <c r="G41" s="14"/>
      <c r="H41" s="21"/>
      <c r="I41" s="22"/>
      <c r="J41" s="11"/>
      <c r="K41" s="21"/>
      <c r="L41" s="14"/>
      <c r="M41" s="22"/>
      <c r="N41" s="11"/>
    </row>
    <row r="42" spans="1:15" x14ac:dyDescent="0.25">
      <c r="A42" s="21"/>
      <c r="B42" s="14"/>
      <c r="C42" s="21"/>
      <c r="D42" s="22"/>
      <c r="E42" s="11"/>
      <c r="F42" s="21"/>
      <c r="G42" s="14"/>
      <c r="H42" s="21"/>
      <c r="I42" s="22"/>
      <c r="J42" s="11"/>
      <c r="K42" s="21"/>
      <c r="L42" s="14"/>
      <c r="M42" s="22"/>
      <c r="N42" s="11"/>
    </row>
    <row r="43" spans="1:15" x14ac:dyDescent="0.25">
      <c r="A43" s="21"/>
      <c r="B43" s="14"/>
      <c r="C43" s="21"/>
      <c r="D43" s="22"/>
      <c r="E43" s="11"/>
      <c r="F43" s="21"/>
      <c r="G43" s="14"/>
      <c r="H43" s="21"/>
      <c r="I43" s="22"/>
      <c r="J43" s="11"/>
      <c r="K43" s="21"/>
      <c r="L43" s="14"/>
      <c r="M43" s="22"/>
      <c r="N43" s="11"/>
    </row>
    <row r="44" spans="1:15" x14ac:dyDescent="0.25">
      <c r="A44" s="21"/>
      <c r="B44" s="14"/>
      <c r="C44" s="21"/>
      <c r="D44" s="22"/>
      <c r="E44" s="11"/>
      <c r="F44" s="21"/>
      <c r="G44" s="14"/>
      <c r="H44" s="21"/>
      <c r="I44" s="22"/>
      <c r="J44" s="11"/>
      <c r="K44" s="21"/>
      <c r="L44" s="14"/>
      <c r="M44" s="22"/>
      <c r="N44" s="11"/>
    </row>
    <row r="45" spans="1:15" x14ac:dyDescent="0.25">
      <c r="A45" s="21"/>
      <c r="B45" s="14"/>
      <c r="C45" s="21"/>
      <c r="D45" s="22"/>
      <c r="E45" s="11"/>
      <c r="F45" s="21"/>
      <c r="G45" s="14"/>
      <c r="H45" s="21"/>
      <c r="I45" s="22"/>
      <c r="J45" s="11"/>
      <c r="K45" s="21"/>
      <c r="L45" s="14"/>
      <c r="M45" s="22"/>
      <c r="N45" s="11"/>
    </row>
    <row r="46" spans="1:15" x14ac:dyDescent="0.25">
      <c r="A46" s="21"/>
      <c r="B46" s="14"/>
      <c r="C46" s="21"/>
      <c r="D46" s="22"/>
      <c r="E46" s="11"/>
      <c r="F46" s="21"/>
      <c r="G46" s="14"/>
      <c r="H46" s="21"/>
      <c r="I46" s="22"/>
      <c r="J46" s="11"/>
      <c r="K46" s="21"/>
      <c r="L46" s="14"/>
      <c r="M46" s="22"/>
      <c r="N46" s="11"/>
    </row>
    <row r="47" spans="1:15" x14ac:dyDescent="0.25">
      <c r="A47" s="21"/>
      <c r="B47" s="14"/>
      <c r="C47" s="21"/>
      <c r="D47" s="22"/>
      <c r="E47" s="11"/>
      <c r="F47" s="21"/>
      <c r="G47" s="14"/>
      <c r="H47" s="21"/>
      <c r="I47" s="22"/>
      <c r="J47" s="11"/>
      <c r="K47" s="21"/>
      <c r="L47" s="14"/>
      <c r="M47" s="22"/>
      <c r="N47" s="11"/>
    </row>
    <row r="48" spans="1:15" ht="14.4" thickBot="1" x14ac:dyDescent="0.3">
      <c r="A48" s="21"/>
      <c r="B48" s="14"/>
      <c r="C48" s="21"/>
      <c r="D48" s="22"/>
      <c r="E48" s="11"/>
      <c r="F48" s="21"/>
      <c r="G48" s="14"/>
      <c r="H48" s="21"/>
      <c r="I48" s="22"/>
      <c r="J48" s="11"/>
      <c r="K48" s="21"/>
      <c r="L48" s="14"/>
      <c r="M48" s="22"/>
      <c r="N48" s="11"/>
    </row>
    <row r="49" spans="1:16" ht="18" thickBot="1" x14ac:dyDescent="0.35">
      <c r="A49" s="2" t="s">
        <v>14</v>
      </c>
      <c r="B49" s="34">
        <f>SUM(B30:B48)</f>
        <v>1615</v>
      </c>
      <c r="C49" s="35"/>
      <c r="D49" s="36"/>
      <c r="F49" s="2" t="s">
        <v>14</v>
      </c>
      <c r="G49" s="34">
        <f>SUM(G30:G48)</f>
        <v>545</v>
      </c>
      <c r="H49" s="35"/>
      <c r="I49" s="36"/>
      <c r="K49" s="2" t="s">
        <v>14</v>
      </c>
      <c r="L49" s="34">
        <f>SUM(L30:L48)</f>
        <v>0</v>
      </c>
      <c r="M49" s="36"/>
      <c r="O49" s="3" t="s">
        <v>16</v>
      </c>
      <c r="P49" s="4">
        <f>B49+G49+L49</f>
        <v>2160</v>
      </c>
    </row>
    <row r="50" spans="1:16" x14ac:dyDescent="0.25"/>
    <row r="51" spans="1:16" ht="22.8" x14ac:dyDescent="0.4">
      <c r="A51" s="37" t="s">
        <v>17</v>
      </c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</row>
    <row r="52" spans="1:16" x14ac:dyDescent="0.25"/>
    <row r="53" spans="1:16" x14ac:dyDescent="0.25"/>
    <row r="54" spans="1:16" ht="14.4" customHeight="1" x14ac:dyDescent="0.3">
      <c r="I54"/>
      <c r="J54" s="26" t="s">
        <v>10</v>
      </c>
      <c r="K54" s="15">
        <f>K59*0.5</f>
        <v>1125</v>
      </c>
      <c r="L54" s="13">
        <v>0.5</v>
      </c>
    </row>
    <row r="55" spans="1:16" ht="14.4" customHeight="1" x14ac:dyDescent="0.3">
      <c r="I55"/>
      <c r="J55" s="26" t="s">
        <v>11</v>
      </c>
      <c r="K55" s="15">
        <f>K59*0.3</f>
        <v>675</v>
      </c>
      <c r="L55" s="13">
        <v>0.3</v>
      </c>
    </row>
    <row r="56" spans="1:16" ht="14.4" customHeight="1" x14ac:dyDescent="0.3">
      <c r="I56"/>
      <c r="J56" s="26" t="s">
        <v>3</v>
      </c>
      <c r="K56" s="15">
        <f>K59*0.2</f>
        <v>450</v>
      </c>
      <c r="L56" s="13">
        <v>0.2</v>
      </c>
    </row>
    <row r="57" spans="1:16" ht="14.4" customHeight="1" x14ac:dyDescent="0.3">
      <c r="I57"/>
      <c r="J57" s="26" t="s">
        <v>1</v>
      </c>
      <c r="K57" s="15">
        <f>B25</f>
        <v>2000</v>
      </c>
      <c r="L57" s="12">
        <f>K57/K59</f>
        <v>0.88888888888888884</v>
      </c>
    </row>
    <row r="58" spans="1:16" ht="14.4" customHeight="1" x14ac:dyDescent="0.3">
      <c r="I58"/>
      <c r="J58" s="26" t="s">
        <v>33</v>
      </c>
      <c r="K58" s="15">
        <f>G25</f>
        <v>250</v>
      </c>
      <c r="L58" s="12">
        <f>K58/K59</f>
        <v>0.1111111111111111</v>
      </c>
    </row>
    <row r="59" spans="1:16" ht="14.4" customHeight="1" x14ac:dyDescent="0.3">
      <c r="I59"/>
      <c r="J59" s="26" t="s">
        <v>34</v>
      </c>
      <c r="K59" s="15">
        <f>K57+K58</f>
        <v>2250</v>
      </c>
      <c r="L59" s="13">
        <v>1</v>
      </c>
    </row>
    <row r="60" spans="1:16" x14ac:dyDescent="0.25"/>
    <row r="61" spans="1:16" x14ac:dyDescent="0.25"/>
    <row r="62" spans="1:16" x14ac:dyDescent="0.25"/>
    <row r="63" spans="1:16" x14ac:dyDescent="0.25"/>
    <row r="64" spans="1:16" x14ac:dyDescent="0.25"/>
    <row r="65" spans="1:15" x14ac:dyDescent="0.25"/>
    <row r="66" spans="1:15" x14ac:dyDescent="0.25"/>
    <row r="67" spans="1:15" x14ac:dyDescent="0.25"/>
    <row r="68" spans="1:15" ht="22.8" x14ac:dyDescent="0.4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</row>
    <row r="69" spans="1:15" x14ac:dyDescent="0.25"/>
    <row r="70" spans="1:15" x14ac:dyDescent="0.25">
      <c r="M70" s="39" t="s">
        <v>35</v>
      </c>
      <c r="N70" s="39"/>
      <c r="O70" s="39"/>
    </row>
    <row r="71" spans="1:15" ht="14.4" x14ac:dyDescent="0.3">
      <c r="I71"/>
      <c r="J71" s="26" t="s">
        <v>10</v>
      </c>
      <c r="K71" s="15">
        <f>B49+L49</f>
        <v>1615</v>
      </c>
      <c r="L71" s="16">
        <f>K71/SUM(K71:K73)</f>
        <v>0.71460176991150437</v>
      </c>
      <c r="M71" s="40" t="str">
        <f>IF(L71&gt;50%,"Seus gastos fixos estão muito altos! Gaste menos.","Parabéns! Você se saiu bem esse mês!")</f>
        <v>Seus gastos fixos estão muito altos! Gaste menos.</v>
      </c>
      <c r="N71" s="40"/>
      <c r="O71" s="40"/>
    </row>
    <row r="72" spans="1:15" ht="14.4" x14ac:dyDescent="0.3">
      <c r="I72"/>
      <c r="J72" s="26" t="s">
        <v>11</v>
      </c>
      <c r="K72" s="15">
        <f>G49</f>
        <v>545</v>
      </c>
      <c r="L72" s="16">
        <f>K72/SUM(K71:K73)</f>
        <v>0.24115044247787609</v>
      </c>
      <c r="M72" s="40" t="str">
        <f>IF(L72&gt;30%,"Seus gastos variáveis estão muito altos! Verifique a fatura do cartão!","Parabéns! Você se saiu bem esse mês!")</f>
        <v>Parabéns! Você se saiu bem esse mês!</v>
      </c>
      <c r="N72" s="40"/>
      <c r="O72" s="40"/>
    </row>
    <row r="73" spans="1:15" ht="14.4" x14ac:dyDescent="0.3">
      <c r="I73"/>
      <c r="J73" s="26" t="s">
        <v>3</v>
      </c>
      <c r="K73" s="15">
        <f>L25</f>
        <v>100</v>
      </c>
      <c r="L73" s="16">
        <f>K73/SUM(K71:K73)</f>
        <v>4.4247787610619468E-2</v>
      </c>
      <c r="M73" s="40" t="str">
        <f>IF(L73&lt;20%,"Poxa, você investiu pouco esse mês, invista mais! ","Parabéns! Você arrasou esse mês!")</f>
        <v xml:space="preserve">Poxa, você investiu pouco esse mês, invista mais! </v>
      </c>
      <c r="N73" s="40"/>
      <c r="O73" s="40"/>
    </row>
    <row r="74" spans="1:15" ht="14.4" x14ac:dyDescent="0.3">
      <c r="I74"/>
      <c r="J74" s="26" t="s">
        <v>1</v>
      </c>
      <c r="K74" s="15">
        <f>B25</f>
        <v>2000</v>
      </c>
      <c r="L74" s="16">
        <f>K74/K76</f>
        <v>0.88888888888888884</v>
      </c>
      <c r="M74" s="38"/>
      <c r="N74" s="38"/>
      <c r="O74" s="38"/>
    </row>
    <row r="75" spans="1:15" ht="14.4" x14ac:dyDescent="0.3">
      <c r="I75"/>
      <c r="J75" s="26" t="s">
        <v>33</v>
      </c>
      <c r="K75" s="15">
        <f>G25</f>
        <v>250</v>
      </c>
      <c r="L75" s="16">
        <f>K75/K76</f>
        <v>0.1111111111111111</v>
      </c>
      <c r="M75" s="38"/>
      <c r="N75" s="38"/>
      <c r="O75" s="38"/>
    </row>
    <row r="76" spans="1:15" ht="14.4" x14ac:dyDescent="0.3">
      <c r="I76"/>
      <c r="J76" s="26" t="s">
        <v>34</v>
      </c>
      <c r="K76" s="15">
        <f>K74+K75</f>
        <v>2250</v>
      </c>
      <c r="L76" s="16">
        <v>1</v>
      </c>
    </row>
    <row r="77" spans="1:15" x14ac:dyDescent="0.25"/>
    <row r="78" spans="1:15" x14ac:dyDescent="0.25"/>
    <row r="79" spans="1:15" x14ac:dyDescent="0.25"/>
    <row r="80" spans="1:15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</sheetData>
  <autoFilter ref="A29:M29"/>
  <mergeCells count="23">
    <mergeCell ref="M75:O75"/>
    <mergeCell ref="A4:D4"/>
    <mergeCell ref="F4:I4"/>
    <mergeCell ref="K4:M4"/>
    <mergeCell ref="A3:M3"/>
    <mergeCell ref="B49:D49"/>
    <mergeCell ref="G49:I49"/>
    <mergeCell ref="L49:M49"/>
    <mergeCell ref="A51:M51"/>
    <mergeCell ref="A68:M68"/>
    <mergeCell ref="M70:O70"/>
    <mergeCell ref="M71:O71"/>
    <mergeCell ref="M72:O72"/>
    <mergeCell ref="M73:O73"/>
    <mergeCell ref="M74:O74"/>
    <mergeCell ref="A1:M1"/>
    <mergeCell ref="A28:D28"/>
    <mergeCell ref="F28:I28"/>
    <mergeCell ref="K28:M28"/>
    <mergeCell ref="B25:D25"/>
    <mergeCell ref="G25:I25"/>
    <mergeCell ref="L25:M25"/>
    <mergeCell ref="A27:M27"/>
  </mergeCells>
  <conditionalFormatting sqref="L71">
    <cfRule type="cellIs" dxfId="2" priority="3" operator="greaterThan">
      <formula>50%</formula>
    </cfRule>
  </conditionalFormatting>
  <conditionalFormatting sqref="L72">
    <cfRule type="cellIs" dxfId="1" priority="2" operator="greaterThan">
      <formula>30%</formula>
    </cfRule>
  </conditionalFormatting>
  <conditionalFormatting sqref="L73">
    <cfRule type="cellIs" dxfId="0" priority="1" operator="lessThan">
      <formula>0.2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showGridLines="0" workbookViewId="0">
      <selection activeCell="A8" sqref="A8:M8"/>
    </sheetView>
  </sheetViews>
  <sheetFormatPr defaultColWidth="0" defaultRowHeight="14.4" zeroHeight="1" x14ac:dyDescent="0.3"/>
  <cols>
    <col min="1" max="1" width="15.5546875" bestFit="1" customWidth="1"/>
    <col min="2" max="13" width="14.88671875" customWidth="1"/>
    <col min="14" max="16384" width="8.88671875" hidden="1"/>
  </cols>
  <sheetData>
    <row r="1" spans="1:13" ht="27.6" x14ac:dyDescent="0.65">
      <c r="A1" s="41" t="s">
        <v>56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</row>
    <row r="2" spans="1:13" x14ac:dyDescent="0.3"/>
    <row r="3" spans="1:13" s="44" customFormat="1" ht="15.6" x14ac:dyDescent="0.3">
      <c r="A3" s="44" t="s">
        <v>57</v>
      </c>
      <c r="B3" s="44" t="s">
        <v>61</v>
      </c>
      <c r="C3" s="44" t="s">
        <v>62</v>
      </c>
      <c r="D3" s="44" t="s">
        <v>63</v>
      </c>
      <c r="E3" s="44" t="s">
        <v>64</v>
      </c>
      <c r="F3" s="44" t="s">
        <v>65</v>
      </c>
      <c r="G3" s="44" t="s">
        <v>66</v>
      </c>
      <c r="H3" s="44" t="s">
        <v>67</v>
      </c>
      <c r="I3" s="44" t="s">
        <v>68</v>
      </c>
      <c r="J3" s="44" t="s">
        <v>69</v>
      </c>
      <c r="K3" s="44" t="s">
        <v>70</v>
      </c>
      <c r="L3" s="44" t="s">
        <v>71</v>
      </c>
      <c r="M3" s="44" t="s">
        <v>72</v>
      </c>
    </row>
    <row r="4" spans="1:13" s="42" customFormat="1" ht="15.6" x14ac:dyDescent="0.3">
      <c r="A4" s="42" t="s">
        <v>58</v>
      </c>
      <c r="B4" s="43">
        <f>Janeiro23!P25</f>
        <v>2250</v>
      </c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</row>
    <row r="5" spans="1:13" s="42" customFormat="1" ht="15.6" x14ac:dyDescent="0.3">
      <c r="A5" s="42" t="s">
        <v>59</v>
      </c>
      <c r="B5" s="43">
        <f>Janeiro23!P49</f>
        <v>2160</v>
      </c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13" s="42" customFormat="1" ht="16.2" thickBot="1" x14ac:dyDescent="0.35">
      <c r="A6" s="42" t="s">
        <v>3</v>
      </c>
      <c r="B6" s="43">
        <f>Janeiro23!L25</f>
        <v>100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</row>
    <row r="7" spans="1:13" s="42" customFormat="1" ht="16.2" thickBot="1" x14ac:dyDescent="0.35">
      <c r="A7" s="45" t="s">
        <v>60</v>
      </c>
      <c r="B7" s="46">
        <f>B4-B5+B6</f>
        <v>190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7"/>
    </row>
    <row r="8" spans="1:13" s="42" customFormat="1" ht="16.2" thickBot="1" x14ac:dyDescent="0.35">
      <c r="A8" s="57" t="s">
        <v>74</v>
      </c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</row>
    <row r="9" spans="1:13" s="42" customFormat="1" ht="15.6" x14ac:dyDescent="0.3">
      <c r="A9" s="48" t="s">
        <v>73</v>
      </c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50"/>
    </row>
    <row r="10" spans="1:13" s="42" customFormat="1" ht="15.6" x14ac:dyDescent="0.3">
      <c r="A10" s="51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3"/>
    </row>
    <row r="11" spans="1:13" s="42" customFormat="1" ht="16.2" thickBot="1" x14ac:dyDescent="0.35">
      <c r="A11" s="54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6"/>
    </row>
  </sheetData>
  <mergeCells count="2">
    <mergeCell ref="A1:M1"/>
    <mergeCell ref="A8:M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Plan2</vt:lpstr>
      <vt:lpstr>Plan1</vt:lpstr>
      <vt:lpstr>Janeiro23</vt:lpstr>
      <vt:lpstr>Gerencial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2022-11-23T18:16:08Z</dcterms:created>
  <dcterms:modified xsi:type="dcterms:W3CDTF">2022-11-25T14:18:37Z</dcterms:modified>
</cp:coreProperties>
</file>