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A-RO1-2020\Experiments\Western blot\James\"/>
    </mc:Choice>
  </mc:AlternateContent>
  <xr:revisionPtr revIDLastSave="0" documentId="13_ncr:1_{E71A92F1-FB5C-4D87-B5B3-EC5C04E96CE5}" xr6:coauthVersionLast="47" xr6:coauthVersionMax="47" xr10:uidLastSave="{00000000-0000-0000-0000-000000000000}"/>
  <bookViews>
    <workbookView xWindow="-120" yWindow="-120" windowWidth="29040" windowHeight="15720" xr2:uid="{F9B969FA-060A-48DD-8F57-0E4D75AB87C1}"/>
  </bookViews>
  <sheets>
    <sheet name="&lt;DATE&gt; Extraction" sheetId="1" r:id="rId1"/>
    <sheet name="&lt;DATE&gt; Prep" sheetId="2" r:id="rId2"/>
    <sheet name="&lt;DATE&gt; Analysis" sheetId="3" r:id="rId3"/>
    <sheet name="&lt;DATE&gt; Ra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J21" i="1"/>
  <c r="K21" i="1"/>
  <c r="J22" i="1"/>
  <c r="K22" i="1"/>
  <c r="J23" i="1"/>
  <c r="K23" i="1"/>
  <c r="J24" i="1"/>
  <c r="K24" i="1"/>
  <c r="J25" i="1"/>
  <c r="K25" i="1"/>
  <c r="J26" i="1"/>
  <c r="K26" i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5" i="2"/>
  <c r="B73" i="2"/>
  <c r="C73" i="2" s="1"/>
  <c r="B74" i="2"/>
  <c r="D74" i="2" s="1"/>
  <c r="C74" i="2"/>
  <c r="B75" i="2"/>
  <c r="C75" i="2" s="1"/>
  <c r="B76" i="2"/>
  <c r="D76" i="2" s="1"/>
  <c r="B77" i="2"/>
  <c r="C77" i="2" s="1"/>
  <c r="B78" i="2"/>
  <c r="C78" i="2" s="1"/>
  <c r="B79" i="2"/>
  <c r="C79" i="2" s="1"/>
  <c r="B80" i="2"/>
  <c r="D80" i="2" s="1"/>
  <c r="B72" i="2"/>
  <c r="B71" i="2"/>
  <c r="D71" i="2" s="1"/>
  <c r="B70" i="2"/>
  <c r="B69" i="2"/>
  <c r="D69" i="2" s="1"/>
  <c r="B68" i="2"/>
  <c r="C68" i="2" s="1"/>
  <c r="B67" i="2"/>
  <c r="B66" i="2"/>
  <c r="C66" i="2" s="1"/>
  <c r="B65" i="2"/>
  <c r="B64" i="2"/>
  <c r="B63" i="2"/>
  <c r="D63" i="2" s="1"/>
  <c r="B62" i="2"/>
  <c r="B61" i="2"/>
  <c r="D61" i="2" s="1"/>
  <c r="B60" i="2"/>
  <c r="B59" i="2"/>
  <c r="B3" i="2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D73" i="2" l="1"/>
  <c r="C76" i="2"/>
  <c r="C80" i="2"/>
  <c r="D79" i="2"/>
  <c r="D75" i="2"/>
  <c r="E79" i="2"/>
  <c r="E74" i="2"/>
  <c r="F74" i="2" s="1"/>
  <c r="E73" i="2"/>
  <c r="E78" i="2"/>
  <c r="E76" i="2"/>
  <c r="F76" i="2" s="1"/>
  <c r="D78" i="2"/>
  <c r="E64" i="2"/>
  <c r="E75" i="2"/>
  <c r="F75" i="2" s="1"/>
  <c r="E77" i="2"/>
  <c r="E80" i="2"/>
  <c r="D77" i="2"/>
  <c r="E63" i="2"/>
  <c r="E72" i="2"/>
  <c r="E61" i="2"/>
  <c r="D66" i="2"/>
  <c r="C71" i="2"/>
  <c r="E66" i="2"/>
  <c r="E71" i="2"/>
  <c r="C63" i="2"/>
  <c r="E69" i="2"/>
  <c r="C60" i="2"/>
  <c r="D60" i="2"/>
  <c r="C65" i="2"/>
  <c r="D68" i="2"/>
  <c r="E60" i="2"/>
  <c r="C62" i="2"/>
  <c r="D65" i="2"/>
  <c r="E68" i="2"/>
  <c r="C70" i="2"/>
  <c r="C59" i="2"/>
  <c r="D62" i="2"/>
  <c r="E65" i="2"/>
  <c r="C67" i="2"/>
  <c r="D70" i="2"/>
  <c r="D59" i="2"/>
  <c r="E62" i="2"/>
  <c r="C64" i="2"/>
  <c r="D67" i="2"/>
  <c r="E70" i="2"/>
  <c r="C72" i="2"/>
  <c r="E59" i="2"/>
  <c r="C61" i="2"/>
  <c r="D64" i="2"/>
  <c r="E67" i="2"/>
  <c r="C69" i="2"/>
  <c r="D72" i="2"/>
  <c r="F73" i="2" l="1"/>
  <c r="F80" i="2"/>
  <c r="F79" i="2"/>
  <c r="F78" i="2"/>
  <c r="F77" i="2"/>
  <c r="F61" i="2"/>
  <c r="F63" i="2"/>
  <c r="F64" i="2"/>
  <c r="F69" i="2"/>
  <c r="F59" i="2"/>
  <c r="F68" i="2"/>
  <c r="F65" i="2"/>
  <c r="F70" i="2"/>
  <c r="F66" i="2"/>
  <c r="F71" i="2"/>
  <c r="F60" i="2"/>
  <c r="F67" i="2"/>
  <c r="F62" i="2"/>
  <c r="F72" i="2"/>
  <c r="N5" i="3" l="1"/>
  <c r="N6" i="3"/>
  <c r="N7" i="3"/>
  <c r="N8" i="3"/>
  <c r="N9" i="3"/>
  <c r="N10" i="3"/>
  <c r="N11" i="3"/>
  <c r="N12" i="3"/>
  <c r="N13" i="3"/>
  <c r="N14" i="3"/>
  <c r="U4" i="3"/>
  <c r="V4" i="3"/>
  <c r="N4" i="3"/>
  <c r="T6" i="3" l="1"/>
  <c r="U5" i="3"/>
  <c r="T8" i="3"/>
  <c r="T4" i="3"/>
  <c r="U9" i="3"/>
  <c r="T5" i="3"/>
  <c r="V5" i="3"/>
  <c r="V9" i="3"/>
  <c r="T9" i="3"/>
  <c r="T7" i="3"/>
</calcChain>
</file>

<file path=xl/sharedStrings.xml><?xml version="1.0" encoding="utf-8"?>
<sst xmlns="http://schemas.openxmlformats.org/spreadsheetml/2006/main" count="89" uniqueCount="77">
  <si>
    <t>Lane #</t>
  </si>
  <si>
    <t>Sample #</t>
  </si>
  <si>
    <t>Area (Signal)</t>
  </si>
  <si>
    <t>Mean (Signal)</t>
  </si>
  <si>
    <t>Min (Signal)</t>
  </si>
  <si>
    <t>Max (Signal)</t>
  </si>
  <si>
    <t>Area (Background)</t>
  </si>
  <si>
    <t>Mean (Background)</t>
  </si>
  <si>
    <t>Min (Background)</t>
  </si>
  <si>
    <t>Max (Background)</t>
  </si>
  <si>
    <t>Mean Difference</t>
  </si>
  <si>
    <t>+/+</t>
  </si>
  <si>
    <t>+/-</t>
  </si>
  <si>
    <t>-/-</t>
  </si>
  <si>
    <t>Average</t>
  </si>
  <si>
    <t>SD</t>
  </si>
  <si>
    <t>T-Test WT vs Het</t>
  </si>
  <si>
    <t>T-Test WT vs KO</t>
  </si>
  <si>
    <t>T-Test Het vs KO</t>
  </si>
  <si>
    <t># of mice</t>
  </si>
  <si>
    <t>Is there a difference in &lt;GENE&gt; expression in &lt;CATEGORY 1&gt; vs &lt;CATEGORY 2&gt; vs &lt;CATEGORY 3&gt; mice &lt;BRAIN REGION&gt;? (Trial X, Gel X) (ANTIBODY COMPANY)</t>
  </si>
  <si>
    <t>Date</t>
  </si>
  <si>
    <t>Mouse ID</t>
  </si>
  <si>
    <t>Type</t>
  </si>
  <si>
    <t>Sex</t>
  </si>
  <si>
    <t>Age</t>
  </si>
  <si>
    <t>KCNJ6 Genotype</t>
  </si>
  <si>
    <t>Weight (mg)</t>
  </si>
  <si>
    <t>New Weight (mg)</t>
  </si>
  <si>
    <t>Precision %</t>
  </si>
  <si>
    <t>RIPA (uL)</t>
  </si>
  <si>
    <t>0.5 M PMSF (uL)</t>
  </si>
  <si>
    <t>F</t>
  </si>
  <si>
    <t>BCA Reagent (A:B, 50:1) (mL)</t>
  </si>
  <si>
    <t>Standards</t>
  </si>
  <si>
    <t>BSA standards are mixed with 1X RIPA dilutent.</t>
  </si>
  <si>
    <t>Samples</t>
  </si>
  <si>
    <t>Samples are mixed at 1:10 dilution with 1X RIPA dilutent.</t>
  </si>
  <si>
    <t>λ (nm)</t>
  </si>
  <si>
    <t>Vial</t>
  </si>
  <si>
    <t>Absorbance</t>
  </si>
  <si>
    <t>BSA Concentration (ug/ml)</t>
  </si>
  <si>
    <t>A</t>
  </si>
  <si>
    <t>B</t>
  </si>
  <si>
    <t>C</t>
  </si>
  <si>
    <t>D</t>
  </si>
  <si>
    <t>E</t>
  </si>
  <si>
    <t>G</t>
  </si>
  <si>
    <t>H</t>
  </si>
  <si>
    <t>I</t>
  </si>
  <si>
    <t>Protein Concentration (mg/mL)</t>
  </si>
  <si>
    <t>Desired Protein Concentration (ug/uL)</t>
  </si>
  <si>
    <t>Sample Buffer Concentration (#X)</t>
  </si>
  <si>
    <t>Reducing Buffer Concentration (#X)</t>
  </si>
  <si>
    <t>Total Volume Loaded (uL) (Protein + H2O + Buffers)</t>
  </si>
  <si>
    <t>Total of 1 ug/uL (uL)</t>
  </si>
  <si>
    <t>4X Sample Buffer (uL)</t>
  </si>
  <si>
    <t>10X Reducing Buffer (uL)</t>
  </si>
  <si>
    <t>Protein Sample (uL)</t>
  </si>
  <si>
    <t>Water (uL)</t>
  </si>
  <si>
    <t>Sample # (GEL 1)</t>
  </si>
  <si>
    <t>Sex/Genotype</t>
  </si>
  <si>
    <t>Ladder</t>
  </si>
  <si>
    <t>Sample # (GEL 2)</t>
  </si>
  <si>
    <t>NOTE: DO NOT CHANGE THESE FORMULAS BELOW. IF NEEDED, MODIFY ONLY THE VALUES ABOVE.</t>
  </si>
  <si>
    <t>Repositioned gel loading lanes, REASON:  (&lt;DATE&gt;)</t>
  </si>
  <si>
    <t>DO NOT MODIFY VALUES!</t>
  </si>
  <si>
    <t xml:space="preserve"> </t>
  </si>
  <si>
    <t>Area</t>
  </si>
  <si>
    <t>Mean</t>
  </si>
  <si>
    <t>Min</t>
  </si>
  <si>
    <t>Max</t>
  </si>
  <si>
    <t>Example Data. Make sure the MIN / MAX values are not 0 or 255 respectively; it is indicative of image oversaturation.</t>
  </si>
  <si>
    <t>&lt;CATEGORY&gt;</t>
  </si>
  <si>
    <t>Replace Absorbance Values on BSA Standards If Necessary</t>
  </si>
  <si>
    <t>Dilution Ratio</t>
  </si>
  <si>
    <t>Change Protein Concentration Calculations When Making A New BSA Standard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</si>
</sst>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quotePrefix="1"/>
    <xf numFmtId="14" fontId="2" fillId="0" borderId="0" xfId="0" applyNumberFormat="1" applyFont="1"/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1" fillId="2" borderId="0" xfId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165" fontId="2" fillId="0" borderId="2" xfId="0" applyNumberFormat="1" applyFont="1" applyBorder="1"/>
    <xf numFmtId="0" fontId="0" fillId="0" borderId="4" xfId="0" applyBorder="1"/>
    <xf numFmtId="165" fontId="0" fillId="0" borderId="4" xfId="0" applyNumberFormat="1" applyBorder="1"/>
    <xf numFmtId="0" fontId="0" fillId="0" borderId="7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8" xfId="0" applyFont="1" applyBorder="1"/>
    <xf numFmtId="165" fontId="0" fillId="0" borderId="3" xfId="0" applyNumberFormat="1" applyBorder="1"/>
    <xf numFmtId="165" fontId="0" fillId="6" borderId="6" xfId="0" applyNumberFormat="1" applyFill="1" applyBorder="1"/>
    <xf numFmtId="0" fontId="0" fillId="4" borderId="6" xfId="0" applyFill="1" applyBorder="1"/>
    <xf numFmtId="0" fontId="0" fillId="5" borderId="6" xfId="0" applyFill="1" applyBorder="1"/>
    <xf numFmtId="0" fontId="0" fillId="3" borderId="6" xfId="0" applyFill="1" applyBorder="1"/>
    <xf numFmtId="165" fontId="0" fillId="0" borderId="5" xfId="0" applyNumberFormat="1" applyBorder="1"/>
    <xf numFmtId="0" fontId="0" fillId="0" borderId="9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1" fillId="2" borderId="3" xfId="1" applyBorder="1"/>
    <xf numFmtId="0" fontId="1" fillId="2" borderId="5" xfId="1" applyBorder="1"/>
    <xf numFmtId="165" fontId="1" fillId="2" borderId="4" xfId="1" applyNumberFormat="1" applyBorder="1"/>
    <xf numFmtId="165" fontId="1" fillId="2" borderId="7" xfId="1" applyNumberFormat="1" applyBorder="1"/>
    <xf numFmtId="0" fontId="3" fillId="0" borderId="3" xfId="0" applyFont="1" applyBorder="1"/>
    <xf numFmtId="0" fontId="3" fillId="0" borderId="5" xfId="0" applyFont="1" applyBorder="1"/>
    <xf numFmtId="165" fontId="5" fillId="8" borderId="0" xfId="3" applyNumberFormat="1"/>
    <xf numFmtId="165" fontId="5" fillId="8" borderId="6" xfId="3" applyNumberFormat="1" applyBorder="1"/>
    <xf numFmtId="165" fontId="0" fillId="6" borderId="0" xfId="0" applyNumberFormat="1" applyFill="1"/>
    <xf numFmtId="166" fontId="4" fillId="7" borderId="3" xfId="2" applyNumberFormat="1" applyBorder="1"/>
    <xf numFmtId="166" fontId="4" fillId="7" borderId="5" xfId="2" applyNumberFormat="1" applyBorder="1"/>
    <xf numFmtId="0" fontId="1" fillId="2" borderId="0" xfId="1" applyAlignment="1">
      <alignment horizontal="center"/>
    </xf>
    <xf numFmtId="0" fontId="5" fillId="8" borderId="0" xfId="3" applyAlignment="1">
      <alignment horizontal="center"/>
    </xf>
    <xf numFmtId="0" fontId="4" fillId="7" borderId="0" xfId="2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'&lt;DATE&gt; Prep'!$C$11</c:f>
              <c:strCache>
                <c:ptCount val="1"/>
                <c:pt idx="0">
                  <c:v>BSA Concentration (ug/ml)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'&lt;DATE&gt; Prep'!$C$12:$C$20</c:f>
              <c:numCache>
                <c:formatCode>0.000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2.5000000000000001E-2</c:v>
                </c:pt>
                <c:pt idx="8">
                  <c:v>0</c:v>
                </c:pt>
              </c:numCache>
            </c:numRef>
          </c:xVal>
          <c:yVal>
            <c:numRef>
              <c:f>'&lt;DATE&gt; Prep'!$B$12:$B$20</c:f>
              <c:numCache>
                <c:formatCode>0.000</c:formatCode>
                <c:ptCount val="9"/>
                <c:pt idx="0">
                  <c:v>2.29</c:v>
                </c:pt>
                <c:pt idx="1">
                  <c:v>1.7310000000000001</c:v>
                </c:pt>
                <c:pt idx="2">
                  <c:v>1.2010000000000001</c:v>
                </c:pt>
                <c:pt idx="3">
                  <c:v>1.018</c:v>
                </c:pt>
                <c:pt idx="4">
                  <c:v>0.86199999999999999</c:v>
                </c:pt>
                <c:pt idx="5">
                  <c:v>0.57199999999999995</c:v>
                </c:pt>
                <c:pt idx="6">
                  <c:v>0.37</c:v>
                </c:pt>
                <c:pt idx="7">
                  <c:v>0.17899999999999999</c:v>
                </c:pt>
                <c:pt idx="8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93-47BE-B6E7-E5EB908E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70192"/>
        <c:axId val="575122560"/>
      </c:scatterChart>
      <c:valAx>
        <c:axId val="5796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</a:t>
                </a:r>
                <a:r>
                  <a:rPr lang="en-US" baseline="0"/>
                  <a:t> Concentration (ug/mL)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2560"/>
        <c:crosses val="autoZero"/>
        <c:crossBetween val="midCat"/>
      </c:valAx>
      <c:valAx>
        <c:axId val="57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Absorbance at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λ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= </a:t>
                </a:r>
                <a:r>
                  <a:rPr lang="en-US" sz="1000"/>
                  <a:t>562 </a:t>
                </a: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&lt;GENE&gt; Expression in &lt;CATEGORY</a:t>
            </a:r>
            <a:r>
              <a:rPr lang="en-US" baseline="0"/>
              <a:t> 1&gt; vs &lt;CATEGORY 2&gt; vs &lt;CATEGORY 3&gt; (Trial X, Gel X) (&lt;ANTIBODY COMPANY&gt;)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'&lt;DATE&gt; Analysis'!$S$4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'&lt;DATE&gt; Analysis'!$T$5:$V$5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'&lt;DATE&gt; Analysis'!$T$5:$V$5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'&lt;DATE&gt; Analysis'!$T$3:$V$3</c:f>
              <c:strCache>
                <c:ptCount val="3"/>
                <c:pt idx="0">
                  <c:v>+/+</c:v>
                </c:pt>
                <c:pt idx="1">
                  <c:v>+/-</c:v>
                </c:pt>
                <c:pt idx="2">
                  <c:v>-/-</c:v>
                </c:pt>
              </c:strCache>
            </c:strRef>
          </c:cat>
          <c:val>
            <c:numRef>
              <c:f>'&lt;DATE&gt; Analysis'!$T$4:$V$4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D-4545-BB94-37A0DC1B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507951"/>
        <c:axId val="1101030047"/>
      </c:barChart>
      <c:catAx>
        <c:axId val="98450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&lt;CATEGORY&gt;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30047"/>
        <c:crosses val="autoZero"/>
        <c:auto val="1"/>
        <c:lblAlgn val="ctr"/>
        <c:lblOffset val="100"/>
        <c:noMultiLvlLbl val="0"/>
      </c:catAx>
      <c:valAx>
        <c:axId val="11010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&lt;GENE&gt; Expression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0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14</xdr:row>
      <xdr:rowOff>76200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DE9F6A-036E-ACB8-33D9-D23CE3977403}"/>
            </a:ext>
          </a:extLst>
        </xdr:cNvPr>
        <xdr:cNvSpPr txBox="1"/>
      </xdr:nvSpPr>
      <xdr:spPr>
        <a:xfrm>
          <a:off x="8305800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0</xdr:colOff>
      <xdr:row>47</xdr:row>
      <xdr:rowOff>0</xdr:rowOff>
    </xdr:from>
    <xdr:to>
      <xdr:col>4</xdr:col>
      <xdr:colOff>0</xdr:colOff>
      <xdr:row>55</xdr:row>
      <xdr:rowOff>80010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57C2AD-C08C-408F-9933-61A813A3F847}"/>
            </a:ext>
          </a:extLst>
        </xdr:cNvPr>
        <xdr:cNvSpPr txBox="1"/>
      </xdr:nvSpPr>
      <xdr:spPr>
        <a:xfrm>
          <a:off x="4429125" y="8439150"/>
          <a:ext cx="4991100" cy="1604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FORMULAS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Protein Volume </a:t>
          </a:r>
          <a:r>
            <a:rPr lang="en-US" sz="1100"/>
            <a:t>= Total Volume * Desired Protein Concentration / Protein Concentration</a:t>
          </a:r>
          <a:r>
            <a:rPr lang="en-US" sz="1100" baseline="0"/>
            <a:t> 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Buffer Volume </a:t>
          </a:r>
          <a:r>
            <a:rPr lang="en-US" sz="1100"/>
            <a:t>= Total Volume * (1 / Buffer Concentration)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Water Volume </a:t>
          </a:r>
          <a:r>
            <a:rPr lang="en-US" sz="1100"/>
            <a:t>= Total Volume - Protein Volume - Buffer Volume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10</xdr:col>
      <xdr:colOff>171450</xdr:colOff>
      <xdr:row>24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F79D3C-B197-4C6B-9C79-C552D221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9525</xdr:rowOff>
    </xdr:from>
    <xdr:to>
      <xdr:col>8</xdr:col>
      <xdr:colOff>314325</xdr:colOff>
      <xdr:row>27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F59BA4B-577B-4668-9E1C-96D0FDF7642B}"/>
            </a:ext>
          </a:extLst>
        </xdr:cNvPr>
        <xdr:cNvSpPr txBox="1"/>
      </xdr:nvSpPr>
      <xdr:spPr>
        <a:xfrm>
          <a:off x="9420225" y="4819650"/>
          <a:ext cx="34956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 = </a:t>
          </a:r>
          <a:r>
            <a:rPr lang="el-GR" sz="1100" b="1"/>
            <a:t>β</a:t>
          </a:r>
          <a:r>
            <a:rPr lang="el-GR" sz="1100" b="1" baseline="-25000"/>
            <a:t>0</a:t>
          </a:r>
          <a:r>
            <a:rPr lang="el-GR" sz="1100" b="1"/>
            <a:t> + β</a:t>
          </a:r>
          <a:r>
            <a:rPr lang="el-GR" sz="1100" b="1" baseline="-25000"/>
            <a:t>1</a:t>
          </a:r>
          <a:r>
            <a:rPr lang="el-GR" sz="1100" b="1"/>
            <a:t> </a:t>
          </a:r>
          <a:r>
            <a:rPr lang="en-US" sz="1100" b="1"/>
            <a:t>x + </a:t>
          </a:r>
          <a:r>
            <a:rPr lang="el-GR" sz="1100" b="1"/>
            <a:t>ε, </a:t>
          </a:r>
          <a:r>
            <a:rPr lang="en-US" sz="1100" b="1"/>
            <a:t>R</a:t>
          </a:r>
          <a:r>
            <a:rPr lang="en-US" sz="1100" b="1" baseline="30000"/>
            <a:t>2</a:t>
          </a:r>
          <a:r>
            <a:rPr lang="en-US" sz="1100" b="1"/>
            <a:t> = Z</a:t>
          </a:r>
        </a:p>
        <a:p>
          <a:r>
            <a:rPr 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Protein Concentration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=(Absorbance - (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Dilution / (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l-GR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2</xdr:row>
      <xdr:rowOff>28575</xdr:rowOff>
    </xdr:from>
    <xdr:to>
      <xdr:col>30</xdr:col>
      <xdr:colOff>333375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5AECF-D9E5-B773-AE64-4815183F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38100</xdr:rowOff>
    </xdr:from>
    <xdr:to>
      <xdr:col>13</xdr:col>
      <xdr:colOff>19050</xdr:colOff>
      <xdr:row>10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BFC493-1A04-3A7B-45F6-58EDD63EFA76}"/>
            </a:ext>
          </a:extLst>
        </xdr:cNvPr>
        <xdr:cNvSpPr txBox="1"/>
      </xdr:nvSpPr>
      <xdr:spPr>
        <a:xfrm>
          <a:off x="7343775" y="38100"/>
          <a:ext cx="4848225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Instructions:</a:t>
          </a:r>
        </a:p>
        <a:p>
          <a:r>
            <a:rPr lang="en-US" sz="1100" b="1"/>
            <a:t>1. Open ImageJ.exe</a:t>
          </a:r>
        </a:p>
        <a:p>
          <a:r>
            <a:rPr lang="en-US" sz="1100" b="1"/>
            <a:t>2. Click on File &gt; Open &gt; Navigate to location of desired membrane  &gt; Select image</a:t>
          </a:r>
        </a:p>
        <a:p>
          <a:r>
            <a:rPr lang="en-US" sz="1100" b="1"/>
            <a:t>3. Click on the rectangle drawing tool located on upper left hand corner</a:t>
          </a:r>
        </a:p>
        <a:p>
          <a:r>
            <a:rPr lang="en-US" sz="1100" b="1"/>
            <a:t>4. Draw a rectangle on blot location, CRTL + M</a:t>
          </a:r>
        </a:p>
        <a:p>
          <a:r>
            <a:rPr lang="en-US" sz="1100" b="1"/>
            <a:t>5. Repeat for all lanes</a:t>
          </a:r>
        </a:p>
        <a:p>
          <a:r>
            <a:rPr lang="en-US" sz="1100" b="1"/>
            <a:t>6. Draw a rectangle on background location of corresponding lane, CRTL + M</a:t>
          </a:r>
        </a:p>
        <a:p>
          <a:r>
            <a:rPr lang="en-US" sz="1100" b="1"/>
            <a:t>7. Repeat for all lanes</a:t>
          </a:r>
        </a:p>
        <a:p>
          <a:r>
            <a:rPr lang="en-US" sz="1100" b="1"/>
            <a:t>8. Paste data here and on analysis tab</a:t>
          </a:r>
        </a:p>
        <a:p>
          <a:r>
            <a:rPr lang="en-US" sz="1100" b="1"/>
            <a:t>9. Save raw data as CSV file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2FE2-7047-4494-B007-C57579F9FD68}">
  <dimension ref="A1:L27"/>
  <sheetViews>
    <sheetView tabSelected="1" workbookViewId="0"/>
  </sheetViews>
  <sheetFormatPr defaultRowHeight="15" x14ac:dyDescent="0.25"/>
  <cols>
    <col min="1" max="2" width="9.42578125" bestFit="1" customWidth="1"/>
    <col min="3" max="3" width="5.28515625" bestFit="1" customWidth="1"/>
    <col min="4" max="5" width="4.28515625" bestFit="1" customWidth="1"/>
    <col min="6" max="6" width="16.140625" bestFit="1" customWidth="1"/>
    <col min="8" max="8" width="12" bestFit="1" customWidth="1"/>
    <col min="9" max="9" width="16.5703125" bestFit="1" customWidth="1"/>
    <col min="10" max="10" width="11.42578125" bestFit="1" customWidth="1"/>
    <col min="12" max="12" width="15" bestFit="1" customWidth="1"/>
  </cols>
  <sheetData>
    <row r="1" spans="1:12" x14ac:dyDescent="0.25">
      <c r="A1" s="1" t="s">
        <v>21</v>
      </c>
      <c r="B1" s="4"/>
    </row>
    <row r="3" spans="1:12" x14ac:dyDescent="0.25">
      <c r="A3" s="43" t="s">
        <v>66</v>
      </c>
      <c r="B3" s="43"/>
      <c r="C3" s="43"/>
    </row>
    <row r="5" spans="1:12" x14ac:dyDescent="0.25">
      <c r="A5" s="1" t="s">
        <v>22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1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</row>
    <row r="6" spans="1:12" x14ac:dyDescent="0.25">
      <c r="F6" s="3"/>
      <c r="G6" s="6">
        <v>1</v>
      </c>
      <c r="H6" s="5"/>
      <c r="J6" s="6" t="e">
        <f>((I6-H6)/H6)*100</f>
        <v>#DIV/0!</v>
      </c>
      <c r="K6" s="7">
        <f t="shared" ref="K6:K20" si="0">I6*10</f>
        <v>0</v>
      </c>
      <c r="L6" s="7">
        <v>6</v>
      </c>
    </row>
    <row r="7" spans="1:12" x14ac:dyDescent="0.25">
      <c r="F7" s="3"/>
      <c r="G7" s="6">
        <v>2</v>
      </c>
      <c r="H7" s="5"/>
      <c r="J7" s="6" t="e">
        <f t="shared" ref="J7:J20" si="1">((I7-H7)/H7)*100</f>
        <v>#DIV/0!</v>
      </c>
      <c r="K7" s="7">
        <f t="shared" si="0"/>
        <v>0</v>
      </c>
      <c r="L7" s="7">
        <v>6</v>
      </c>
    </row>
    <row r="8" spans="1:12" x14ac:dyDescent="0.25">
      <c r="F8" s="3"/>
      <c r="G8" s="6">
        <v>3</v>
      </c>
      <c r="H8" s="5"/>
      <c r="J8" s="6" t="e">
        <f t="shared" si="1"/>
        <v>#DIV/0!</v>
      </c>
      <c r="K8" s="7">
        <f t="shared" si="0"/>
        <v>0</v>
      </c>
      <c r="L8" s="7">
        <v>6</v>
      </c>
    </row>
    <row r="9" spans="1:12" x14ac:dyDescent="0.25">
      <c r="F9" s="3"/>
      <c r="G9" s="6">
        <v>4</v>
      </c>
      <c r="H9" s="5"/>
      <c r="J9" s="6" t="e">
        <f t="shared" si="1"/>
        <v>#DIV/0!</v>
      </c>
      <c r="K9" s="7">
        <f t="shared" si="0"/>
        <v>0</v>
      </c>
      <c r="L9" s="7">
        <v>6</v>
      </c>
    </row>
    <row r="10" spans="1:12" x14ac:dyDescent="0.25">
      <c r="F10" s="3"/>
      <c r="G10" s="6">
        <v>5</v>
      </c>
      <c r="H10" s="5"/>
      <c r="J10" s="6" t="e">
        <f t="shared" si="1"/>
        <v>#DIV/0!</v>
      </c>
      <c r="K10" s="7">
        <f t="shared" si="0"/>
        <v>0</v>
      </c>
      <c r="L10" s="7">
        <v>6</v>
      </c>
    </row>
    <row r="11" spans="1:12" x14ac:dyDescent="0.25">
      <c r="F11" s="3"/>
      <c r="G11" s="6">
        <v>6</v>
      </c>
      <c r="H11" s="5"/>
      <c r="J11" s="6" t="e">
        <f t="shared" si="1"/>
        <v>#DIV/0!</v>
      </c>
      <c r="K11" s="7">
        <f t="shared" si="0"/>
        <v>0</v>
      </c>
      <c r="L11" s="7">
        <v>6</v>
      </c>
    </row>
    <row r="12" spans="1:12" x14ac:dyDescent="0.25">
      <c r="F12" s="3"/>
      <c r="G12" s="6">
        <v>7</v>
      </c>
      <c r="H12" s="5"/>
      <c r="J12" s="6" t="e">
        <f t="shared" si="1"/>
        <v>#DIV/0!</v>
      </c>
      <c r="K12" s="7">
        <f t="shared" si="0"/>
        <v>0</v>
      </c>
      <c r="L12" s="7">
        <v>6</v>
      </c>
    </row>
    <row r="13" spans="1:12" x14ac:dyDescent="0.25">
      <c r="F13" s="3"/>
      <c r="G13" s="6">
        <v>8</v>
      </c>
      <c r="H13" s="5"/>
      <c r="J13" s="6" t="e">
        <f t="shared" si="1"/>
        <v>#DIV/0!</v>
      </c>
      <c r="K13" s="7">
        <f t="shared" si="0"/>
        <v>0</v>
      </c>
      <c r="L13" s="7">
        <v>6</v>
      </c>
    </row>
    <row r="14" spans="1:12" x14ac:dyDescent="0.25">
      <c r="F14" s="3"/>
      <c r="G14" s="6">
        <v>9</v>
      </c>
      <c r="H14" s="5"/>
      <c r="J14" s="6" t="e">
        <f t="shared" si="1"/>
        <v>#DIV/0!</v>
      </c>
      <c r="K14" s="7">
        <f t="shared" si="0"/>
        <v>0</v>
      </c>
      <c r="L14" s="7">
        <v>6</v>
      </c>
    </row>
    <row r="15" spans="1:12" x14ac:dyDescent="0.25">
      <c r="F15" s="3"/>
      <c r="G15" s="6">
        <v>10</v>
      </c>
      <c r="J15" s="6" t="e">
        <f t="shared" si="1"/>
        <v>#DIV/0!</v>
      </c>
      <c r="K15" s="7">
        <f t="shared" si="0"/>
        <v>0</v>
      </c>
      <c r="L15" s="7">
        <v>6</v>
      </c>
    </row>
    <row r="16" spans="1:12" x14ac:dyDescent="0.25">
      <c r="F16" s="3"/>
      <c r="G16" s="6">
        <v>11</v>
      </c>
      <c r="H16" s="5"/>
      <c r="J16" s="6" t="e">
        <f t="shared" si="1"/>
        <v>#DIV/0!</v>
      </c>
      <c r="K16" s="7">
        <f t="shared" si="0"/>
        <v>0</v>
      </c>
      <c r="L16" s="7">
        <v>6</v>
      </c>
    </row>
    <row r="17" spans="6:12" x14ac:dyDescent="0.25">
      <c r="F17" s="3"/>
      <c r="G17" s="6">
        <v>12</v>
      </c>
      <c r="H17" s="5"/>
      <c r="J17" s="6" t="e">
        <f t="shared" si="1"/>
        <v>#DIV/0!</v>
      </c>
      <c r="K17" s="7">
        <f t="shared" si="0"/>
        <v>0</v>
      </c>
      <c r="L17" s="7">
        <v>6</v>
      </c>
    </row>
    <row r="18" spans="6:12" x14ac:dyDescent="0.25">
      <c r="F18" s="3"/>
      <c r="G18" s="6">
        <v>13</v>
      </c>
      <c r="J18" s="6" t="e">
        <f t="shared" si="1"/>
        <v>#DIV/0!</v>
      </c>
      <c r="K18" s="7">
        <f t="shared" si="0"/>
        <v>0</v>
      </c>
      <c r="L18" s="7">
        <v>6</v>
      </c>
    </row>
    <row r="19" spans="6:12" x14ac:dyDescent="0.25">
      <c r="F19" s="3"/>
      <c r="G19" s="6">
        <v>14</v>
      </c>
      <c r="J19" s="6" t="e">
        <f t="shared" si="1"/>
        <v>#DIV/0!</v>
      </c>
      <c r="K19" s="7">
        <f t="shared" si="0"/>
        <v>0</v>
      </c>
      <c r="L19" s="7">
        <v>6</v>
      </c>
    </row>
    <row r="20" spans="6:12" x14ac:dyDescent="0.25">
      <c r="F20" s="3"/>
      <c r="G20" s="6">
        <v>15</v>
      </c>
      <c r="J20" s="6" t="e">
        <f t="shared" si="1"/>
        <v>#DIV/0!</v>
      </c>
      <c r="K20" s="7">
        <f t="shared" si="0"/>
        <v>0</v>
      </c>
      <c r="L20" s="7">
        <v>6</v>
      </c>
    </row>
    <row r="21" spans="6:12" x14ac:dyDescent="0.25">
      <c r="F21" s="3"/>
      <c r="G21" s="6">
        <v>16</v>
      </c>
      <c r="H21" s="5"/>
      <c r="J21" s="6" t="e">
        <f>((I21-H21)/H21)*100</f>
        <v>#DIV/0!</v>
      </c>
      <c r="K21" s="7">
        <f t="shared" ref="K21:K27" si="2">I21*10</f>
        <v>0</v>
      </c>
      <c r="L21" s="7">
        <v>6</v>
      </c>
    </row>
    <row r="22" spans="6:12" x14ac:dyDescent="0.25">
      <c r="F22" s="3"/>
      <c r="G22" s="6">
        <v>17</v>
      </c>
      <c r="H22" s="5"/>
      <c r="J22" s="6" t="e">
        <f t="shared" ref="J22:J26" si="3">((I22-H22)/H22)*100</f>
        <v>#DIV/0!</v>
      </c>
      <c r="K22" s="7">
        <f t="shared" si="2"/>
        <v>0</v>
      </c>
      <c r="L22" s="7">
        <v>6</v>
      </c>
    </row>
    <row r="23" spans="6:12" x14ac:dyDescent="0.25">
      <c r="F23" s="3"/>
      <c r="G23" s="6">
        <v>18</v>
      </c>
      <c r="H23" s="5"/>
      <c r="J23" s="6" t="e">
        <f t="shared" si="3"/>
        <v>#DIV/0!</v>
      </c>
      <c r="K23" s="7">
        <f t="shared" si="2"/>
        <v>0</v>
      </c>
      <c r="L23" s="7">
        <v>6</v>
      </c>
    </row>
    <row r="24" spans="6:12" x14ac:dyDescent="0.25">
      <c r="F24" s="3"/>
      <c r="G24" s="6">
        <v>19</v>
      </c>
      <c r="H24" s="5"/>
      <c r="J24" s="6" t="e">
        <f t="shared" si="3"/>
        <v>#DIV/0!</v>
      </c>
      <c r="K24" s="7">
        <f t="shared" si="2"/>
        <v>0</v>
      </c>
      <c r="L24" s="7">
        <v>6</v>
      </c>
    </row>
    <row r="25" spans="6:12" x14ac:dyDescent="0.25">
      <c r="F25" s="3"/>
      <c r="G25" s="6">
        <v>20</v>
      </c>
      <c r="H25" s="5"/>
      <c r="J25" s="6" t="e">
        <f t="shared" si="3"/>
        <v>#DIV/0!</v>
      </c>
      <c r="K25" s="7">
        <f t="shared" si="2"/>
        <v>0</v>
      </c>
      <c r="L25" s="7">
        <v>6</v>
      </c>
    </row>
    <row r="26" spans="6:12" x14ac:dyDescent="0.25">
      <c r="F26" s="3"/>
      <c r="G26" s="6">
        <v>21</v>
      </c>
      <c r="H26" s="5"/>
      <c r="J26" s="6" t="e">
        <f t="shared" si="3"/>
        <v>#DIV/0!</v>
      </c>
      <c r="K26" s="7">
        <f t="shared" si="2"/>
        <v>0</v>
      </c>
      <c r="L26" s="7">
        <v>6</v>
      </c>
    </row>
    <row r="27" spans="6:12" x14ac:dyDescent="0.25">
      <c r="F27" s="3"/>
      <c r="G27" s="6">
        <v>22</v>
      </c>
      <c r="H27" s="5"/>
      <c r="J27" s="6" t="e">
        <f>((I27-H27)/H27)*100</f>
        <v>#DIV/0!</v>
      </c>
      <c r="K27" s="7">
        <f t="shared" si="2"/>
        <v>0</v>
      </c>
      <c r="L27" s="7">
        <v>6</v>
      </c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F584-4906-458E-82D2-7CCBC56C3F8E}">
  <sheetPr>
    <pageSetUpPr autoPageBreaks="0"/>
  </sheetPr>
  <dimension ref="A1:F110"/>
  <sheetViews>
    <sheetView workbookViewId="0"/>
  </sheetViews>
  <sheetFormatPr defaultRowHeight="15" x14ac:dyDescent="0.25"/>
  <cols>
    <col min="1" max="1" width="47.5703125" bestFit="1" customWidth="1"/>
    <col min="2" max="2" width="18.85546875" bestFit="1" customWidth="1"/>
    <col min="3" max="3" width="51.42578125" bestFit="1" customWidth="1"/>
    <col min="4" max="4" width="23.42578125" bestFit="1" customWidth="1"/>
    <col min="5" max="5" width="19" bestFit="1" customWidth="1"/>
    <col min="6" max="6" width="10.42578125" bestFit="1" customWidth="1"/>
  </cols>
  <sheetData>
    <row r="1" spans="1:3" x14ac:dyDescent="0.25">
      <c r="A1" s="1" t="s">
        <v>21</v>
      </c>
      <c r="B1" s="4"/>
    </row>
    <row r="3" spans="1:3" x14ac:dyDescent="0.25">
      <c r="A3" t="s">
        <v>33</v>
      </c>
      <c r="B3">
        <f>2*(B4+B5)</f>
        <v>62</v>
      </c>
    </row>
    <row r="4" spans="1:3" x14ac:dyDescent="0.25">
      <c r="A4" t="s">
        <v>34</v>
      </c>
      <c r="B4">
        <v>9</v>
      </c>
      <c r="C4" t="s">
        <v>35</v>
      </c>
    </row>
    <row r="5" spans="1:3" x14ac:dyDescent="0.25">
      <c r="A5" t="s">
        <v>36</v>
      </c>
      <c r="B5">
        <v>22</v>
      </c>
      <c r="C5" t="s">
        <v>37</v>
      </c>
    </row>
    <row r="6" spans="1:3" x14ac:dyDescent="0.25">
      <c r="A6" t="s">
        <v>75</v>
      </c>
      <c r="B6">
        <v>10</v>
      </c>
    </row>
    <row r="7" spans="1:3" x14ac:dyDescent="0.25">
      <c r="A7" t="s">
        <v>38</v>
      </c>
      <c r="B7">
        <v>562</v>
      </c>
    </row>
    <row r="9" spans="1:3" x14ac:dyDescent="0.25">
      <c r="A9" s="8" t="s">
        <v>66</v>
      </c>
      <c r="B9" s="44" t="s">
        <v>74</v>
      </c>
      <c r="C9" s="44"/>
    </row>
    <row r="10" spans="1:3" ht="15.75" thickBot="1" x14ac:dyDescent="0.3"/>
    <row r="11" spans="1:3" ht="15.75" thickBot="1" x14ac:dyDescent="0.3">
      <c r="A11" s="9" t="s">
        <v>39</v>
      </c>
      <c r="B11" s="10" t="s">
        <v>40</v>
      </c>
      <c r="C11" s="11" t="s">
        <v>41</v>
      </c>
    </row>
    <row r="12" spans="1:3" x14ac:dyDescent="0.25">
      <c r="A12" s="36" t="s">
        <v>42</v>
      </c>
      <c r="B12" s="38">
        <v>2.29</v>
      </c>
      <c r="C12" s="34">
        <v>2</v>
      </c>
    </row>
    <row r="13" spans="1:3" x14ac:dyDescent="0.25">
      <c r="A13" s="36" t="s">
        <v>43</v>
      </c>
      <c r="B13" s="38">
        <v>1.7310000000000001</v>
      </c>
      <c r="C13" s="34">
        <v>1.5</v>
      </c>
    </row>
    <row r="14" spans="1:3" x14ac:dyDescent="0.25">
      <c r="A14" s="36" t="s">
        <v>44</v>
      </c>
      <c r="B14" s="38">
        <v>1.2010000000000001</v>
      </c>
      <c r="C14" s="34">
        <v>1</v>
      </c>
    </row>
    <row r="15" spans="1:3" x14ac:dyDescent="0.25">
      <c r="A15" s="36" t="s">
        <v>45</v>
      </c>
      <c r="B15" s="38">
        <v>1.018</v>
      </c>
      <c r="C15" s="34">
        <v>0.75</v>
      </c>
    </row>
    <row r="16" spans="1:3" x14ac:dyDescent="0.25">
      <c r="A16" s="36" t="s">
        <v>46</v>
      </c>
      <c r="B16" s="38">
        <v>0.86199999999999999</v>
      </c>
      <c r="C16" s="34">
        <v>0.5</v>
      </c>
    </row>
    <row r="17" spans="1:3" x14ac:dyDescent="0.25">
      <c r="A17" s="36" t="s">
        <v>32</v>
      </c>
      <c r="B17" s="38">
        <v>0.57199999999999995</v>
      </c>
      <c r="C17" s="34">
        <v>0.25</v>
      </c>
    </row>
    <row r="18" spans="1:3" x14ac:dyDescent="0.25">
      <c r="A18" s="36" t="s">
        <v>47</v>
      </c>
      <c r="B18" s="38">
        <v>0.37</v>
      </c>
      <c r="C18" s="34">
        <v>0.125</v>
      </c>
    </row>
    <row r="19" spans="1:3" x14ac:dyDescent="0.25">
      <c r="A19" s="36" t="s">
        <v>48</v>
      </c>
      <c r="B19" s="38">
        <v>0.17899999999999999</v>
      </c>
      <c r="C19" s="34">
        <v>2.5000000000000001E-2</v>
      </c>
    </row>
    <row r="20" spans="1:3" ht="15.75" thickBot="1" x14ac:dyDescent="0.3">
      <c r="A20" s="37" t="s">
        <v>49</v>
      </c>
      <c r="B20" s="39">
        <v>0.126</v>
      </c>
      <c r="C20" s="35">
        <v>0</v>
      </c>
    </row>
    <row r="22" spans="1:3" x14ac:dyDescent="0.25">
      <c r="A22" s="45" t="s">
        <v>76</v>
      </c>
      <c r="B22" s="45"/>
      <c r="C22" s="45"/>
    </row>
    <row r="23" spans="1:3" ht="15.75" thickBot="1" x14ac:dyDescent="0.3"/>
    <row r="24" spans="1:3" ht="15.75" thickBot="1" x14ac:dyDescent="0.3">
      <c r="A24" s="10" t="s">
        <v>1</v>
      </c>
      <c r="B24" s="10" t="s">
        <v>40</v>
      </c>
      <c r="C24" s="9" t="s">
        <v>50</v>
      </c>
    </row>
    <row r="25" spans="1:3" x14ac:dyDescent="0.25">
      <c r="A25" s="12">
        <v>1</v>
      </c>
      <c r="B25" s="13"/>
      <c r="C25" s="41">
        <f t="shared" ref="C25:C46" si="0">(B25-(-0.2074))*$B$6/0.9601</f>
        <v>2.1601916467034683</v>
      </c>
    </row>
    <row r="26" spans="1:3" x14ac:dyDescent="0.25">
      <c r="A26" s="12">
        <v>2</v>
      </c>
      <c r="B26" s="13"/>
      <c r="C26" s="41">
        <f t="shared" si="0"/>
        <v>2.1601916467034683</v>
      </c>
    </row>
    <row r="27" spans="1:3" x14ac:dyDescent="0.25">
      <c r="A27" s="12">
        <v>3</v>
      </c>
      <c r="B27" s="13"/>
      <c r="C27" s="41">
        <f t="shared" si="0"/>
        <v>2.1601916467034683</v>
      </c>
    </row>
    <row r="28" spans="1:3" x14ac:dyDescent="0.25">
      <c r="A28" s="12">
        <v>4</v>
      </c>
      <c r="B28" s="13"/>
      <c r="C28" s="41">
        <f t="shared" si="0"/>
        <v>2.1601916467034683</v>
      </c>
    </row>
    <row r="29" spans="1:3" x14ac:dyDescent="0.25">
      <c r="A29" s="12">
        <v>5</v>
      </c>
      <c r="B29" s="13"/>
      <c r="C29" s="41">
        <f t="shared" si="0"/>
        <v>2.1601916467034683</v>
      </c>
    </row>
    <row r="30" spans="1:3" x14ac:dyDescent="0.25">
      <c r="A30" s="12">
        <v>6</v>
      </c>
      <c r="B30" s="13"/>
      <c r="C30" s="41">
        <f t="shared" si="0"/>
        <v>2.1601916467034683</v>
      </c>
    </row>
    <row r="31" spans="1:3" x14ac:dyDescent="0.25">
      <c r="A31" s="12">
        <v>7</v>
      </c>
      <c r="B31" s="13"/>
      <c r="C31" s="41">
        <f t="shared" si="0"/>
        <v>2.1601916467034683</v>
      </c>
    </row>
    <row r="32" spans="1:3" x14ac:dyDescent="0.25">
      <c r="A32" s="12">
        <v>8</v>
      </c>
      <c r="B32" s="13"/>
      <c r="C32" s="41">
        <f t="shared" si="0"/>
        <v>2.1601916467034683</v>
      </c>
    </row>
    <row r="33" spans="1:3" x14ac:dyDescent="0.25">
      <c r="A33" s="12">
        <v>9</v>
      </c>
      <c r="B33" s="12"/>
      <c r="C33" s="41">
        <f t="shared" si="0"/>
        <v>2.1601916467034683</v>
      </c>
    </row>
    <row r="34" spans="1:3" x14ac:dyDescent="0.25">
      <c r="A34" s="12">
        <v>10</v>
      </c>
      <c r="B34" s="13"/>
      <c r="C34" s="41">
        <f t="shared" si="0"/>
        <v>2.1601916467034683</v>
      </c>
    </row>
    <row r="35" spans="1:3" x14ac:dyDescent="0.25">
      <c r="A35" s="12">
        <v>11</v>
      </c>
      <c r="B35" s="13"/>
      <c r="C35" s="41">
        <f t="shared" si="0"/>
        <v>2.1601916467034683</v>
      </c>
    </row>
    <row r="36" spans="1:3" x14ac:dyDescent="0.25">
      <c r="A36" s="12">
        <v>12</v>
      </c>
      <c r="B36" s="12"/>
      <c r="C36" s="41">
        <f t="shared" si="0"/>
        <v>2.1601916467034683</v>
      </c>
    </row>
    <row r="37" spans="1:3" x14ac:dyDescent="0.25">
      <c r="A37" s="12">
        <v>13</v>
      </c>
      <c r="B37" s="12"/>
      <c r="C37" s="41">
        <f t="shared" si="0"/>
        <v>2.1601916467034683</v>
      </c>
    </row>
    <row r="38" spans="1:3" x14ac:dyDescent="0.25">
      <c r="A38" s="12">
        <v>14</v>
      </c>
      <c r="B38" s="12"/>
      <c r="C38" s="41">
        <f t="shared" si="0"/>
        <v>2.1601916467034683</v>
      </c>
    </row>
    <row r="39" spans="1:3" x14ac:dyDescent="0.25">
      <c r="A39" s="12">
        <v>15</v>
      </c>
      <c r="B39" s="13"/>
      <c r="C39" s="41">
        <f t="shared" si="0"/>
        <v>2.1601916467034683</v>
      </c>
    </row>
    <row r="40" spans="1:3" x14ac:dyDescent="0.25">
      <c r="A40" s="12">
        <v>16</v>
      </c>
      <c r="B40" s="13"/>
      <c r="C40" s="41">
        <f t="shared" si="0"/>
        <v>2.1601916467034683</v>
      </c>
    </row>
    <row r="41" spans="1:3" x14ac:dyDescent="0.25">
      <c r="A41" s="12">
        <v>17</v>
      </c>
      <c r="B41" s="12"/>
      <c r="C41" s="41">
        <f t="shared" si="0"/>
        <v>2.1601916467034683</v>
      </c>
    </row>
    <row r="42" spans="1:3" x14ac:dyDescent="0.25">
      <c r="A42" s="12">
        <v>18</v>
      </c>
      <c r="B42" s="12"/>
      <c r="C42" s="41">
        <f t="shared" si="0"/>
        <v>2.1601916467034683</v>
      </c>
    </row>
    <row r="43" spans="1:3" x14ac:dyDescent="0.25">
      <c r="A43" s="12">
        <v>19</v>
      </c>
      <c r="B43" s="12"/>
      <c r="C43" s="41">
        <f t="shared" si="0"/>
        <v>2.1601916467034683</v>
      </c>
    </row>
    <row r="44" spans="1:3" x14ac:dyDescent="0.25">
      <c r="A44" s="12">
        <v>20</v>
      </c>
      <c r="B44" s="13"/>
      <c r="C44" s="41">
        <f t="shared" si="0"/>
        <v>2.1601916467034683</v>
      </c>
    </row>
    <row r="45" spans="1:3" x14ac:dyDescent="0.25">
      <c r="A45" s="12">
        <v>21</v>
      </c>
      <c r="B45" s="13"/>
      <c r="C45" s="41">
        <f t="shared" si="0"/>
        <v>2.1601916467034683</v>
      </c>
    </row>
    <row r="46" spans="1:3" ht="15.75" thickBot="1" x14ac:dyDescent="0.3">
      <c r="A46" s="14">
        <v>22</v>
      </c>
      <c r="B46" s="14"/>
      <c r="C46" s="42">
        <f t="shared" si="0"/>
        <v>2.1601916467034683</v>
      </c>
    </row>
    <row r="48" spans="1:3" x14ac:dyDescent="0.25">
      <c r="A48" s="1" t="s">
        <v>51</v>
      </c>
      <c r="B48" s="15">
        <v>1</v>
      </c>
    </row>
    <row r="49" spans="1:6" x14ac:dyDescent="0.25">
      <c r="A49" s="1" t="s">
        <v>52</v>
      </c>
      <c r="B49" s="16">
        <v>4</v>
      </c>
    </row>
    <row r="50" spans="1:6" x14ac:dyDescent="0.25">
      <c r="A50" s="1" t="s">
        <v>53</v>
      </c>
      <c r="B50" s="17">
        <v>10</v>
      </c>
    </row>
    <row r="51" spans="1:6" x14ac:dyDescent="0.25">
      <c r="A51" s="1" t="s">
        <v>54</v>
      </c>
      <c r="B51" s="18">
        <v>200</v>
      </c>
    </row>
    <row r="57" spans="1:6" ht="15.75" thickBot="1" x14ac:dyDescent="0.3">
      <c r="A57" s="1" t="s">
        <v>64</v>
      </c>
    </row>
    <row r="58" spans="1:6" ht="15.75" thickBot="1" x14ac:dyDescent="0.3">
      <c r="A58" s="10" t="s">
        <v>1</v>
      </c>
      <c r="B58" s="19" t="s">
        <v>55</v>
      </c>
      <c r="C58" s="19" t="s">
        <v>56</v>
      </c>
      <c r="D58" s="19" t="s">
        <v>57</v>
      </c>
      <c r="E58" s="19" t="s">
        <v>58</v>
      </c>
      <c r="F58" s="9" t="s">
        <v>59</v>
      </c>
    </row>
    <row r="59" spans="1:6" x14ac:dyDescent="0.25">
      <c r="A59" s="12">
        <v>1</v>
      </c>
      <c r="B59" s="40">
        <f t="shared" ref="B59:B80" si="1">$B$51</f>
        <v>200</v>
      </c>
      <c r="C59" s="16">
        <f t="shared" ref="C59:C80" si="2">B59/$B$49</f>
        <v>50</v>
      </c>
      <c r="D59" s="17">
        <f t="shared" ref="D59:D80" si="3">B59/$B$50</f>
        <v>20</v>
      </c>
      <c r="E59" s="15">
        <f t="shared" ref="E59:E80" si="4">B59/C25</f>
        <v>92.584378013500483</v>
      </c>
      <c r="F59" s="20">
        <f t="shared" ref="F59:F80" si="5">B59-C59-D59-E59</f>
        <v>37.415621986499517</v>
      </c>
    </row>
    <row r="60" spans="1:6" x14ac:dyDescent="0.25">
      <c r="A60" s="12">
        <v>2</v>
      </c>
      <c r="B60" s="40">
        <f t="shared" si="1"/>
        <v>200</v>
      </c>
      <c r="C60" s="16">
        <f t="shared" si="2"/>
        <v>50</v>
      </c>
      <c r="D60" s="17">
        <f t="shared" si="3"/>
        <v>20</v>
      </c>
      <c r="E60" s="15">
        <f t="shared" si="4"/>
        <v>92.584378013500483</v>
      </c>
      <c r="F60" s="20">
        <f t="shared" si="5"/>
        <v>37.415621986499517</v>
      </c>
    </row>
    <row r="61" spans="1:6" x14ac:dyDescent="0.25">
      <c r="A61" s="12">
        <v>3</v>
      </c>
      <c r="B61" s="40">
        <f t="shared" si="1"/>
        <v>200</v>
      </c>
      <c r="C61" s="16">
        <f t="shared" si="2"/>
        <v>50</v>
      </c>
      <c r="D61" s="17">
        <f t="shared" si="3"/>
        <v>20</v>
      </c>
      <c r="E61" s="15">
        <f t="shared" si="4"/>
        <v>92.584378013500483</v>
      </c>
      <c r="F61" s="20">
        <f t="shared" si="5"/>
        <v>37.415621986499517</v>
      </c>
    </row>
    <row r="62" spans="1:6" x14ac:dyDescent="0.25">
      <c r="A62" s="12">
        <v>4</v>
      </c>
      <c r="B62" s="40">
        <f t="shared" si="1"/>
        <v>200</v>
      </c>
      <c r="C62" s="16">
        <f t="shared" si="2"/>
        <v>50</v>
      </c>
      <c r="D62" s="17">
        <f t="shared" si="3"/>
        <v>20</v>
      </c>
      <c r="E62" s="15">
        <f t="shared" si="4"/>
        <v>92.584378013500483</v>
      </c>
      <c r="F62" s="20">
        <f t="shared" si="5"/>
        <v>37.415621986499517</v>
      </c>
    </row>
    <row r="63" spans="1:6" x14ac:dyDescent="0.25">
      <c r="A63" s="12">
        <v>5</v>
      </c>
      <c r="B63" s="40">
        <f t="shared" si="1"/>
        <v>200</v>
      </c>
      <c r="C63" s="16">
        <f t="shared" si="2"/>
        <v>50</v>
      </c>
      <c r="D63" s="17">
        <f t="shared" si="3"/>
        <v>20</v>
      </c>
      <c r="E63" s="15">
        <f t="shared" si="4"/>
        <v>92.584378013500483</v>
      </c>
      <c r="F63" s="20">
        <f t="shared" si="5"/>
        <v>37.415621986499517</v>
      </c>
    </row>
    <row r="64" spans="1:6" x14ac:dyDescent="0.25">
      <c r="A64" s="12">
        <v>6</v>
      </c>
      <c r="B64" s="40">
        <f t="shared" si="1"/>
        <v>200</v>
      </c>
      <c r="C64" s="16">
        <f t="shared" si="2"/>
        <v>50</v>
      </c>
      <c r="D64" s="17">
        <f t="shared" si="3"/>
        <v>20</v>
      </c>
      <c r="E64" s="15">
        <f t="shared" si="4"/>
        <v>92.584378013500483</v>
      </c>
      <c r="F64" s="20">
        <f t="shared" si="5"/>
        <v>37.415621986499517</v>
      </c>
    </row>
    <row r="65" spans="1:6" x14ac:dyDescent="0.25">
      <c r="A65" s="12">
        <v>7</v>
      </c>
      <c r="B65" s="40">
        <f t="shared" si="1"/>
        <v>200</v>
      </c>
      <c r="C65" s="16">
        <f t="shared" si="2"/>
        <v>50</v>
      </c>
      <c r="D65" s="17">
        <f t="shared" si="3"/>
        <v>20</v>
      </c>
      <c r="E65" s="15">
        <f t="shared" si="4"/>
        <v>92.584378013500483</v>
      </c>
      <c r="F65" s="20">
        <f t="shared" si="5"/>
        <v>37.415621986499517</v>
      </c>
    </row>
    <row r="66" spans="1:6" x14ac:dyDescent="0.25">
      <c r="A66" s="12">
        <v>8</v>
      </c>
      <c r="B66" s="40">
        <f t="shared" si="1"/>
        <v>200</v>
      </c>
      <c r="C66" s="16">
        <f t="shared" si="2"/>
        <v>50</v>
      </c>
      <c r="D66" s="17">
        <f t="shared" si="3"/>
        <v>20</v>
      </c>
      <c r="E66" s="15">
        <f t="shared" si="4"/>
        <v>92.584378013500483</v>
      </c>
      <c r="F66" s="20">
        <f t="shared" si="5"/>
        <v>37.415621986499517</v>
      </c>
    </row>
    <row r="67" spans="1:6" x14ac:dyDescent="0.25">
      <c r="A67" s="12">
        <v>9</v>
      </c>
      <c r="B67" s="40">
        <f t="shared" si="1"/>
        <v>200</v>
      </c>
      <c r="C67" s="16">
        <f t="shared" si="2"/>
        <v>50</v>
      </c>
      <c r="D67" s="17">
        <f t="shared" si="3"/>
        <v>20</v>
      </c>
      <c r="E67" s="15">
        <f t="shared" si="4"/>
        <v>92.584378013500483</v>
      </c>
      <c r="F67" s="20">
        <f t="shared" si="5"/>
        <v>37.415621986499517</v>
      </c>
    </row>
    <row r="68" spans="1:6" x14ac:dyDescent="0.25">
      <c r="A68" s="12">
        <v>10</v>
      </c>
      <c r="B68" s="40">
        <f t="shared" si="1"/>
        <v>200</v>
      </c>
      <c r="C68" s="16">
        <f t="shared" si="2"/>
        <v>50</v>
      </c>
      <c r="D68" s="17">
        <f t="shared" si="3"/>
        <v>20</v>
      </c>
      <c r="E68" s="15">
        <f t="shared" si="4"/>
        <v>92.584378013500483</v>
      </c>
      <c r="F68" s="20">
        <f t="shared" si="5"/>
        <v>37.415621986499517</v>
      </c>
    </row>
    <row r="69" spans="1:6" x14ac:dyDescent="0.25">
      <c r="A69" s="12">
        <v>11</v>
      </c>
      <c r="B69" s="40">
        <f t="shared" si="1"/>
        <v>200</v>
      </c>
      <c r="C69" s="16">
        <f t="shared" si="2"/>
        <v>50</v>
      </c>
      <c r="D69" s="17">
        <f t="shared" si="3"/>
        <v>20</v>
      </c>
      <c r="E69" s="15">
        <f t="shared" si="4"/>
        <v>92.584378013500483</v>
      </c>
      <c r="F69" s="20">
        <f t="shared" si="5"/>
        <v>37.415621986499517</v>
      </c>
    </row>
    <row r="70" spans="1:6" x14ac:dyDescent="0.25">
      <c r="A70" s="12">
        <v>12</v>
      </c>
      <c r="B70" s="40">
        <f t="shared" si="1"/>
        <v>200</v>
      </c>
      <c r="C70" s="16">
        <f t="shared" si="2"/>
        <v>50</v>
      </c>
      <c r="D70" s="17">
        <f t="shared" si="3"/>
        <v>20</v>
      </c>
      <c r="E70" s="15">
        <f t="shared" si="4"/>
        <v>92.584378013500483</v>
      </c>
      <c r="F70" s="20">
        <f t="shared" si="5"/>
        <v>37.415621986499517</v>
      </c>
    </row>
    <row r="71" spans="1:6" x14ac:dyDescent="0.25">
      <c r="A71" s="12">
        <v>13</v>
      </c>
      <c r="B71" s="40">
        <f t="shared" si="1"/>
        <v>200</v>
      </c>
      <c r="C71" s="16">
        <f t="shared" si="2"/>
        <v>50</v>
      </c>
      <c r="D71" s="17">
        <f t="shared" si="3"/>
        <v>20</v>
      </c>
      <c r="E71" s="15">
        <f t="shared" si="4"/>
        <v>92.584378013500483</v>
      </c>
      <c r="F71" s="20">
        <f t="shared" si="5"/>
        <v>37.415621986499517</v>
      </c>
    </row>
    <row r="72" spans="1:6" x14ac:dyDescent="0.25">
      <c r="A72" s="12">
        <v>14</v>
      </c>
      <c r="B72" s="40">
        <f t="shared" si="1"/>
        <v>200</v>
      </c>
      <c r="C72" s="16">
        <f t="shared" si="2"/>
        <v>50</v>
      </c>
      <c r="D72" s="17">
        <f t="shared" si="3"/>
        <v>20</v>
      </c>
      <c r="E72" s="15">
        <f t="shared" si="4"/>
        <v>92.584378013500483</v>
      </c>
      <c r="F72" s="20">
        <f t="shared" si="5"/>
        <v>37.415621986499517</v>
      </c>
    </row>
    <row r="73" spans="1:6" x14ac:dyDescent="0.25">
      <c r="A73" s="12">
        <v>15</v>
      </c>
      <c r="B73" s="40">
        <f t="shared" si="1"/>
        <v>200</v>
      </c>
      <c r="C73" s="16">
        <f t="shared" si="2"/>
        <v>50</v>
      </c>
      <c r="D73" s="17">
        <f t="shared" si="3"/>
        <v>20</v>
      </c>
      <c r="E73" s="15">
        <f t="shared" si="4"/>
        <v>92.584378013500483</v>
      </c>
      <c r="F73" s="20">
        <f t="shared" si="5"/>
        <v>37.415621986499517</v>
      </c>
    </row>
    <row r="74" spans="1:6" x14ac:dyDescent="0.25">
      <c r="A74" s="12">
        <v>16</v>
      </c>
      <c r="B74" s="40">
        <f t="shared" si="1"/>
        <v>200</v>
      </c>
      <c r="C74" s="16">
        <f t="shared" si="2"/>
        <v>50</v>
      </c>
      <c r="D74" s="17">
        <f t="shared" si="3"/>
        <v>20</v>
      </c>
      <c r="E74" s="15">
        <f t="shared" si="4"/>
        <v>92.584378013500483</v>
      </c>
      <c r="F74" s="20">
        <f t="shared" si="5"/>
        <v>37.415621986499517</v>
      </c>
    </row>
    <row r="75" spans="1:6" x14ac:dyDescent="0.25">
      <c r="A75" s="12">
        <v>17</v>
      </c>
      <c r="B75" s="40">
        <f t="shared" si="1"/>
        <v>200</v>
      </c>
      <c r="C75" s="16">
        <f t="shared" si="2"/>
        <v>50</v>
      </c>
      <c r="D75" s="17">
        <f t="shared" si="3"/>
        <v>20</v>
      </c>
      <c r="E75" s="15">
        <f t="shared" si="4"/>
        <v>92.584378013500483</v>
      </c>
      <c r="F75" s="20">
        <f t="shared" si="5"/>
        <v>37.415621986499517</v>
      </c>
    </row>
    <row r="76" spans="1:6" x14ac:dyDescent="0.25">
      <c r="A76" s="12">
        <v>18</v>
      </c>
      <c r="B76" s="40">
        <f t="shared" si="1"/>
        <v>200</v>
      </c>
      <c r="C76" s="16">
        <f t="shared" si="2"/>
        <v>50</v>
      </c>
      <c r="D76" s="17">
        <f t="shared" si="3"/>
        <v>20</v>
      </c>
      <c r="E76" s="15">
        <f t="shared" si="4"/>
        <v>92.584378013500483</v>
      </c>
      <c r="F76" s="20">
        <f t="shared" si="5"/>
        <v>37.415621986499517</v>
      </c>
    </row>
    <row r="77" spans="1:6" x14ac:dyDescent="0.25">
      <c r="A77" s="12">
        <v>19</v>
      </c>
      <c r="B77" s="40">
        <f t="shared" si="1"/>
        <v>200</v>
      </c>
      <c r="C77" s="16">
        <f t="shared" si="2"/>
        <v>50</v>
      </c>
      <c r="D77" s="17">
        <f t="shared" si="3"/>
        <v>20</v>
      </c>
      <c r="E77" s="15">
        <f t="shared" si="4"/>
        <v>92.584378013500483</v>
      </c>
      <c r="F77" s="20">
        <f t="shared" si="5"/>
        <v>37.415621986499517</v>
      </c>
    </row>
    <row r="78" spans="1:6" x14ac:dyDescent="0.25">
      <c r="A78" s="12">
        <v>20</v>
      </c>
      <c r="B78" s="40">
        <f t="shared" si="1"/>
        <v>200</v>
      </c>
      <c r="C78" s="16">
        <f t="shared" si="2"/>
        <v>50</v>
      </c>
      <c r="D78" s="17">
        <f t="shared" si="3"/>
        <v>20</v>
      </c>
      <c r="E78" s="15">
        <f t="shared" si="4"/>
        <v>92.584378013500483</v>
      </c>
      <c r="F78" s="20">
        <f t="shared" si="5"/>
        <v>37.415621986499517</v>
      </c>
    </row>
    <row r="79" spans="1:6" x14ac:dyDescent="0.25">
      <c r="A79" s="12">
        <v>21</v>
      </c>
      <c r="B79" s="40">
        <f t="shared" si="1"/>
        <v>200</v>
      </c>
      <c r="C79" s="16">
        <f t="shared" si="2"/>
        <v>50</v>
      </c>
      <c r="D79" s="17">
        <f t="shared" si="3"/>
        <v>20</v>
      </c>
      <c r="E79" s="15">
        <f t="shared" si="4"/>
        <v>92.584378013500483</v>
      </c>
      <c r="F79" s="20">
        <f t="shared" si="5"/>
        <v>37.415621986499517</v>
      </c>
    </row>
    <row r="80" spans="1:6" ht="15.75" thickBot="1" x14ac:dyDescent="0.3">
      <c r="A80" s="14">
        <v>22</v>
      </c>
      <c r="B80" s="21">
        <f t="shared" si="1"/>
        <v>200</v>
      </c>
      <c r="C80" s="22">
        <f t="shared" si="2"/>
        <v>50</v>
      </c>
      <c r="D80" s="23">
        <f t="shared" si="3"/>
        <v>20</v>
      </c>
      <c r="E80" s="24">
        <f t="shared" si="4"/>
        <v>92.584378013500483</v>
      </c>
      <c r="F80" s="25">
        <f t="shared" si="5"/>
        <v>37.415621986499517</v>
      </c>
    </row>
    <row r="82" spans="1:3" x14ac:dyDescent="0.25">
      <c r="A82" s="1" t="s">
        <v>65</v>
      </c>
    </row>
    <row r="83" spans="1:3" ht="15.75" thickBot="1" x14ac:dyDescent="0.3"/>
    <row r="84" spans="1:3" ht="15.75" thickBot="1" x14ac:dyDescent="0.3">
      <c r="A84" s="26" t="s">
        <v>60</v>
      </c>
      <c r="B84" s="27" t="s">
        <v>61</v>
      </c>
      <c r="C84" s="28" t="s">
        <v>0</v>
      </c>
    </row>
    <row r="85" spans="1:3" x14ac:dyDescent="0.25">
      <c r="A85" s="29" t="s">
        <v>62</v>
      </c>
      <c r="C85" s="32">
        <v>1</v>
      </c>
    </row>
    <row r="86" spans="1:3" x14ac:dyDescent="0.25">
      <c r="A86" s="29"/>
      <c r="C86" s="32">
        <v>2</v>
      </c>
    </row>
    <row r="87" spans="1:3" x14ac:dyDescent="0.25">
      <c r="A87" s="29"/>
      <c r="C87" s="32">
        <v>3</v>
      </c>
    </row>
    <row r="88" spans="1:3" x14ac:dyDescent="0.25">
      <c r="A88" s="29"/>
      <c r="C88" s="32">
        <v>4</v>
      </c>
    </row>
    <row r="89" spans="1:3" x14ac:dyDescent="0.25">
      <c r="A89" s="29"/>
      <c r="C89" s="32">
        <v>5</v>
      </c>
    </row>
    <row r="90" spans="1:3" x14ac:dyDescent="0.25">
      <c r="A90" s="29"/>
      <c r="C90" s="32">
        <v>6</v>
      </c>
    </row>
    <row r="91" spans="1:3" x14ac:dyDescent="0.25">
      <c r="A91" s="29"/>
      <c r="C91" s="32">
        <v>7</v>
      </c>
    </row>
    <row r="92" spans="1:3" x14ac:dyDescent="0.25">
      <c r="A92" s="29"/>
      <c r="C92" s="32">
        <v>8</v>
      </c>
    </row>
    <row r="93" spans="1:3" x14ac:dyDescent="0.25">
      <c r="A93" s="29"/>
      <c r="C93" s="32">
        <v>9</v>
      </c>
    </row>
    <row r="94" spans="1:3" x14ac:dyDescent="0.25">
      <c r="A94" s="29"/>
      <c r="C94" s="32">
        <v>10</v>
      </c>
    </row>
    <row r="95" spans="1:3" x14ac:dyDescent="0.25">
      <c r="A95" s="29"/>
      <c r="C95" s="32">
        <v>11</v>
      </c>
    </row>
    <row r="96" spans="1:3" ht="15.75" thickBot="1" x14ac:dyDescent="0.3">
      <c r="A96" s="30"/>
      <c r="B96" s="31"/>
      <c r="C96" s="33">
        <v>12</v>
      </c>
    </row>
    <row r="97" spans="1:3" ht="15.75" thickBot="1" x14ac:dyDescent="0.3"/>
    <row r="98" spans="1:3" ht="15.75" thickBot="1" x14ac:dyDescent="0.3">
      <c r="A98" s="26" t="s">
        <v>63</v>
      </c>
      <c r="B98" s="27" t="s">
        <v>61</v>
      </c>
      <c r="C98" s="28" t="s">
        <v>0</v>
      </c>
    </row>
    <row r="99" spans="1:3" x14ac:dyDescent="0.25">
      <c r="A99" s="29" t="s">
        <v>62</v>
      </c>
      <c r="C99" s="32">
        <v>1</v>
      </c>
    </row>
    <row r="100" spans="1:3" x14ac:dyDescent="0.25">
      <c r="A100" s="29"/>
      <c r="C100" s="32">
        <v>2</v>
      </c>
    </row>
    <row r="101" spans="1:3" x14ac:dyDescent="0.25">
      <c r="A101" s="29"/>
      <c r="C101" s="32">
        <v>3</v>
      </c>
    </row>
    <row r="102" spans="1:3" x14ac:dyDescent="0.25">
      <c r="A102" s="29"/>
      <c r="C102" s="32">
        <v>4</v>
      </c>
    </row>
    <row r="103" spans="1:3" x14ac:dyDescent="0.25">
      <c r="A103" s="29"/>
      <c r="C103" s="32">
        <v>5</v>
      </c>
    </row>
    <row r="104" spans="1:3" x14ac:dyDescent="0.25">
      <c r="A104" s="29"/>
      <c r="C104" s="32">
        <v>6</v>
      </c>
    </row>
    <row r="105" spans="1:3" x14ac:dyDescent="0.25">
      <c r="A105" s="29"/>
      <c r="C105" s="32">
        <v>7</v>
      </c>
    </row>
    <row r="106" spans="1:3" x14ac:dyDescent="0.25">
      <c r="A106" s="29"/>
      <c r="C106" s="32">
        <v>8</v>
      </c>
    </row>
    <row r="107" spans="1:3" x14ac:dyDescent="0.25">
      <c r="A107" s="29"/>
      <c r="C107" s="32">
        <v>9</v>
      </c>
    </row>
    <row r="108" spans="1:3" x14ac:dyDescent="0.25">
      <c r="A108" s="29"/>
      <c r="C108" s="32">
        <v>10</v>
      </c>
    </row>
    <row r="109" spans="1:3" x14ac:dyDescent="0.25">
      <c r="A109" s="29"/>
      <c r="C109" s="32">
        <v>11</v>
      </c>
    </row>
    <row r="110" spans="1:3" ht="15.75" thickBot="1" x14ac:dyDescent="0.3">
      <c r="A110" s="30"/>
      <c r="B110" s="31"/>
      <c r="C110" s="33">
        <v>12</v>
      </c>
    </row>
  </sheetData>
  <mergeCells count="2">
    <mergeCell ref="B9:C9"/>
    <mergeCell ref="A22:C2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F02F-9D50-4343-B485-1F62A572F741}">
  <dimension ref="A1:V14"/>
  <sheetViews>
    <sheetView workbookViewId="0">
      <selection activeCell="P8" sqref="P8"/>
    </sheetView>
  </sheetViews>
  <sheetFormatPr defaultRowHeight="15" x14ac:dyDescent="0.25"/>
  <cols>
    <col min="3" max="3" width="12.28515625" bestFit="1" customWidth="1"/>
    <col min="4" max="4" width="13.28515625" bestFit="1" customWidth="1"/>
    <col min="5" max="5" width="11.5703125" bestFit="1" customWidth="1"/>
    <col min="6" max="6" width="11.85546875" bestFit="1" customWidth="1"/>
    <col min="7" max="7" width="17.5703125" bestFit="1" customWidth="1"/>
    <col min="8" max="8" width="18.42578125" bestFit="1" customWidth="1"/>
    <col min="9" max="9" width="16.7109375" bestFit="1" customWidth="1"/>
    <col min="10" max="10" width="17" bestFit="1" customWidth="1"/>
    <col min="13" max="13" width="13.140625" bestFit="1" customWidth="1"/>
  </cols>
  <sheetData>
    <row r="1" spans="1:22" x14ac:dyDescent="0.25">
      <c r="A1" s="1" t="s">
        <v>20</v>
      </c>
    </row>
    <row r="3" spans="1:2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L3" s="1" t="s">
        <v>1</v>
      </c>
      <c r="M3" s="1" t="s">
        <v>73</v>
      </c>
      <c r="N3" s="46" t="s">
        <v>10</v>
      </c>
      <c r="O3" s="46"/>
      <c r="P3" s="46"/>
      <c r="Q3" s="46"/>
      <c r="S3" s="1"/>
      <c r="T3" s="2" t="s">
        <v>11</v>
      </c>
      <c r="U3" s="2" t="s">
        <v>12</v>
      </c>
      <c r="V3" s="3" t="s">
        <v>13</v>
      </c>
    </row>
    <row r="4" spans="1:22" x14ac:dyDescent="0.25">
      <c r="A4">
        <v>1</v>
      </c>
      <c r="L4">
        <v>1</v>
      </c>
      <c r="N4">
        <f>H4-D4</f>
        <v>0</v>
      </c>
      <c r="S4" s="1" t="s">
        <v>14</v>
      </c>
      <c r="T4">
        <f>AVERAGE(N4:N14)</f>
        <v>0</v>
      </c>
      <c r="U4" t="e">
        <f>AVERAGE(O4:O14)</f>
        <v>#DIV/0!</v>
      </c>
      <c r="V4" t="e">
        <f>AVERAGE(P4:P14)</f>
        <v>#DIV/0!</v>
      </c>
    </row>
    <row r="5" spans="1:22" x14ac:dyDescent="0.25">
      <c r="A5">
        <v>2</v>
      </c>
      <c r="L5">
        <v>2</v>
      </c>
      <c r="N5">
        <f t="shared" ref="N5:N14" si="0">H5-D5</f>
        <v>0</v>
      </c>
      <c r="S5" s="1" t="s">
        <v>15</v>
      </c>
      <c r="T5">
        <f>_xlfn.STDEV.S(N4:N14)</f>
        <v>0</v>
      </c>
      <c r="U5" t="e">
        <f>_xlfn.STDEV.S(O4:O14)</f>
        <v>#DIV/0!</v>
      </c>
      <c r="V5" t="e">
        <f>_xlfn.STDEV.S(P4:P14)</f>
        <v>#DIV/0!</v>
      </c>
    </row>
    <row r="6" spans="1:22" x14ac:dyDescent="0.25">
      <c r="A6">
        <v>3</v>
      </c>
      <c r="L6">
        <v>3</v>
      </c>
      <c r="N6">
        <f t="shared" si="0"/>
        <v>0</v>
      </c>
      <c r="S6" s="1" t="s">
        <v>16</v>
      </c>
      <c r="T6" t="e">
        <f>TTEST(N4:N14,O4:O14,2,2)</f>
        <v>#DIV/0!</v>
      </c>
    </row>
    <row r="7" spans="1:22" x14ac:dyDescent="0.25">
      <c r="A7">
        <v>4</v>
      </c>
      <c r="L7">
        <v>4</v>
      </c>
      <c r="N7">
        <f t="shared" si="0"/>
        <v>0</v>
      </c>
      <c r="S7" s="1" t="s">
        <v>17</v>
      </c>
      <c r="T7" t="e">
        <f>TTEST(O4:O14,P4:P14,2,2)</f>
        <v>#DIV/0!</v>
      </c>
    </row>
    <row r="8" spans="1:22" x14ac:dyDescent="0.25">
      <c r="A8">
        <v>5</v>
      </c>
      <c r="L8">
        <v>5</v>
      </c>
      <c r="N8">
        <f t="shared" si="0"/>
        <v>0</v>
      </c>
      <c r="S8" s="1" t="s">
        <v>18</v>
      </c>
      <c r="T8" t="e">
        <f>TTEST(O4:O14,P4:P14,2,2)</f>
        <v>#DIV/0!</v>
      </c>
    </row>
    <row r="9" spans="1:22" x14ac:dyDescent="0.25">
      <c r="A9">
        <v>6</v>
      </c>
      <c r="L9">
        <v>6</v>
      </c>
      <c r="N9">
        <f t="shared" si="0"/>
        <v>0</v>
      </c>
      <c r="S9" s="1" t="s">
        <v>19</v>
      </c>
      <c r="T9">
        <f>COUNT(N4:N14)</f>
        <v>11</v>
      </c>
      <c r="U9">
        <f>COUNT(O4:O14)</f>
        <v>0</v>
      </c>
      <c r="V9">
        <f>COUNT(P4:P14)</f>
        <v>0</v>
      </c>
    </row>
    <row r="10" spans="1:22" x14ac:dyDescent="0.25">
      <c r="A10">
        <v>7</v>
      </c>
      <c r="L10">
        <v>7</v>
      </c>
      <c r="N10">
        <f t="shared" si="0"/>
        <v>0</v>
      </c>
    </row>
    <row r="11" spans="1:22" x14ac:dyDescent="0.25">
      <c r="A11">
        <v>8</v>
      </c>
      <c r="L11">
        <v>8</v>
      </c>
      <c r="N11">
        <f t="shared" si="0"/>
        <v>0</v>
      </c>
    </row>
    <row r="12" spans="1:22" x14ac:dyDescent="0.25">
      <c r="A12">
        <v>9</v>
      </c>
      <c r="L12">
        <v>9</v>
      </c>
      <c r="N12">
        <f t="shared" si="0"/>
        <v>0</v>
      </c>
    </row>
    <row r="13" spans="1:22" x14ac:dyDescent="0.25">
      <c r="A13">
        <v>10</v>
      </c>
      <c r="L13">
        <v>10</v>
      </c>
      <c r="N13">
        <f t="shared" si="0"/>
        <v>0</v>
      </c>
    </row>
    <row r="14" spans="1:22" x14ac:dyDescent="0.25">
      <c r="A14">
        <v>11</v>
      </c>
      <c r="L14">
        <v>11</v>
      </c>
      <c r="N14">
        <f t="shared" si="0"/>
        <v>0</v>
      </c>
    </row>
  </sheetData>
  <mergeCells count="1">
    <mergeCell ref="N3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CFE7-EA9D-4CB0-BABC-070B07B9029D}">
  <dimension ref="A1:E24"/>
  <sheetViews>
    <sheetView workbookViewId="0">
      <selection activeCell="J16" sqref="J16"/>
    </sheetView>
  </sheetViews>
  <sheetFormatPr defaultRowHeight="15" x14ac:dyDescent="0.25"/>
  <cols>
    <col min="1" max="1" width="72.85546875" customWidth="1"/>
  </cols>
  <sheetData>
    <row r="1" spans="1:5" x14ac:dyDescent="0.25">
      <c r="A1" s="1" t="s">
        <v>72</v>
      </c>
    </row>
    <row r="2" spans="1:5" ht="15" customHeight="1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</row>
    <row r="3" spans="1:5" x14ac:dyDescent="0.25">
      <c r="A3">
        <v>1</v>
      </c>
      <c r="B3">
        <v>1.9E-2</v>
      </c>
      <c r="C3">
        <v>229.048</v>
      </c>
      <c r="D3">
        <v>179</v>
      </c>
      <c r="E3">
        <v>254</v>
      </c>
    </row>
    <row r="4" spans="1:5" x14ac:dyDescent="0.25">
      <c r="A4">
        <v>2</v>
      </c>
      <c r="B4">
        <v>1.9E-2</v>
      </c>
      <c r="C4">
        <v>247.74100000000001</v>
      </c>
      <c r="D4">
        <v>235</v>
      </c>
      <c r="E4">
        <v>254</v>
      </c>
    </row>
    <row r="5" spans="1:5" x14ac:dyDescent="0.25">
      <c r="A5">
        <v>3</v>
      </c>
      <c r="B5">
        <v>1.9E-2</v>
      </c>
      <c r="C5">
        <v>239.08199999999999</v>
      </c>
      <c r="D5">
        <v>209</v>
      </c>
      <c r="E5">
        <v>254</v>
      </c>
    </row>
    <row r="6" spans="1:5" x14ac:dyDescent="0.25">
      <c r="A6">
        <v>4</v>
      </c>
      <c r="B6">
        <v>1.9E-2</v>
      </c>
      <c r="C6">
        <v>42.75</v>
      </c>
      <c r="D6">
        <v>0</v>
      </c>
      <c r="E6">
        <v>199</v>
      </c>
    </row>
    <row r="7" spans="1:5" x14ac:dyDescent="0.25">
      <c r="A7">
        <v>5</v>
      </c>
      <c r="B7">
        <v>1.9E-2</v>
      </c>
      <c r="C7">
        <v>73.911000000000001</v>
      </c>
      <c r="D7">
        <v>0</v>
      </c>
      <c r="E7">
        <v>209</v>
      </c>
    </row>
    <row r="8" spans="1:5" x14ac:dyDescent="0.25">
      <c r="A8">
        <v>6</v>
      </c>
      <c r="B8">
        <v>1.9E-2</v>
      </c>
      <c r="C8">
        <v>228.964</v>
      </c>
      <c r="D8">
        <v>189</v>
      </c>
      <c r="E8">
        <v>249</v>
      </c>
    </row>
    <row r="9" spans="1:5" x14ac:dyDescent="0.25">
      <c r="A9">
        <v>7</v>
      </c>
      <c r="B9">
        <v>1.9E-2</v>
      </c>
      <c r="C9">
        <v>55.97</v>
      </c>
      <c r="D9">
        <v>0</v>
      </c>
      <c r="E9">
        <v>222</v>
      </c>
    </row>
    <row r="10" spans="1:5" x14ac:dyDescent="0.25">
      <c r="A10">
        <v>8</v>
      </c>
      <c r="B10">
        <v>1.9E-2</v>
      </c>
      <c r="C10">
        <v>197.91200000000001</v>
      </c>
      <c r="D10">
        <v>141</v>
      </c>
      <c r="E10">
        <v>245</v>
      </c>
    </row>
    <row r="11" spans="1:5" x14ac:dyDescent="0.25">
      <c r="A11">
        <v>9</v>
      </c>
      <c r="B11">
        <v>1.9E-2</v>
      </c>
      <c r="C11">
        <v>158.09299999999999</v>
      </c>
      <c r="D11">
        <v>90</v>
      </c>
      <c r="E11">
        <v>234</v>
      </c>
    </row>
    <row r="12" spans="1:5" x14ac:dyDescent="0.25">
      <c r="A12">
        <v>10</v>
      </c>
      <c r="B12">
        <v>1.9E-2</v>
      </c>
      <c r="C12">
        <v>99.39</v>
      </c>
      <c r="D12">
        <v>0</v>
      </c>
      <c r="E12">
        <v>245</v>
      </c>
    </row>
    <row r="13" spans="1:5" x14ac:dyDescent="0.25">
      <c r="A13">
        <v>11</v>
      </c>
      <c r="B13">
        <v>1.9E-2</v>
      </c>
      <c r="C13">
        <v>233.578</v>
      </c>
      <c r="D13">
        <v>192</v>
      </c>
      <c r="E13">
        <v>252</v>
      </c>
    </row>
    <row r="14" spans="1:5" x14ac:dyDescent="0.25">
      <c r="A14">
        <v>12</v>
      </c>
      <c r="B14">
        <v>1.9E-2</v>
      </c>
      <c r="C14">
        <v>248.56200000000001</v>
      </c>
      <c r="D14">
        <v>235</v>
      </c>
      <c r="E14">
        <v>254</v>
      </c>
    </row>
    <row r="15" spans="1:5" x14ac:dyDescent="0.25">
      <c r="A15">
        <v>13</v>
      </c>
      <c r="B15">
        <v>1.9E-2</v>
      </c>
      <c r="C15">
        <v>248.697</v>
      </c>
      <c r="D15">
        <v>233</v>
      </c>
      <c r="E15">
        <v>254</v>
      </c>
    </row>
    <row r="16" spans="1:5" x14ac:dyDescent="0.25">
      <c r="A16">
        <v>14</v>
      </c>
      <c r="B16">
        <v>1.9E-2</v>
      </c>
      <c r="C16">
        <v>247.91300000000001</v>
      </c>
      <c r="D16">
        <v>230</v>
      </c>
      <c r="E16">
        <v>254</v>
      </c>
    </row>
    <row r="17" spans="1:5" x14ac:dyDescent="0.25">
      <c r="A17">
        <v>15</v>
      </c>
      <c r="B17">
        <v>1.9E-2</v>
      </c>
      <c r="C17">
        <v>246.393</v>
      </c>
      <c r="D17">
        <v>233</v>
      </c>
      <c r="E17">
        <v>254</v>
      </c>
    </row>
    <row r="18" spans="1:5" x14ac:dyDescent="0.25">
      <c r="A18">
        <v>16</v>
      </c>
      <c r="B18">
        <v>1.9E-2</v>
      </c>
      <c r="C18">
        <v>245.864</v>
      </c>
      <c r="D18">
        <v>232</v>
      </c>
      <c r="E18">
        <v>254</v>
      </c>
    </row>
    <row r="19" spans="1:5" x14ac:dyDescent="0.25">
      <c r="A19">
        <v>17</v>
      </c>
      <c r="B19">
        <v>1.9E-2</v>
      </c>
      <c r="C19">
        <v>246.64</v>
      </c>
      <c r="D19">
        <v>230</v>
      </c>
      <c r="E19">
        <v>254</v>
      </c>
    </row>
    <row r="20" spans="1:5" x14ac:dyDescent="0.25">
      <c r="A20">
        <v>18</v>
      </c>
      <c r="B20">
        <v>1.9E-2</v>
      </c>
      <c r="C20">
        <v>245.88399999999999</v>
      </c>
      <c r="D20">
        <v>231</v>
      </c>
      <c r="E20">
        <v>254</v>
      </c>
    </row>
    <row r="21" spans="1:5" x14ac:dyDescent="0.25">
      <c r="A21">
        <v>19</v>
      </c>
      <c r="B21">
        <v>1.9E-2</v>
      </c>
      <c r="C21">
        <v>247.70400000000001</v>
      </c>
      <c r="D21">
        <v>236</v>
      </c>
      <c r="E21">
        <v>254</v>
      </c>
    </row>
    <row r="22" spans="1:5" x14ac:dyDescent="0.25">
      <c r="A22">
        <v>20</v>
      </c>
      <c r="B22">
        <v>1.9E-2</v>
      </c>
      <c r="C22">
        <v>247.25700000000001</v>
      </c>
      <c r="D22">
        <v>235</v>
      </c>
      <c r="E22">
        <v>254</v>
      </c>
    </row>
    <row r="23" spans="1:5" x14ac:dyDescent="0.25">
      <c r="A23">
        <v>21</v>
      </c>
      <c r="B23">
        <v>1.9E-2</v>
      </c>
      <c r="C23">
        <v>247.38399999999999</v>
      </c>
      <c r="D23">
        <v>234</v>
      </c>
      <c r="E23">
        <v>254</v>
      </c>
    </row>
    <row r="24" spans="1:5" x14ac:dyDescent="0.25">
      <c r="A24">
        <v>22</v>
      </c>
      <c r="B24">
        <v>1.9E-2</v>
      </c>
      <c r="C24">
        <v>246.447</v>
      </c>
      <c r="D24">
        <v>235</v>
      </c>
      <c r="E24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&lt;DATE&gt; Extraction</vt:lpstr>
      <vt:lpstr>&lt;DATE&gt; Prep</vt:lpstr>
      <vt:lpstr>&lt;DATE&gt; Analysis</vt:lpstr>
      <vt:lpstr>&lt;DATE&gt;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Kleschevnikov, Alexander</dc:creator>
  <cp:lastModifiedBy>Kleschevnikov, Alexander</cp:lastModifiedBy>
  <cp:lastPrinted>2024-02-14T21:28:14Z</cp:lastPrinted>
  <dcterms:created xsi:type="dcterms:W3CDTF">2024-02-07T22:05:31Z</dcterms:created>
  <dcterms:modified xsi:type="dcterms:W3CDTF">2024-02-14T23:00:28Z</dcterms:modified>
</cp:coreProperties>
</file>