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drawings/drawing11.xml" ContentType="application/vnd.openxmlformats-officedocument.drawingml.chartshapes+xml"/>
  <Override PartName="/xl/charts/chart32.xml" ContentType="application/vnd.openxmlformats-officedocument.drawingml.chart+xml"/>
  <Override PartName="/xl/drawings/drawing12.xml" ContentType="application/vnd.openxmlformats-officedocument.drawing+xml"/>
  <Override PartName="/xl/charts/chart33.xml" ContentType="application/vnd.openxmlformats-officedocument.drawingml.chart+xml"/>
  <Override PartName="/xl/drawings/drawing13.xml" ContentType="application/vnd.openxmlformats-officedocument.drawingml.chartshapes+xml"/>
  <Override PartName="/xl/charts/chart34.xml" ContentType="application/vnd.openxmlformats-officedocument.drawingml.chart+xml"/>
  <Override PartName="/xl/drawings/drawing14.xml" ContentType="application/vnd.openxmlformats-officedocument.drawing+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Dropbox\James's Experiments\Experiment 06 - Ts2N P8 Hippocampal Protein Expression\"/>
    </mc:Choice>
  </mc:AlternateContent>
  <xr:revisionPtr revIDLastSave="0" documentId="13_ncr:1_{17392569-882D-4C12-84FE-02057996757E}" xr6:coauthVersionLast="47" xr6:coauthVersionMax="47" xr10:uidLastSave="{00000000-0000-0000-0000-000000000000}"/>
  <bookViews>
    <workbookView xWindow="-120" yWindow="-120" windowWidth="29040" windowHeight="15720" xr2:uid="{00000000-000D-0000-FFFF-FFFF00000000}"/>
  </bookViews>
  <sheets>
    <sheet name="2024-03-27 Extraction" sheetId="1" r:id="rId1"/>
    <sheet name="2024-03-27 Prep" sheetId="2" r:id="rId2"/>
    <sheet name="AK-GIRK2Analysis Expsoure10s" sheetId="5" r:id="rId3"/>
    <sheet name="GIRK2AnalysisExposure1s" sheetId="6" r:id="rId4"/>
    <sheet name="GIRK2AnalysisExposure5s" sheetId="8" r:id="rId5"/>
    <sheet name="GIRK2AnalysisExposure15s" sheetId="9" r:id="rId6"/>
    <sheet name="GIRK2AnalysisExposure20s" sheetId="10" r:id="rId7"/>
    <sheet name="GIRK2AnalysisExposure30s" sheetId="12" r:id="rId8"/>
    <sheet name="GIRK2AnalysisExposure45s" sheetId="15" r:id="rId9"/>
    <sheet name="GABBR1AnalysisExposure1s" sheetId="16" r:id="rId10"/>
    <sheet name="GABBR1AnalysisExposure10s" sheetId="18" r:id="rId11"/>
    <sheet name="GABBR1AnalysisExposure15s" sheetId="19" r:id="rId12"/>
    <sheet name="Sheet1" sheetId="2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23" i="19" l="1"/>
  <c r="G22" i="19"/>
  <c r="H21" i="19"/>
  <c r="G20" i="19"/>
  <c r="H19" i="19"/>
  <c r="G18" i="19"/>
  <c r="H8" i="19"/>
  <c r="G7" i="19"/>
  <c r="H6" i="19"/>
  <c r="G5" i="19"/>
  <c r="H4" i="19"/>
  <c r="G3" i="19"/>
  <c r="H23" i="18"/>
  <c r="G22" i="18"/>
  <c r="H21" i="18"/>
  <c r="G20" i="18"/>
  <c r="H19" i="18"/>
  <c r="L19" i="18" s="1"/>
  <c r="G18" i="18"/>
  <c r="K18" i="18" s="1"/>
  <c r="H8" i="18"/>
  <c r="G7" i="18"/>
  <c r="H6" i="18"/>
  <c r="G5" i="18"/>
  <c r="H4" i="18"/>
  <c r="G3" i="18"/>
  <c r="H23" i="16"/>
  <c r="H25" i="16" s="1"/>
  <c r="G22" i="16"/>
  <c r="H21" i="16"/>
  <c r="G20" i="16"/>
  <c r="H19" i="16"/>
  <c r="G18" i="16"/>
  <c r="H4" i="16"/>
  <c r="G5" i="16"/>
  <c r="H6" i="16"/>
  <c r="G7" i="16"/>
  <c r="H8" i="16"/>
  <c r="G3" i="16"/>
  <c r="H2" i="15"/>
  <c r="G13" i="18" l="1"/>
  <c r="K3" i="18"/>
  <c r="G27" i="16"/>
  <c r="L4" i="18"/>
  <c r="H27" i="16"/>
  <c r="H15" i="18"/>
  <c r="H14" i="18" s="1"/>
  <c r="L14" i="18" s="1"/>
  <c r="G25" i="18"/>
  <c r="H15" i="16"/>
  <c r="H14" i="16" s="1"/>
  <c r="H25" i="18"/>
  <c r="L4" i="19"/>
  <c r="G25" i="16"/>
  <c r="G25" i="19"/>
  <c r="H25" i="19"/>
  <c r="H13" i="19"/>
  <c r="G27" i="19"/>
  <c r="I13" i="19"/>
  <c r="H15" i="19"/>
  <c r="H14" i="19" s="1"/>
  <c r="L14" i="19" s="1"/>
  <c r="G15" i="19"/>
  <c r="I25" i="19"/>
  <c r="H27" i="19"/>
  <c r="G13" i="19"/>
  <c r="K3" i="19"/>
  <c r="I25" i="18"/>
  <c r="H27" i="18"/>
  <c r="G27" i="18"/>
  <c r="I13" i="18"/>
  <c r="G15" i="18"/>
  <c r="H13" i="18"/>
  <c r="K5" i="18"/>
  <c r="K13" i="18"/>
  <c r="G13" i="16"/>
  <c r="K3" i="16"/>
  <c r="I13" i="16"/>
  <c r="I25" i="16"/>
  <c r="H13" i="16"/>
  <c r="L8" i="16" s="1"/>
  <c r="G15" i="16"/>
  <c r="L4" i="16"/>
  <c r="H12" i="15"/>
  <c r="I11" i="15"/>
  <c r="H10" i="15"/>
  <c r="I9" i="15"/>
  <c r="H8" i="15"/>
  <c r="Y8" i="15" s="1"/>
  <c r="I7" i="15"/>
  <c r="H6" i="15"/>
  <c r="I5" i="15"/>
  <c r="H4" i="15"/>
  <c r="L2" i="15" s="1"/>
  <c r="I3" i="15"/>
  <c r="H12" i="12"/>
  <c r="I11" i="12"/>
  <c r="H10" i="12"/>
  <c r="I9" i="12"/>
  <c r="H8" i="12"/>
  <c r="I7" i="12"/>
  <c r="H6" i="12"/>
  <c r="I5" i="12"/>
  <c r="H4" i="12"/>
  <c r="I3" i="12"/>
  <c r="H2" i="12"/>
  <c r="H12" i="10"/>
  <c r="I11" i="10"/>
  <c r="H10" i="10"/>
  <c r="I9" i="10"/>
  <c r="I23" i="10" s="1"/>
  <c r="I22" i="10" s="1"/>
  <c r="H8" i="10"/>
  <c r="I7" i="10"/>
  <c r="H6" i="10"/>
  <c r="I5" i="10"/>
  <c r="H4" i="10"/>
  <c r="I3" i="10"/>
  <c r="H2" i="10"/>
  <c r="H12" i="9"/>
  <c r="I11" i="9"/>
  <c r="H10" i="9"/>
  <c r="I9" i="9"/>
  <c r="H8" i="9"/>
  <c r="I7" i="9"/>
  <c r="H6" i="9"/>
  <c r="I5" i="9"/>
  <c r="H4" i="9"/>
  <c r="I3" i="9"/>
  <c r="H2" i="9"/>
  <c r="L23" i="18" l="1"/>
  <c r="H15" i="10"/>
  <c r="L15" i="10" s="1"/>
  <c r="L2" i="10"/>
  <c r="J15" i="10"/>
  <c r="H26" i="18"/>
  <c r="L21" i="18" s="1"/>
  <c r="L26" i="18"/>
  <c r="L14" i="16"/>
  <c r="L26" i="16"/>
  <c r="G26" i="16"/>
  <c r="J19" i="16"/>
  <c r="J18" i="16"/>
  <c r="L12" i="10"/>
  <c r="H26" i="16"/>
  <c r="Y2" i="15"/>
  <c r="K20" i="18"/>
  <c r="J25" i="16"/>
  <c r="Y6" i="10"/>
  <c r="G26" i="19"/>
  <c r="K25" i="19" s="1"/>
  <c r="J19" i="19"/>
  <c r="J25" i="19" s="1"/>
  <c r="J18" i="19"/>
  <c r="G14" i="18"/>
  <c r="J4" i="18"/>
  <c r="J13" i="18" s="1"/>
  <c r="J3" i="18"/>
  <c r="G14" i="19"/>
  <c r="K14" i="19" s="1"/>
  <c r="J4" i="19"/>
  <c r="J13" i="19" s="1"/>
  <c r="J3" i="19"/>
  <c r="G26" i="18"/>
  <c r="K25" i="18" s="1"/>
  <c r="J19" i="18"/>
  <c r="J25" i="18" s="1"/>
  <c r="J18" i="18"/>
  <c r="L25" i="18"/>
  <c r="G14" i="16"/>
  <c r="K14" i="16" s="1"/>
  <c r="J4" i="16"/>
  <c r="J3" i="16"/>
  <c r="Y10" i="9"/>
  <c r="J13" i="16"/>
  <c r="K5" i="16"/>
  <c r="H23" i="12"/>
  <c r="H22" i="12" s="1"/>
  <c r="L6" i="18"/>
  <c r="J15" i="15"/>
  <c r="L8" i="19"/>
  <c r="L6" i="19"/>
  <c r="K13" i="19"/>
  <c r="L13" i="19"/>
  <c r="H26" i="19"/>
  <c r="L25" i="19" s="1"/>
  <c r="K5" i="19"/>
  <c r="K26" i="19"/>
  <c r="L13" i="18"/>
  <c r="L8" i="18"/>
  <c r="L6" i="16"/>
  <c r="L13" i="16"/>
  <c r="K13" i="16"/>
  <c r="L12" i="15"/>
  <c r="J21" i="15"/>
  <c r="M5" i="15"/>
  <c r="Y11" i="15"/>
  <c r="Y5" i="15"/>
  <c r="Y6" i="15"/>
  <c r="Y3" i="15"/>
  <c r="I15" i="15"/>
  <c r="L8" i="15"/>
  <c r="M3" i="15"/>
  <c r="I23" i="15"/>
  <c r="I22" i="15" s="1"/>
  <c r="H23" i="15"/>
  <c r="H22" i="15" s="1"/>
  <c r="L12" i="12"/>
  <c r="I17" i="12"/>
  <c r="I16" i="12" s="1"/>
  <c r="Y3" i="12"/>
  <c r="Y11" i="12"/>
  <c r="Y5" i="12"/>
  <c r="Y6" i="12"/>
  <c r="J21" i="12"/>
  <c r="L8" i="12"/>
  <c r="I15" i="12"/>
  <c r="I23" i="12"/>
  <c r="I22" i="12" s="1"/>
  <c r="Y9" i="10"/>
  <c r="J21" i="10"/>
  <c r="I15" i="10"/>
  <c r="M15" i="10" s="1"/>
  <c r="L4" i="10"/>
  <c r="Y8" i="12"/>
  <c r="M3" i="12"/>
  <c r="L4" i="15"/>
  <c r="Y9" i="15"/>
  <c r="H26" i="15"/>
  <c r="L26" i="15" s="1"/>
  <c r="Y4" i="15"/>
  <c r="M7" i="15"/>
  <c r="Y12" i="15"/>
  <c r="I26" i="15"/>
  <c r="H28" i="15"/>
  <c r="H27" i="15" s="1"/>
  <c r="Y7" i="15"/>
  <c r="L10" i="15"/>
  <c r="H15" i="15"/>
  <c r="L15" i="15" s="1"/>
  <c r="J26" i="15"/>
  <c r="I28" i="15"/>
  <c r="I27" i="15" s="1"/>
  <c r="Y10" i="15"/>
  <c r="H17" i="15"/>
  <c r="H16" i="15" s="1"/>
  <c r="I17" i="15"/>
  <c r="I16" i="15" s="1"/>
  <c r="M11" i="15"/>
  <c r="H21" i="15"/>
  <c r="L21" i="15" s="1"/>
  <c r="L6" i="15"/>
  <c r="I21" i="15"/>
  <c r="M9" i="15"/>
  <c r="L4" i="12"/>
  <c r="Y9" i="12"/>
  <c r="H26" i="12"/>
  <c r="L26" i="12" s="1"/>
  <c r="L2" i="12"/>
  <c r="Y4" i="12"/>
  <c r="M7" i="12"/>
  <c r="Y12" i="12"/>
  <c r="I26" i="12"/>
  <c r="H28" i="12"/>
  <c r="H27" i="12" s="1"/>
  <c r="Y2" i="12"/>
  <c r="Y7" i="12"/>
  <c r="L10" i="12"/>
  <c r="H15" i="12"/>
  <c r="L15" i="12" s="1"/>
  <c r="J26" i="12"/>
  <c r="I28" i="12"/>
  <c r="I27" i="12" s="1"/>
  <c r="M5" i="12"/>
  <c r="Y10" i="12"/>
  <c r="H17" i="12"/>
  <c r="H16" i="12" s="1"/>
  <c r="J15" i="12"/>
  <c r="M11" i="12"/>
  <c r="H21" i="12"/>
  <c r="L21" i="12" s="1"/>
  <c r="L6" i="12"/>
  <c r="I21" i="12"/>
  <c r="M9" i="12"/>
  <c r="L8" i="10"/>
  <c r="H23" i="10"/>
  <c r="H22" i="10" s="1"/>
  <c r="Y2" i="10"/>
  <c r="M3" i="10"/>
  <c r="Y11" i="10"/>
  <c r="Y3" i="10"/>
  <c r="Y5" i="10"/>
  <c r="H26" i="10"/>
  <c r="L26" i="10" s="1"/>
  <c r="Y4" i="10"/>
  <c r="M7" i="10"/>
  <c r="Y12" i="10"/>
  <c r="I26" i="10"/>
  <c r="H28" i="10"/>
  <c r="H27" i="10" s="1"/>
  <c r="Y7" i="10"/>
  <c r="L10" i="10"/>
  <c r="J26" i="10"/>
  <c r="I28" i="10"/>
  <c r="I27" i="10" s="1"/>
  <c r="M5" i="10"/>
  <c r="Y10" i="10"/>
  <c r="H17" i="10"/>
  <c r="H16" i="10" s="1"/>
  <c r="L16" i="10" s="1"/>
  <c r="I17" i="10"/>
  <c r="I16" i="10" s="1"/>
  <c r="M16" i="10" s="1"/>
  <c r="Y8" i="10"/>
  <c r="M11" i="10"/>
  <c r="H21" i="10"/>
  <c r="L21" i="10" s="1"/>
  <c r="L6" i="10"/>
  <c r="I21" i="10"/>
  <c r="M9" i="10"/>
  <c r="L12" i="9"/>
  <c r="J26" i="9"/>
  <c r="H15" i="9"/>
  <c r="L15" i="9" s="1"/>
  <c r="H26" i="9"/>
  <c r="L26" i="9" s="1"/>
  <c r="H23" i="9"/>
  <c r="H22" i="9" s="1"/>
  <c r="H17" i="9"/>
  <c r="H16" i="9" s="1"/>
  <c r="L2" i="9"/>
  <c r="Y9" i="9"/>
  <c r="Y2" i="9"/>
  <c r="I28" i="9"/>
  <c r="I27" i="9" s="1"/>
  <c r="L10" i="9"/>
  <c r="H28" i="9"/>
  <c r="H27" i="9" s="1"/>
  <c r="Y7" i="9"/>
  <c r="Y11" i="9"/>
  <c r="I15" i="9"/>
  <c r="M3" i="9"/>
  <c r="J15" i="9"/>
  <c r="I17" i="9"/>
  <c r="I16" i="9" s="1"/>
  <c r="M11" i="9"/>
  <c r="M5" i="9"/>
  <c r="Y5" i="9"/>
  <c r="L8" i="9"/>
  <c r="J21" i="9"/>
  <c r="I23" i="9"/>
  <c r="I22" i="9" s="1"/>
  <c r="Y8" i="9"/>
  <c r="H21" i="9"/>
  <c r="L21" i="9" s="1"/>
  <c r="Y3" i="9"/>
  <c r="L6" i="9"/>
  <c r="I21" i="9"/>
  <c r="Y6" i="9"/>
  <c r="M9" i="9"/>
  <c r="L4" i="9"/>
  <c r="Y4" i="9"/>
  <c r="M7" i="9"/>
  <c r="Y12" i="9"/>
  <c r="I26" i="9"/>
  <c r="H12" i="8"/>
  <c r="I11" i="8"/>
  <c r="H10" i="8"/>
  <c r="I9" i="8"/>
  <c r="H8" i="8"/>
  <c r="I7" i="8"/>
  <c r="H6" i="8"/>
  <c r="I5" i="8"/>
  <c r="H4" i="8"/>
  <c r="I3" i="8"/>
  <c r="H2" i="8"/>
  <c r="H12" i="6"/>
  <c r="I11" i="6"/>
  <c r="H10" i="6"/>
  <c r="I9" i="6"/>
  <c r="H8" i="6"/>
  <c r="I7" i="6"/>
  <c r="H6" i="6"/>
  <c r="I5" i="6"/>
  <c r="H4" i="6"/>
  <c r="I3" i="6"/>
  <c r="H2" i="6"/>
  <c r="K7" i="16" l="1"/>
  <c r="L26" i="19"/>
  <c r="L25" i="16"/>
  <c r="M26" i="10"/>
  <c r="K26" i="18"/>
  <c r="K26" i="16"/>
  <c r="K25" i="16"/>
  <c r="K22" i="18"/>
  <c r="L27" i="9"/>
  <c r="M15" i="15"/>
  <c r="K7" i="19"/>
  <c r="K14" i="18"/>
  <c r="K7" i="18"/>
  <c r="P3" i="15"/>
  <c r="L27" i="15"/>
  <c r="P3" i="12"/>
  <c r="M21" i="10"/>
  <c r="L22" i="10"/>
  <c r="M22" i="10"/>
  <c r="P3" i="10"/>
  <c r="L27" i="10"/>
  <c r="L27" i="12"/>
  <c r="M16" i="15"/>
  <c r="M26" i="15"/>
  <c r="L16" i="15"/>
  <c r="M21" i="15"/>
  <c r="M27" i="15"/>
  <c r="L22" i="15"/>
  <c r="M22" i="15"/>
  <c r="M15" i="12"/>
  <c r="L16" i="12"/>
  <c r="M26" i="12"/>
  <c r="L22" i="12"/>
  <c r="M21" i="12"/>
  <c r="M27" i="12"/>
  <c r="M22" i="12"/>
  <c r="M16" i="12"/>
  <c r="M27" i="10"/>
  <c r="M26" i="9"/>
  <c r="M27" i="9"/>
  <c r="M15" i="9"/>
  <c r="L16" i="9"/>
  <c r="M16" i="9"/>
  <c r="L22" i="9"/>
  <c r="M21" i="9"/>
  <c r="M22" i="9"/>
  <c r="P3" i="9"/>
  <c r="Y9" i="8"/>
  <c r="Y6" i="8"/>
  <c r="L12" i="8"/>
  <c r="J21" i="8"/>
  <c r="I23" i="8"/>
  <c r="I22" i="8" s="1"/>
  <c r="Y4" i="8"/>
  <c r="H21" i="8"/>
  <c r="L21" i="8" s="1"/>
  <c r="Y11" i="8"/>
  <c r="Y3" i="8"/>
  <c r="M7" i="8"/>
  <c r="I26" i="8"/>
  <c r="H28" i="8"/>
  <c r="H27" i="8" s="1"/>
  <c r="Y2" i="8"/>
  <c r="Y7" i="8"/>
  <c r="L10" i="8"/>
  <c r="H15" i="8"/>
  <c r="L15" i="8" s="1"/>
  <c r="J26" i="8"/>
  <c r="I28" i="8"/>
  <c r="I27" i="8" s="1"/>
  <c r="M5" i="8"/>
  <c r="Y10" i="8"/>
  <c r="I15" i="8"/>
  <c r="H17" i="8"/>
  <c r="H16" i="8" s="1"/>
  <c r="M3" i="8"/>
  <c r="Y5" i="8"/>
  <c r="L8" i="8"/>
  <c r="J15" i="8"/>
  <c r="I17" i="8"/>
  <c r="I16" i="8" s="1"/>
  <c r="L2" i="8"/>
  <c r="L4" i="8"/>
  <c r="H26" i="8"/>
  <c r="L26" i="8" s="1"/>
  <c r="Y12" i="8"/>
  <c r="Y8" i="8"/>
  <c r="M11" i="8"/>
  <c r="L6" i="8"/>
  <c r="I21" i="8"/>
  <c r="H23" i="8"/>
  <c r="H22" i="8" s="1"/>
  <c r="M9" i="8"/>
  <c r="L2" i="6"/>
  <c r="M7" i="6"/>
  <c r="H17" i="6"/>
  <c r="H16" i="6" s="1"/>
  <c r="Y2" i="6"/>
  <c r="I28" i="6"/>
  <c r="I27" i="6" s="1"/>
  <c r="Y10" i="6"/>
  <c r="L6" i="6"/>
  <c r="H15" i="6"/>
  <c r="L15" i="6" s="1"/>
  <c r="Y7" i="6"/>
  <c r="J26" i="6"/>
  <c r="H28" i="6"/>
  <c r="H27" i="6" s="1"/>
  <c r="H23" i="6"/>
  <c r="H22" i="6" s="1"/>
  <c r="Y4" i="6"/>
  <c r="Y9" i="6"/>
  <c r="I26" i="6"/>
  <c r="Y11" i="6"/>
  <c r="H26" i="6"/>
  <c r="L26" i="6" s="1"/>
  <c r="L12" i="6"/>
  <c r="Y12" i="6"/>
  <c r="L10" i="6"/>
  <c r="M5" i="6"/>
  <c r="I15" i="6"/>
  <c r="M3" i="6"/>
  <c r="Y5" i="6"/>
  <c r="L8" i="6"/>
  <c r="I17" i="6"/>
  <c r="I16" i="6" s="1"/>
  <c r="Y8" i="6"/>
  <c r="M11" i="6"/>
  <c r="H21" i="6"/>
  <c r="L21" i="6" s="1"/>
  <c r="J15" i="6"/>
  <c r="Y3" i="6"/>
  <c r="I21" i="6"/>
  <c r="Y6" i="6"/>
  <c r="M9" i="6"/>
  <c r="I23" i="6"/>
  <c r="I22" i="6" s="1"/>
  <c r="J21" i="6"/>
  <c r="L4" i="6"/>
  <c r="I15" i="5"/>
  <c r="H12" i="5"/>
  <c r="I11" i="5"/>
  <c r="Y11" i="5" s="1"/>
  <c r="H10" i="5"/>
  <c r="I9" i="5"/>
  <c r="Y9" i="5" s="1"/>
  <c r="H8" i="5"/>
  <c r="I7" i="5"/>
  <c r="Y7" i="5" s="1"/>
  <c r="H6" i="5"/>
  <c r="Y6" i="5" s="1"/>
  <c r="I5" i="5"/>
  <c r="Y5" i="5" s="1"/>
  <c r="H4" i="5"/>
  <c r="J15" i="5" s="1"/>
  <c r="I3" i="5"/>
  <c r="J27" i="1"/>
  <c r="K27" i="1"/>
  <c r="J21" i="1"/>
  <c r="K21" i="1"/>
  <c r="J22" i="1"/>
  <c r="K22" i="1"/>
  <c r="J23" i="1"/>
  <c r="K23" i="1"/>
  <c r="J24" i="1"/>
  <c r="K24" i="1"/>
  <c r="J25" i="1"/>
  <c r="K25" i="1"/>
  <c r="J26" i="1"/>
  <c r="K26" i="1"/>
  <c r="C26" i="2"/>
  <c r="C27" i="2"/>
  <c r="C28" i="2"/>
  <c r="C29" i="2"/>
  <c r="C30" i="2"/>
  <c r="C31" i="2"/>
  <c r="C32" i="2"/>
  <c r="C33" i="2"/>
  <c r="C34" i="2"/>
  <c r="C35" i="2"/>
  <c r="C36" i="2"/>
  <c r="C37" i="2"/>
  <c r="C38" i="2"/>
  <c r="C39" i="2"/>
  <c r="C40" i="2"/>
  <c r="C41" i="2"/>
  <c r="C42" i="2"/>
  <c r="C43" i="2"/>
  <c r="C44" i="2"/>
  <c r="C45" i="2"/>
  <c r="C46" i="2"/>
  <c r="C25" i="2"/>
  <c r="B70" i="2"/>
  <c r="B69" i="2"/>
  <c r="D69" i="2" s="1"/>
  <c r="B68" i="2"/>
  <c r="C68" i="2" s="1"/>
  <c r="B67" i="2"/>
  <c r="B66" i="2"/>
  <c r="C66" i="2" s="1"/>
  <c r="B65" i="2"/>
  <c r="B64" i="2"/>
  <c r="B63" i="2"/>
  <c r="D63" i="2" s="1"/>
  <c r="B62" i="2"/>
  <c r="B61" i="2"/>
  <c r="D61" i="2" s="1"/>
  <c r="B60" i="2"/>
  <c r="B59" i="2"/>
  <c r="B3" i="2"/>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M5" i="5" l="1"/>
  <c r="I17" i="5"/>
  <c r="I16" i="5" s="1"/>
  <c r="Y12" i="5"/>
  <c r="M7" i="5"/>
  <c r="Y8" i="5"/>
  <c r="I21" i="5"/>
  <c r="H17" i="5"/>
  <c r="M15" i="5"/>
  <c r="I23" i="5"/>
  <c r="I22" i="5" s="1"/>
  <c r="I26" i="5"/>
  <c r="M3" i="5"/>
  <c r="Y4" i="5"/>
  <c r="L4" i="5"/>
  <c r="L2" i="5"/>
  <c r="H15" i="5"/>
  <c r="L15" i="5" s="1"/>
  <c r="L8" i="5"/>
  <c r="L6" i="5"/>
  <c r="Y3" i="5"/>
  <c r="H21" i="5"/>
  <c r="M22" i="5" s="1"/>
  <c r="H23" i="5"/>
  <c r="H22" i="5" s="1"/>
  <c r="L22" i="5" s="1"/>
  <c r="Y2" i="5"/>
  <c r="H28" i="5"/>
  <c r="H27" i="5" s="1"/>
  <c r="M9" i="5"/>
  <c r="I28" i="5"/>
  <c r="I27" i="5" s="1"/>
  <c r="H26" i="5"/>
  <c r="L26" i="5" s="1"/>
  <c r="M11" i="5"/>
  <c r="J21" i="5"/>
  <c r="L12" i="5"/>
  <c r="L10" i="5"/>
  <c r="L22" i="8"/>
  <c r="J26" i="5"/>
  <c r="M21" i="8"/>
  <c r="Y10" i="5"/>
  <c r="M22" i="8"/>
  <c r="L27" i="8"/>
  <c r="M16" i="8"/>
  <c r="M26" i="8"/>
  <c r="M27" i="8"/>
  <c r="P3" i="8"/>
  <c r="L16" i="8"/>
  <c r="M15" i="8"/>
  <c r="M16" i="6"/>
  <c r="M15" i="6"/>
  <c r="L16" i="6"/>
  <c r="M26" i="6"/>
  <c r="M27" i="6"/>
  <c r="L27" i="6"/>
  <c r="M22" i="6"/>
  <c r="L22" i="6"/>
  <c r="M21" i="6"/>
  <c r="P3" i="6"/>
  <c r="E64" i="2"/>
  <c r="E63" i="2"/>
  <c r="E61" i="2"/>
  <c r="D66" i="2"/>
  <c r="E66" i="2"/>
  <c r="C63" i="2"/>
  <c r="E69" i="2"/>
  <c r="C60" i="2"/>
  <c r="D60" i="2"/>
  <c r="C65" i="2"/>
  <c r="D68" i="2"/>
  <c r="E60" i="2"/>
  <c r="C62" i="2"/>
  <c r="D65" i="2"/>
  <c r="E68" i="2"/>
  <c r="C70" i="2"/>
  <c r="C59" i="2"/>
  <c r="D62" i="2"/>
  <c r="E65" i="2"/>
  <c r="C67" i="2"/>
  <c r="D70" i="2"/>
  <c r="D59" i="2"/>
  <c r="E62" i="2"/>
  <c r="C64" i="2"/>
  <c r="D67" i="2"/>
  <c r="E70" i="2"/>
  <c r="E59" i="2"/>
  <c r="C61" i="2"/>
  <c r="D64" i="2"/>
  <c r="E67" i="2"/>
  <c r="C69" i="2"/>
  <c r="H16" i="5" l="1"/>
  <c r="L16" i="5" s="1"/>
  <c r="M16" i="5"/>
  <c r="M27" i="5"/>
  <c r="L27" i="5"/>
  <c r="P3" i="5"/>
  <c r="L21" i="5"/>
  <c r="M21" i="5"/>
  <c r="M26" i="5"/>
  <c r="F61" i="2"/>
  <c r="F63" i="2"/>
  <c r="F64" i="2"/>
  <c r="F69" i="2"/>
  <c r="F59" i="2"/>
  <c r="F68" i="2"/>
  <c r="F65" i="2"/>
  <c r="F70" i="2"/>
  <c r="F66" i="2"/>
  <c r="F60" i="2"/>
  <c r="F67" i="2"/>
  <c r="F62" i="2"/>
</calcChain>
</file>

<file path=xl/sharedStrings.xml><?xml version="1.0" encoding="utf-8"?>
<sst xmlns="http://schemas.openxmlformats.org/spreadsheetml/2006/main" count="745" uniqueCount="125">
  <si>
    <t>Lane #</t>
  </si>
  <si>
    <t>Sample #</t>
  </si>
  <si>
    <t>Date</t>
  </si>
  <si>
    <t>Mouse ID</t>
  </si>
  <si>
    <t>Type</t>
  </si>
  <si>
    <t>Sex</t>
  </si>
  <si>
    <t>Age</t>
  </si>
  <si>
    <t>KCNJ6 Genotype</t>
  </si>
  <si>
    <t>Weight (mg)</t>
  </si>
  <si>
    <t>New Weight (mg)</t>
  </si>
  <si>
    <t>Precision %</t>
  </si>
  <si>
    <t>RIPA (uL)</t>
  </si>
  <si>
    <t>0.5 M PMSF (uL)</t>
  </si>
  <si>
    <t>F</t>
  </si>
  <si>
    <t>BCA Reagent (A:B, 50:1) (mL)</t>
  </si>
  <si>
    <t>Standards</t>
  </si>
  <si>
    <t>BSA standards are mixed with 1X RIPA dilutent.</t>
  </si>
  <si>
    <t>Samples</t>
  </si>
  <si>
    <t>Samples are mixed at 1:10 dilution with 1X RIPA dilutent.</t>
  </si>
  <si>
    <t>λ (nm)</t>
  </si>
  <si>
    <t>Vial</t>
  </si>
  <si>
    <t>Absorbance</t>
  </si>
  <si>
    <t>BSA Concentration (ug/ml)</t>
  </si>
  <si>
    <t>A</t>
  </si>
  <si>
    <t>B</t>
  </si>
  <si>
    <t>C</t>
  </si>
  <si>
    <t>D</t>
  </si>
  <si>
    <t>E</t>
  </si>
  <si>
    <t>G</t>
  </si>
  <si>
    <t>H</t>
  </si>
  <si>
    <t>I</t>
  </si>
  <si>
    <t>Protein Concentration (mg/mL)</t>
  </si>
  <si>
    <t>Desired Protein Concentration (ug/uL)</t>
  </si>
  <si>
    <t>Sample Buffer Concentration (#X)</t>
  </si>
  <si>
    <t>Reducing Buffer Concentration (#X)</t>
  </si>
  <si>
    <t>Total Volume Loaded (uL) (Protein + H2O + Buffers)</t>
  </si>
  <si>
    <t>Total of 1 ug/uL (uL)</t>
  </si>
  <si>
    <t>4X Sample Buffer (uL)</t>
  </si>
  <si>
    <t>10X Reducing Buffer (uL)</t>
  </si>
  <si>
    <t>Protein Sample (uL)</t>
  </si>
  <si>
    <t>Water (uL)</t>
  </si>
  <si>
    <t>Sample # (GEL 1)</t>
  </si>
  <si>
    <t>Sex/Genotype</t>
  </si>
  <si>
    <t>Ladder</t>
  </si>
  <si>
    <t>NOTE: DO NOT CHANGE THESE FORMULAS BELOW. IF NEEDED, MODIFY ONLY THE VALUES ABOVE.</t>
  </si>
  <si>
    <t>DO NOT MODIFY VALUES!</t>
  </si>
  <si>
    <t>Replace Absorbance Values on BSA Standards If Necessary</t>
  </si>
  <si>
    <t>Dilution Ratio</t>
  </si>
  <si>
    <t>Change Protein Concentration Calculations When Making A New BSA Standard Curve</t>
  </si>
  <si>
    <t>Ladder - 2-2-2  // 2-2-7  //  2-2-4  // 71-1-3 // 71-1-2  // 71-2-4 //4-1-3  // 4-1-1  //4-1-4  //71-2-3  // 71-1-1 (or 71-3-2)</t>
  </si>
  <si>
    <t>2-2-2</t>
  </si>
  <si>
    <t>2-2-7</t>
  </si>
  <si>
    <t>2-2-4</t>
  </si>
  <si>
    <t>71-1-3</t>
  </si>
  <si>
    <t>71-1-2</t>
  </si>
  <si>
    <t>71-2-4</t>
  </si>
  <si>
    <t>4-1-3</t>
  </si>
  <si>
    <t>4-1-1</t>
  </si>
  <si>
    <t>4-1-4</t>
  </si>
  <si>
    <t>71-2-3</t>
  </si>
  <si>
    <t>71-1-1</t>
  </si>
  <si>
    <t>71-3-2</t>
  </si>
  <si>
    <t>P8</t>
  </si>
  <si>
    <t>M</t>
  </si>
  <si>
    <t>2N++</t>
  </si>
  <si>
    <t>Ts+++</t>
  </si>
  <si>
    <t>2N</t>
  </si>
  <si>
    <t>Ts</t>
  </si>
  <si>
    <t>Experiment #06 (Repeating Experiment #04 but with different samples)</t>
  </si>
  <si>
    <t>Exposure = 10s</t>
  </si>
  <si>
    <t>Girk2</t>
  </si>
  <si>
    <t>N-males</t>
  </si>
  <si>
    <t>Mean-M</t>
  </si>
  <si>
    <t>sem-M</t>
  </si>
  <si>
    <t>Mean-F</t>
  </si>
  <si>
    <t>sem-F</t>
  </si>
  <si>
    <t>N-females</t>
  </si>
  <si>
    <t>Mean-all</t>
  </si>
  <si>
    <t>sem-all</t>
  </si>
  <si>
    <t>N-all</t>
  </si>
  <si>
    <t>Ts65Dn</t>
  </si>
  <si>
    <t>%%%%%%%%%</t>
  </si>
  <si>
    <t>Bkgr</t>
  </si>
  <si>
    <t>2N-male</t>
  </si>
  <si>
    <t>Ts65Dn-male</t>
  </si>
  <si>
    <t>2N-female</t>
  </si>
  <si>
    <t>Ts65Dn-female</t>
  </si>
  <si>
    <t>p(2,2)</t>
  </si>
  <si>
    <t>Male</t>
  </si>
  <si>
    <t>Female</t>
  </si>
  <si>
    <t>M+F</t>
  </si>
  <si>
    <t>Exposure = 1s</t>
  </si>
  <si>
    <t>Exposure = 5s</t>
  </si>
  <si>
    <t>Exposure = 15s</t>
  </si>
  <si>
    <t>Exposure = 20s</t>
  </si>
  <si>
    <t>Exposure = 30s</t>
  </si>
  <si>
    <t>Exposure = 45s</t>
  </si>
  <si>
    <t>Sample</t>
  </si>
  <si>
    <t>GabbR1b</t>
  </si>
  <si>
    <t>GabbR1a</t>
  </si>
  <si>
    <t>2N GabbR1a</t>
  </si>
  <si>
    <t>Ts GabbR1a</t>
  </si>
  <si>
    <t>SEM-M</t>
  </si>
  <si>
    <t>N-M</t>
  </si>
  <si>
    <t>Standardized Males</t>
  </si>
  <si>
    <t>%%%%%%%%%%%</t>
  </si>
  <si>
    <t>2N-Male</t>
  </si>
  <si>
    <t>Ts-Male</t>
  </si>
  <si>
    <t>GABBR1 (Exposure = 1s)</t>
  </si>
  <si>
    <t>GABBR1 (Exposure = 10s)</t>
  </si>
  <si>
    <t>GABBR1 (Exposure = 15s)</t>
  </si>
  <si>
    <t>GABBR1a</t>
  </si>
  <si>
    <t>GABBR1b</t>
  </si>
  <si>
    <t>dof</t>
  </si>
  <si>
    <t>pooled_std</t>
  </si>
  <si>
    <t>cohen_d</t>
  </si>
  <si>
    <t>make fiigures for only male</t>
  </si>
  <si>
    <t>show girk2 (1) gapdh? (2) gbr1/gbr2 (3), ratios calc in paper</t>
  </si>
  <si>
    <t>bold axis</t>
  </si>
  <si>
    <t>Fig. 1. Western blot analysis of proteins relevant to GABAB/Girk2 signaling in the hippocampus of neonatal Ts65Dn mice.  A. Example and evaluation of Girk2 (42 kDa) levels. B.  and GABAB receptor subunits Gbr1a (130 kDa) and Gbr1b (105 kDa) are shown. Ts65Dn and 2N sample were placed alternatively.</t>
  </si>
  <si>
    <t xml:space="preserve">/1. Remove ++ or +++, leave only 2N and Ts; </t>
  </si>
  <si>
    <t>2. Should we show on the graph A separately Girk2 and GAPDH? In this case, we should not explain why GAPDH is not on B/.</t>
  </si>
  <si>
    <t>2N GabbR1b</t>
  </si>
  <si>
    <t>Ts GabbR1b</t>
  </si>
  <si>
    <t>normal, include major gridlines 100/200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</si>
</sst>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1" x14ac:knownFonts="1">
    <font>
      <sz val="11"/>
      <color theme="1"/>
      <name val="Aptos Narrow"/>
      <family val="2"/>
      <scheme val="minor"/>
    </font>
    <font>
      <sz val="11"/>
      <color rgb="FF006100"/>
      <name val="Aptos Narrow"/>
      <family val="2"/>
      <scheme val="minor"/>
    </font>
    <font>
      <b/>
      <sz val="11"/>
      <color theme="1"/>
      <name val="Aptos Narrow"/>
      <family val="2"/>
      <scheme val="minor"/>
    </font>
    <font>
      <sz val="11"/>
      <name val="Aptos Narrow"/>
      <family val="2"/>
      <scheme val="minor"/>
    </font>
    <font>
      <sz val="11"/>
      <color rgb="FF9C0006"/>
      <name val="Aptos Narrow"/>
      <family val="2"/>
      <scheme val="minor"/>
    </font>
    <font>
      <sz val="11"/>
      <color rgb="FF9C5700"/>
      <name val="Aptos Narrow"/>
      <family val="2"/>
      <scheme val="minor"/>
    </font>
    <font>
      <sz val="11"/>
      <color theme="1"/>
      <name val="Calibri"/>
      <family val="2"/>
    </font>
    <font>
      <sz val="8"/>
      <name val="Aptos Narrow"/>
      <family val="2"/>
      <scheme val="minor"/>
    </font>
    <font>
      <b/>
      <sz val="11"/>
      <color rgb="FFFF0000"/>
      <name val="Aptos Narrow"/>
      <scheme val="minor"/>
    </font>
    <font>
      <b/>
      <sz val="10"/>
      <color theme="1"/>
      <name val="Aptos"/>
      <family val="2"/>
    </font>
    <font>
      <sz val="10"/>
      <color theme="1"/>
      <name val="Aptos"/>
      <family val="2"/>
    </font>
  </fonts>
  <fills count="1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rgb="FF92D050"/>
        <bgColor indexed="64"/>
      </patternFill>
    </fill>
  </fills>
  <borders count="12">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1" fillId="2" borderId="0" applyNumberFormat="0" applyBorder="0" applyAlignment="0" applyProtection="0"/>
    <xf numFmtId="0" fontId="4" fillId="7" borderId="0" applyNumberFormat="0" applyBorder="0" applyAlignment="0" applyProtection="0"/>
    <xf numFmtId="0" fontId="5" fillId="8" borderId="0" applyNumberFormat="0" applyBorder="0" applyAlignment="0" applyProtection="0"/>
  </cellStyleXfs>
  <cellXfs count="54">
    <xf numFmtId="0" fontId="0" fillId="0" borderId="0" xfId="0"/>
    <xf numFmtId="0" fontId="2" fillId="0" borderId="0" xfId="0" applyFont="1"/>
    <xf numFmtId="0" fontId="0" fillId="0" borderId="0" xfId="0" quotePrefix="1"/>
    <xf numFmtId="14" fontId="2" fillId="0" borderId="0" xfId="0" applyNumberFormat="1" applyFont="1"/>
    <xf numFmtId="164" fontId="0" fillId="0" borderId="0" xfId="0" applyNumberFormat="1"/>
    <xf numFmtId="0" fontId="1" fillId="2" borderId="0" xfId="1"/>
    <xf numFmtId="164" fontId="1" fillId="2" borderId="0" xfId="1" applyNumberFormat="1"/>
    <xf numFmtId="0" fontId="1" fillId="2" borderId="0" xfId="1" applyAlignment="1">
      <alignment horizontal="center"/>
    </xf>
    <xf numFmtId="0" fontId="2" fillId="0" borderId="1" xfId="0" applyFont="1" applyBorder="1"/>
    <xf numFmtId="0" fontId="2" fillId="0" borderId="2" xfId="0" applyFont="1" applyBorder="1"/>
    <xf numFmtId="165" fontId="2" fillId="0" borderId="2" xfId="0" applyNumberFormat="1" applyFont="1" applyBorder="1"/>
    <xf numFmtId="0" fontId="0" fillId="0" borderId="4" xfId="0" applyBorder="1"/>
    <xf numFmtId="165" fontId="0" fillId="0" borderId="4" xfId="0" applyNumberFormat="1" applyBorder="1"/>
    <xf numFmtId="0" fontId="0" fillId="0" borderId="7" xfId="0" applyBorder="1"/>
    <xf numFmtId="0" fontId="0" fillId="3" borderId="0" xfId="0" applyFill="1"/>
    <xf numFmtId="0" fontId="0" fillId="4" borderId="0" xfId="0" applyFill="1"/>
    <xf numFmtId="0" fontId="0" fillId="5" borderId="0" xfId="0" applyFill="1"/>
    <xf numFmtId="0" fontId="0" fillId="6" borderId="0" xfId="0" applyFill="1"/>
    <xf numFmtId="0" fontId="2" fillId="0" borderId="8" xfId="0" applyFont="1" applyBorder="1"/>
    <xf numFmtId="165" fontId="0" fillId="0" borderId="3" xfId="0" applyNumberFormat="1" applyBorder="1"/>
    <xf numFmtId="165" fontId="0" fillId="6" borderId="6" xfId="0" applyNumberFormat="1" applyFill="1" applyBorder="1"/>
    <xf numFmtId="0" fontId="0" fillId="4" borderId="6" xfId="0" applyFill="1" applyBorder="1"/>
    <xf numFmtId="0" fontId="0" fillId="5" borderId="6" xfId="0" applyFill="1" applyBorder="1"/>
    <xf numFmtId="0" fontId="0" fillId="3" borderId="6" xfId="0" applyFill="1" applyBorder="1"/>
    <xf numFmtId="165" fontId="0" fillId="0" borderId="5" xfId="0" applyNumberFormat="1" applyBorder="1"/>
    <xf numFmtId="0" fontId="0" fillId="0" borderId="9" xfId="0" applyBorder="1"/>
    <xf numFmtId="0" fontId="0" fillId="0" borderId="8" xfId="0" applyBorder="1"/>
    <xf numFmtId="0" fontId="0" fillId="0" borderId="1" xfId="0" applyBorder="1"/>
    <xf numFmtId="0" fontId="0" fillId="0" borderId="10" xfId="0" applyBorder="1"/>
    <xf numFmtId="0" fontId="0" fillId="0" borderId="11" xfId="0" applyBorder="1"/>
    <xf numFmtId="0" fontId="1" fillId="2" borderId="3" xfId="1" applyBorder="1"/>
    <xf numFmtId="0" fontId="1" fillId="2" borderId="5" xfId="1" applyBorder="1"/>
    <xf numFmtId="165" fontId="1" fillId="2" borderId="4" xfId="1" applyNumberFormat="1" applyBorder="1"/>
    <xf numFmtId="165" fontId="1" fillId="2" borderId="7" xfId="1" applyNumberFormat="1" applyBorder="1"/>
    <xf numFmtId="0" fontId="3" fillId="0" borderId="3" xfId="0" applyFont="1" applyBorder="1"/>
    <xf numFmtId="0" fontId="3" fillId="0" borderId="5" xfId="0" applyFont="1" applyBorder="1"/>
    <xf numFmtId="165" fontId="5" fillId="8" borderId="0" xfId="3" applyNumberFormat="1"/>
    <xf numFmtId="165" fontId="5" fillId="8" borderId="6" xfId="3" applyNumberFormat="1" applyBorder="1"/>
    <xf numFmtId="165" fontId="0" fillId="6" borderId="0" xfId="0" applyNumberFormat="1" applyFill="1"/>
    <xf numFmtId="166" fontId="4" fillId="7" borderId="3" xfId="2" applyNumberFormat="1" applyBorder="1"/>
    <xf numFmtId="166" fontId="4" fillId="7" borderId="5" xfId="2" applyNumberFormat="1" applyBorder="1"/>
    <xf numFmtId="0" fontId="6" fillId="0" borderId="0" xfId="0" applyFont="1" applyAlignment="1">
      <alignment vertical="center"/>
    </xf>
    <xf numFmtId="14" fontId="0" fillId="0" borderId="0" xfId="0" quotePrefix="1" applyNumberFormat="1"/>
    <xf numFmtId="14" fontId="0" fillId="0" borderId="10" xfId="0" quotePrefix="1" applyNumberFormat="1" applyBorder="1"/>
    <xf numFmtId="0" fontId="0" fillId="0" borderId="10" xfId="0" quotePrefix="1" applyBorder="1"/>
    <xf numFmtId="0" fontId="0" fillId="0" borderId="6" xfId="0" quotePrefix="1" applyBorder="1"/>
    <xf numFmtId="0" fontId="0" fillId="9" borderId="0" xfId="0" applyFill="1"/>
    <xf numFmtId="0" fontId="8" fillId="0" borderId="0" xfId="0" applyFont="1"/>
    <xf numFmtId="0" fontId="0" fillId="10" borderId="0" xfId="0" applyFill="1"/>
    <xf numFmtId="0" fontId="9" fillId="0" borderId="0" xfId="0" applyFont="1" applyAlignment="1">
      <alignment vertical="center"/>
    </xf>
    <xf numFmtId="0" fontId="10" fillId="0" borderId="0" xfId="0" applyFont="1" applyAlignment="1">
      <alignment vertical="center"/>
    </xf>
    <xf numFmtId="0" fontId="1" fillId="2" borderId="0" xfId="1" applyAlignment="1">
      <alignment horizontal="center"/>
    </xf>
    <xf numFmtId="0" fontId="5" fillId="8" borderId="0" xfId="3" applyAlignment="1">
      <alignment horizontal="center"/>
    </xf>
    <xf numFmtId="0" fontId="4" fillId="7" borderId="0" xfId="2"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'2024-03-27 Prep'!$C$11</c:f>
              <c:strCache>
                <c:ptCount val="1"/>
                <c:pt idx="0">
                  <c:v>BSA Concentration (ug/ml)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'2024-03-27 Prep'!$C$12:$C$20</c:f>
              <c:numCache>
                <c:formatCode>0.000</c:formatCode>
                <c:ptCount val="9"/>
                <c:pt idx="0">
                  <c:v>2</c:v>
                </c:pt>
                <c:pt idx="1">
                  <c:v>1.5</c:v>
                </c:pt>
                <c:pt idx="2">
                  <c:v>1</c:v>
                </c:pt>
                <c:pt idx="3">
                  <c:v>0.75</c:v>
                </c:pt>
                <c:pt idx="4">
                  <c:v>0.5</c:v>
                </c:pt>
                <c:pt idx="5">
                  <c:v>0.25</c:v>
                </c:pt>
                <c:pt idx="6">
                  <c:v>0.125</c:v>
                </c:pt>
                <c:pt idx="7">
                  <c:v>2.5000000000000001E-2</c:v>
                </c:pt>
                <c:pt idx="8">
                  <c:v>0</c:v>
                </c:pt>
              </c:numCache>
            </c:numRef>
          </c:xVal>
          <c:yVal>
            <c:numRef>
              <c:f>'2024-03-27 Prep'!$B$12:$B$20</c:f>
              <c:numCache>
                <c:formatCode>0.000</c:formatCode>
                <c:ptCount val="9"/>
                <c:pt idx="0">
                  <c:v>2.29</c:v>
                </c:pt>
                <c:pt idx="1">
                  <c:v>1.7310000000000001</c:v>
                </c:pt>
                <c:pt idx="2">
                  <c:v>1.2010000000000001</c:v>
                </c:pt>
                <c:pt idx="3">
                  <c:v>1.018</c:v>
                </c:pt>
                <c:pt idx="4">
                  <c:v>0.86199999999999999</c:v>
                </c:pt>
                <c:pt idx="5">
                  <c:v>0.57199999999999995</c:v>
                </c:pt>
                <c:pt idx="6">
                  <c:v>0.37</c:v>
                </c:pt>
                <c:pt idx="7">
                  <c:v>0.17899999999999999</c:v>
                </c:pt>
                <c:pt idx="8">
                  <c:v>0.126</c:v>
                </c:pt>
              </c:numCache>
            </c:numRef>
          </c:yVal>
          <c:smooth val="1"/>
          <c:extLst>
            <c:ext xmlns:c16="http://schemas.microsoft.com/office/drawing/2014/chart" uri="{C3380CC4-5D6E-409C-BE32-E72D297353CC}">
              <c16:uniqueId val="{00000001-5693-47BE-B6E7-E5EB908E795C}"/>
            </c:ext>
          </c:extLst>
        </c:ser>
        <c:dLbls>
          <c:showLegendKey val="0"/>
          <c:showVal val="0"/>
          <c:showCatName val="0"/>
          <c:showSerName val="0"/>
          <c:showPercent val="0"/>
          <c:showBubbleSize val="0"/>
        </c:dLbls>
        <c:axId val="198513792"/>
        <c:axId val="198515712"/>
      </c:scatterChart>
      <c:valAx>
        <c:axId val="198513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BSA</a:t>
                </a:r>
                <a:r>
                  <a:rPr lang="en-US" baseline="0"/>
                  <a:t> Concentration (ug/mL)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5712"/>
        <c:crosses val="autoZero"/>
        <c:crossBetween val="midCat"/>
      </c:valAx>
      <c:valAx>
        <c:axId val="19851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Absorbance at </a:t>
                </a:r>
                <a:r>
                  <a:rPr lang="el-GR" sz="1000" b="0" i="0" u="none" strike="noStrike" kern="1200" baseline="0">
                    <a:solidFill>
                      <a:sysClr val="windowText" lastClr="000000">
                        <a:lumMod val="65000"/>
                        <a:lumOff val="35000"/>
                      </a:sysClr>
                    </a:solidFill>
                  </a:rPr>
                  <a:t>λ</a:t>
                </a:r>
                <a:r>
                  <a:rPr lang="en-US" sz="1000" b="0" i="0" u="none" strike="noStrike" kern="1200" baseline="0">
                    <a:solidFill>
                      <a:sysClr val="windowText" lastClr="000000">
                        <a:lumMod val="65000"/>
                        <a:lumOff val="35000"/>
                      </a:sysClr>
                    </a:solidFill>
                  </a:rPr>
                  <a:t> = </a:t>
                </a:r>
                <a:r>
                  <a:rPr lang="en-US" sz="1000"/>
                  <a:t>562 </a:t>
                </a:r>
                <a:r>
                  <a:rPr lang="en-US"/>
                  <a:t>nm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37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GIRK2AnalysisExposure5s!$L$16:$M$16</c:f>
                <c:numCache>
                  <c:formatCode>General</c:formatCode>
                  <c:ptCount val="2"/>
                  <c:pt idx="0">
                    <c:v>12.201184207960624</c:v>
                  </c:pt>
                  <c:pt idx="1">
                    <c:v>13.823618115089303</c:v>
                  </c:pt>
                </c:numCache>
              </c:numRef>
            </c:plus>
            <c:minus>
              <c:numRef>
                <c:f>GIRK2AnalysisExposure5s!$L$16:$M$16</c:f>
                <c:numCache>
                  <c:formatCode>General</c:formatCode>
                  <c:ptCount val="2"/>
                  <c:pt idx="0">
                    <c:v>12.201184207960624</c:v>
                  </c:pt>
                  <c:pt idx="1">
                    <c:v>13.823618115089303</c:v>
                  </c:pt>
                </c:numCache>
              </c:numRef>
            </c:minus>
            <c:spPr>
              <a:noFill/>
              <a:ln w="9525" cap="flat" cmpd="sng" algn="ctr">
                <a:solidFill>
                  <a:schemeClr val="tx1">
                    <a:lumMod val="65000"/>
                    <a:lumOff val="35000"/>
                  </a:schemeClr>
                </a:solidFill>
                <a:round/>
              </a:ln>
              <a:effectLst/>
            </c:spPr>
          </c:errBars>
          <c:cat>
            <c:strRef>
              <c:f>GIRK2AnalysisExposure5s!$L$14:$M$14</c:f>
              <c:strCache>
                <c:ptCount val="2"/>
                <c:pt idx="0">
                  <c:v>2N-male</c:v>
                </c:pt>
                <c:pt idx="1">
                  <c:v>Ts65Dn-male</c:v>
                </c:pt>
              </c:strCache>
            </c:strRef>
          </c:cat>
          <c:val>
            <c:numRef>
              <c:f>GIRK2AnalysisExposure5s!$L$15:$M$15</c:f>
              <c:numCache>
                <c:formatCode>General</c:formatCode>
                <c:ptCount val="2"/>
                <c:pt idx="0">
                  <c:v>100</c:v>
                </c:pt>
                <c:pt idx="1">
                  <c:v>151.56745348416214</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198879872"/>
        <c:axId val="198889856"/>
      </c:barChart>
      <c:catAx>
        <c:axId val="19887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9856"/>
        <c:crosses val="autoZero"/>
        <c:auto val="1"/>
        <c:lblAlgn val="ctr"/>
        <c:lblOffset val="100"/>
        <c:noMultiLvlLbl val="0"/>
      </c:catAx>
      <c:valAx>
        <c:axId val="19888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7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GIRK2AnalysisExposure5s!$L$22:$M$22</c:f>
                <c:numCache>
                  <c:formatCode>General</c:formatCode>
                  <c:ptCount val="2"/>
                  <c:pt idx="0">
                    <c:v>31.962138149830874</c:v>
                  </c:pt>
                  <c:pt idx="1">
                    <c:v>16.985689748347777</c:v>
                  </c:pt>
                </c:numCache>
              </c:numRef>
            </c:plus>
            <c:minus>
              <c:numRef>
                <c:f>GIRK2AnalysisExposure5s!$L$22:$M$22</c:f>
                <c:numCache>
                  <c:formatCode>General</c:formatCode>
                  <c:ptCount val="2"/>
                  <c:pt idx="0">
                    <c:v>31.962138149830874</c:v>
                  </c:pt>
                  <c:pt idx="1">
                    <c:v>16.985689748347777</c:v>
                  </c:pt>
                </c:numCache>
              </c:numRef>
            </c:minus>
            <c:spPr>
              <a:noFill/>
              <a:ln w="9525" cap="flat" cmpd="sng" algn="ctr">
                <a:solidFill>
                  <a:schemeClr val="tx1">
                    <a:lumMod val="65000"/>
                    <a:lumOff val="35000"/>
                  </a:schemeClr>
                </a:solidFill>
                <a:round/>
              </a:ln>
              <a:effectLst/>
            </c:spPr>
          </c:errBars>
          <c:cat>
            <c:strRef>
              <c:f>GIRK2AnalysisExposure5s!$L$20:$M$20</c:f>
              <c:strCache>
                <c:ptCount val="2"/>
                <c:pt idx="0">
                  <c:v>2N-female</c:v>
                </c:pt>
                <c:pt idx="1">
                  <c:v>Ts65Dn-female</c:v>
                </c:pt>
              </c:strCache>
            </c:strRef>
          </c:cat>
          <c:val>
            <c:numRef>
              <c:f>GIRK2AnalysisExposure5s!$L$21:$M$21</c:f>
              <c:numCache>
                <c:formatCode>General</c:formatCode>
                <c:ptCount val="2"/>
                <c:pt idx="0">
                  <c:v>100</c:v>
                </c:pt>
                <c:pt idx="1">
                  <c:v>215.1786527082385</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199062656"/>
        <c:axId val="199064192"/>
      </c:barChart>
      <c:catAx>
        <c:axId val="1990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4192"/>
        <c:crosses val="autoZero"/>
        <c:auto val="1"/>
        <c:lblAlgn val="ctr"/>
        <c:lblOffset val="100"/>
        <c:noMultiLvlLbl val="0"/>
      </c:catAx>
      <c:valAx>
        <c:axId val="1990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GIRK2AnalysisExposure5s!$L$27:$M$27</c:f>
                <c:numCache>
                  <c:formatCode>General</c:formatCode>
                  <c:ptCount val="2"/>
                  <c:pt idx="0">
                    <c:v>17.148783848250211</c:v>
                  </c:pt>
                  <c:pt idx="1">
                    <c:v>13.007254523274691</c:v>
                  </c:pt>
                </c:numCache>
              </c:numRef>
            </c:plus>
            <c:minus>
              <c:numRef>
                <c:f>GIRK2AnalysisExposure5s!$L$27:$M$27</c:f>
                <c:numCache>
                  <c:formatCode>General</c:formatCode>
                  <c:ptCount val="2"/>
                  <c:pt idx="0">
                    <c:v>17.148783848250211</c:v>
                  </c:pt>
                  <c:pt idx="1">
                    <c:v>13.007254523274691</c:v>
                  </c:pt>
                </c:numCache>
              </c:numRef>
            </c:minus>
            <c:spPr>
              <a:noFill/>
              <a:ln w="9525" cap="flat" cmpd="sng" algn="ctr">
                <a:solidFill>
                  <a:schemeClr val="tx1">
                    <a:lumMod val="65000"/>
                    <a:lumOff val="35000"/>
                  </a:schemeClr>
                </a:solidFill>
                <a:round/>
              </a:ln>
              <a:effectLst/>
            </c:spPr>
          </c:errBars>
          <c:cat>
            <c:strRef>
              <c:f>GIRK2AnalysisExposure5s!$L$25:$M$25</c:f>
              <c:strCache>
                <c:ptCount val="2"/>
                <c:pt idx="0">
                  <c:v>2N</c:v>
                </c:pt>
                <c:pt idx="1">
                  <c:v>Ts65Dn</c:v>
                </c:pt>
              </c:strCache>
            </c:strRef>
          </c:cat>
          <c:val>
            <c:numRef>
              <c:f>GIRK2AnalysisExposure5s!$L$26:$M$26</c:f>
              <c:numCache>
                <c:formatCode>General</c:formatCode>
                <c:ptCount val="2"/>
                <c:pt idx="0">
                  <c:v>100</c:v>
                </c:pt>
                <c:pt idx="1">
                  <c:v>178.29830701475294</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199081344"/>
        <c:axId val="204276864"/>
      </c:barChart>
      <c:catAx>
        <c:axId val="1990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76864"/>
        <c:crosses val="autoZero"/>
        <c:auto val="1"/>
        <c:lblAlgn val="ctr"/>
        <c:lblOffset val="100"/>
        <c:noMultiLvlLbl val="0"/>
      </c:catAx>
      <c:valAx>
        <c:axId val="20427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GIRK2AnalysisExposure5s!$R$8</c:f>
              <c:strCache>
                <c:ptCount val="1"/>
                <c:pt idx="0">
                  <c:v>2N</c:v>
                </c:pt>
              </c:strCache>
            </c:strRef>
          </c:tx>
          <c:spPr>
            <a:solidFill>
              <a:schemeClr val="accent1"/>
            </a:solidFill>
            <a:ln>
              <a:noFill/>
            </a:ln>
            <a:effectLst/>
          </c:spPr>
          <c:invertIfNegative val="0"/>
          <c:errBars>
            <c:errBarType val="both"/>
            <c:errValType val="cust"/>
            <c:noEndCap val="0"/>
            <c:plus>
              <c:numRef>
                <c:f>GIRK2AnalysisExposure5s!$R$13:$R$15</c:f>
                <c:numCache>
                  <c:formatCode>General</c:formatCode>
                  <c:ptCount val="3"/>
                  <c:pt idx="0">
                    <c:v>12.575862503145549</c:v>
                  </c:pt>
                  <c:pt idx="1">
                    <c:v>29.99004302082847</c:v>
                  </c:pt>
                  <c:pt idx="2">
                    <c:v>17.214511671204257</c:v>
                  </c:pt>
                </c:numCache>
              </c:numRef>
            </c:plus>
            <c:minus>
              <c:numRef>
                <c:f>GIRK2AnalysisExposure5s!$R$13:$R$15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GIRK2AnalysisExposure5s!$Q$9:$Q$11</c:f>
              <c:strCache>
                <c:ptCount val="3"/>
                <c:pt idx="0">
                  <c:v>Male</c:v>
                </c:pt>
                <c:pt idx="1">
                  <c:v>Female</c:v>
                </c:pt>
                <c:pt idx="2">
                  <c:v>M+F</c:v>
                </c:pt>
              </c:strCache>
            </c:strRef>
          </c:cat>
          <c:val>
            <c:numRef>
              <c:f>GIRK2AnalysisExposure5s!$R$9:$R$11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GIRK2AnalysisExposure5s!$S$8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GIRK2AnalysisExposure5s!$S$13:$S$15</c:f>
                <c:numCache>
                  <c:formatCode>General</c:formatCode>
                  <c:ptCount val="3"/>
                  <c:pt idx="0">
                    <c:v>15.613569027810133</c:v>
                  </c:pt>
                  <c:pt idx="1">
                    <c:v>20.834532561629107</c:v>
                  </c:pt>
                  <c:pt idx="2">
                    <c:v>14.032723770133508</c:v>
                  </c:pt>
                </c:numCache>
              </c:numRef>
            </c:plus>
            <c:minus>
              <c:numRef>
                <c:f>GIRK2AnalysisExposure5s!$S$13:$S$15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GIRK2AnalysisExposure5s!$Q$9:$Q$11</c:f>
              <c:strCache>
                <c:ptCount val="3"/>
                <c:pt idx="0">
                  <c:v>Male</c:v>
                </c:pt>
                <c:pt idx="1">
                  <c:v>Female</c:v>
                </c:pt>
                <c:pt idx="2">
                  <c:v>M+F</c:v>
                </c:pt>
              </c:strCache>
            </c:strRef>
          </c:cat>
          <c:val>
            <c:numRef>
              <c:f>GIRK2AnalysisExposure5s!$S$9:$S$11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204303744"/>
        <c:axId val="204313728"/>
      </c:barChart>
      <c:catAx>
        <c:axId val="20430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13728"/>
        <c:crosses val="autoZero"/>
        <c:auto val="1"/>
        <c:lblAlgn val="ctr"/>
        <c:lblOffset val="100"/>
        <c:noMultiLvlLbl val="0"/>
      </c:catAx>
      <c:valAx>
        <c:axId val="2043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0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GIRK2AnalysisExposure15s!$L$16:$M$16</c:f>
                <c:numCache>
                  <c:formatCode>General</c:formatCode>
                  <c:ptCount val="2"/>
                  <c:pt idx="0">
                    <c:v>9.4589400136640975</c:v>
                  </c:pt>
                  <c:pt idx="1">
                    <c:v>14.368259791847432</c:v>
                  </c:pt>
                </c:numCache>
              </c:numRef>
            </c:plus>
            <c:minus>
              <c:numRef>
                <c:f>GIRK2AnalysisExposure15s!$L$16:$M$16</c:f>
                <c:numCache>
                  <c:formatCode>General</c:formatCode>
                  <c:ptCount val="2"/>
                  <c:pt idx="0">
                    <c:v>9.4589400136640975</c:v>
                  </c:pt>
                  <c:pt idx="1">
                    <c:v>14.368259791847432</c:v>
                  </c:pt>
                </c:numCache>
              </c:numRef>
            </c:minus>
            <c:spPr>
              <a:noFill/>
              <a:ln w="9525" cap="flat" cmpd="sng" algn="ctr">
                <a:solidFill>
                  <a:schemeClr val="tx1">
                    <a:lumMod val="65000"/>
                    <a:lumOff val="35000"/>
                  </a:schemeClr>
                </a:solidFill>
                <a:round/>
              </a:ln>
              <a:effectLst/>
            </c:spPr>
          </c:errBars>
          <c:cat>
            <c:strRef>
              <c:f>GIRK2AnalysisExposure15s!$L$14:$M$14</c:f>
              <c:strCache>
                <c:ptCount val="2"/>
                <c:pt idx="0">
                  <c:v>2N-male</c:v>
                </c:pt>
                <c:pt idx="1">
                  <c:v>Ts65Dn-male</c:v>
                </c:pt>
              </c:strCache>
            </c:strRef>
          </c:cat>
          <c:val>
            <c:numRef>
              <c:f>GIRK2AnalysisExposure15s!$L$15:$M$15</c:f>
              <c:numCache>
                <c:formatCode>General</c:formatCode>
                <c:ptCount val="2"/>
                <c:pt idx="0">
                  <c:v>100</c:v>
                </c:pt>
                <c:pt idx="1">
                  <c:v>147.62135145495211</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199171072"/>
        <c:axId val="199176960"/>
      </c:barChart>
      <c:catAx>
        <c:axId val="1991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6960"/>
        <c:crosses val="autoZero"/>
        <c:auto val="1"/>
        <c:lblAlgn val="ctr"/>
        <c:lblOffset val="100"/>
        <c:noMultiLvlLbl val="0"/>
      </c:catAx>
      <c:valAx>
        <c:axId val="19917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GIRK2AnalysisExposure15s!$L$22:$M$22</c:f>
                <c:numCache>
                  <c:formatCode>General</c:formatCode>
                  <c:ptCount val="2"/>
                  <c:pt idx="0">
                    <c:v>28.318879525135277</c:v>
                  </c:pt>
                  <c:pt idx="1">
                    <c:v>12.584016747491786</c:v>
                  </c:pt>
                </c:numCache>
              </c:numRef>
            </c:plus>
            <c:minus>
              <c:numRef>
                <c:f>GIRK2AnalysisExposure15s!$L$22:$M$22</c:f>
                <c:numCache>
                  <c:formatCode>General</c:formatCode>
                  <c:ptCount val="2"/>
                  <c:pt idx="0">
                    <c:v>28.318879525135277</c:v>
                  </c:pt>
                  <c:pt idx="1">
                    <c:v>12.584016747491786</c:v>
                  </c:pt>
                </c:numCache>
              </c:numRef>
            </c:minus>
            <c:spPr>
              <a:noFill/>
              <a:ln w="9525" cap="flat" cmpd="sng" algn="ctr">
                <a:solidFill>
                  <a:schemeClr val="tx1">
                    <a:lumMod val="65000"/>
                    <a:lumOff val="35000"/>
                  </a:schemeClr>
                </a:solidFill>
                <a:round/>
              </a:ln>
              <a:effectLst/>
            </c:spPr>
          </c:errBars>
          <c:cat>
            <c:strRef>
              <c:f>GIRK2AnalysisExposure15s!$L$20:$M$20</c:f>
              <c:strCache>
                <c:ptCount val="2"/>
                <c:pt idx="0">
                  <c:v>2N-female</c:v>
                </c:pt>
                <c:pt idx="1">
                  <c:v>Ts65Dn-female</c:v>
                </c:pt>
              </c:strCache>
            </c:strRef>
          </c:cat>
          <c:val>
            <c:numRef>
              <c:f>GIRK2AnalysisExposure15s!$L$21:$M$21</c:f>
              <c:numCache>
                <c:formatCode>General</c:formatCode>
                <c:ptCount val="2"/>
                <c:pt idx="0">
                  <c:v>100</c:v>
                </c:pt>
                <c:pt idx="1">
                  <c:v>204.5942807374075</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199198208"/>
        <c:axId val="199199744"/>
      </c:barChart>
      <c:catAx>
        <c:axId val="19919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9744"/>
        <c:crosses val="autoZero"/>
        <c:auto val="1"/>
        <c:lblAlgn val="ctr"/>
        <c:lblOffset val="100"/>
        <c:noMultiLvlLbl val="0"/>
      </c:catAx>
      <c:valAx>
        <c:axId val="19919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GIRK2AnalysisExposure15s!$L$27:$M$27</c:f>
                <c:numCache>
                  <c:formatCode>General</c:formatCode>
                  <c:ptCount val="2"/>
                  <c:pt idx="0">
                    <c:v>15.249239187154748</c:v>
                  </c:pt>
                  <c:pt idx="1">
                    <c:v>11.796957288182062</c:v>
                  </c:pt>
                </c:numCache>
              </c:numRef>
            </c:plus>
            <c:minus>
              <c:numRef>
                <c:f>GIRK2AnalysisExposure15s!$L$27:$M$27</c:f>
                <c:numCache>
                  <c:formatCode>General</c:formatCode>
                  <c:ptCount val="2"/>
                  <c:pt idx="0">
                    <c:v>15.249239187154748</c:v>
                  </c:pt>
                  <c:pt idx="1">
                    <c:v>11.796957288182062</c:v>
                  </c:pt>
                </c:numCache>
              </c:numRef>
            </c:minus>
            <c:spPr>
              <a:noFill/>
              <a:ln w="9525" cap="flat" cmpd="sng" algn="ctr">
                <a:solidFill>
                  <a:schemeClr val="tx1">
                    <a:lumMod val="65000"/>
                    <a:lumOff val="35000"/>
                  </a:schemeClr>
                </a:solidFill>
                <a:round/>
              </a:ln>
              <a:effectLst/>
            </c:spPr>
          </c:errBars>
          <c:cat>
            <c:strRef>
              <c:f>GIRK2AnalysisExposure15s!$L$25:$M$25</c:f>
              <c:strCache>
                <c:ptCount val="2"/>
                <c:pt idx="0">
                  <c:v>2N</c:v>
                </c:pt>
                <c:pt idx="1">
                  <c:v>Ts65Dn</c:v>
                </c:pt>
              </c:strCache>
            </c:strRef>
          </c:cat>
          <c:val>
            <c:numRef>
              <c:f>GIRK2AnalysisExposure15s!$L$26:$M$26</c:f>
              <c:numCache>
                <c:formatCode>General</c:formatCode>
                <c:ptCount val="2"/>
                <c:pt idx="0">
                  <c:v>100</c:v>
                </c:pt>
                <c:pt idx="1">
                  <c:v>172.01449639318119</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199249920"/>
        <c:axId val="199251456"/>
      </c:barChart>
      <c:catAx>
        <c:axId val="19924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51456"/>
        <c:crosses val="autoZero"/>
        <c:auto val="1"/>
        <c:lblAlgn val="ctr"/>
        <c:lblOffset val="100"/>
        <c:noMultiLvlLbl val="0"/>
      </c:catAx>
      <c:valAx>
        <c:axId val="19925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GIRK2AnalysisExposure15s!$R$8</c:f>
              <c:strCache>
                <c:ptCount val="1"/>
                <c:pt idx="0">
                  <c:v>2N</c:v>
                </c:pt>
              </c:strCache>
            </c:strRef>
          </c:tx>
          <c:spPr>
            <a:solidFill>
              <a:schemeClr val="accent1"/>
            </a:solidFill>
            <a:ln>
              <a:noFill/>
            </a:ln>
            <a:effectLst/>
          </c:spPr>
          <c:invertIfNegative val="0"/>
          <c:errBars>
            <c:errBarType val="both"/>
            <c:errValType val="cust"/>
            <c:noEndCap val="0"/>
            <c:plus>
              <c:numRef>
                <c:f>GIRK2AnalysisExposure15s!$R$13:$R$15</c:f>
                <c:numCache>
                  <c:formatCode>General</c:formatCode>
                  <c:ptCount val="3"/>
                  <c:pt idx="0">
                    <c:v>12.575862503145549</c:v>
                  </c:pt>
                  <c:pt idx="1">
                    <c:v>29.99004302082847</c:v>
                  </c:pt>
                  <c:pt idx="2">
                    <c:v>17.214511671204257</c:v>
                  </c:pt>
                </c:numCache>
              </c:numRef>
            </c:plus>
            <c:minus>
              <c:numRef>
                <c:f>GIRK2AnalysisExposure15s!$R$13:$R$15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GIRK2AnalysisExposure15s!$Q$9:$Q$11</c:f>
              <c:strCache>
                <c:ptCount val="3"/>
                <c:pt idx="0">
                  <c:v>Male</c:v>
                </c:pt>
                <c:pt idx="1">
                  <c:v>Female</c:v>
                </c:pt>
                <c:pt idx="2">
                  <c:v>M+F</c:v>
                </c:pt>
              </c:strCache>
            </c:strRef>
          </c:cat>
          <c:val>
            <c:numRef>
              <c:f>GIRK2AnalysisExposure15s!$R$9:$R$11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GIRK2AnalysisExposure15s!$S$8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GIRK2AnalysisExposure15s!$S$13:$S$15</c:f>
                <c:numCache>
                  <c:formatCode>General</c:formatCode>
                  <c:ptCount val="3"/>
                  <c:pt idx="0">
                    <c:v>15.613569027810133</c:v>
                  </c:pt>
                  <c:pt idx="1">
                    <c:v>20.834532561629107</c:v>
                  </c:pt>
                  <c:pt idx="2">
                    <c:v>14.032723770133508</c:v>
                  </c:pt>
                </c:numCache>
              </c:numRef>
            </c:plus>
            <c:minus>
              <c:numRef>
                <c:f>GIRK2AnalysisExposure15s!$S$13:$S$15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GIRK2AnalysisExposure15s!$Q$9:$Q$11</c:f>
              <c:strCache>
                <c:ptCount val="3"/>
                <c:pt idx="0">
                  <c:v>Male</c:v>
                </c:pt>
                <c:pt idx="1">
                  <c:v>Female</c:v>
                </c:pt>
                <c:pt idx="2">
                  <c:v>M+F</c:v>
                </c:pt>
              </c:strCache>
            </c:strRef>
          </c:cat>
          <c:val>
            <c:numRef>
              <c:f>GIRK2AnalysisExposure15s!$S$9:$S$11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199286784"/>
        <c:axId val="199288320"/>
      </c:barChart>
      <c:catAx>
        <c:axId val="1992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8320"/>
        <c:crosses val="autoZero"/>
        <c:auto val="1"/>
        <c:lblAlgn val="ctr"/>
        <c:lblOffset val="100"/>
        <c:noMultiLvlLbl val="0"/>
      </c:catAx>
      <c:valAx>
        <c:axId val="1992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GIRK2AnalysisExposure20s!$L$16:$M$16</c:f>
                <c:numCache>
                  <c:formatCode>General</c:formatCode>
                  <c:ptCount val="2"/>
                  <c:pt idx="0">
                    <c:v>8.8560280799211419</c:v>
                  </c:pt>
                  <c:pt idx="1">
                    <c:v>14.538000426731765</c:v>
                  </c:pt>
                </c:numCache>
              </c:numRef>
            </c:plus>
            <c:minus>
              <c:numRef>
                <c:f>GIRK2AnalysisExposure20s!$L$16:$M$16</c:f>
                <c:numCache>
                  <c:formatCode>General</c:formatCode>
                  <c:ptCount val="2"/>
                  <c:pt idx="0">
                    <c:v>8.8560280799211419</c:v>
                  </c:pt>
                  <c:pt idx="1">
                    <c:v>14.538000426731765</c:v>
                  </c:pt>
                </c:numCache>
              </c:numRef>
            </c:minus>
            <c:spPr>
              <a:noFill/>
              <a:ln w="9525" cap="flat" cmpd="sng" algn="ctr">
                <a:solidFill>
                  <a:schemeClr val="tx1">
                    <a:lumMod val="65000"/>
                    <a:lumOff val="35000"/>
                  </a:schemeClr>
                </a:solidFill>
                <a:round/>
              </a:ln>
              <a:effectLst/>
            </c:spPr>
          </c:errBars>
          <c:cat>
            <c:strRef>
              <c:f>GIRK2AnalysisExposure20s!$L$14:$M$14</c:f>
              <c:strCache>
                <c:ptCount val="2"/>
                <c:pt idx="0">
                  <c:v>2N-male</c:v>
                </c:pt>
                <c:pt idx="1">
                  <c:v>Ts65Dn-male</c:v>
                </c:pt>
              </c:strCache>
            </c:strRef>
          </c:cat>
          <c:val>
            <c:numRef>
              <c:f>GIRK2AnalysisExposure20s!$L$15:$M$15</c:f>
              <c:numCache>
                <c:formatCode>General</c:formatCode>
                <c:ptCount val="2"/>
                <c:pt idx="0">
                  <c:v>100</c:v>
                </c:pt>
                <c:pt idx="1">
                  <c:v>148.56313553620512</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204426240"/>
        <c:axId val="204468992"/>
      </c:barChart>
      <c:catAx>
        <c:axId val="2044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68992"/>
        <c:crosses val="autoZero"/>
        <c:auto val="1"/>
        <c:lblAlgn val="ctr"/>
        <c:lblOffset val="100"/>
        <c:noMultiLvlLbl val="0"/>
      </c:catAx>
      <c:valAx>
        <c:axId val="2044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GIRK2AnalysisExposure20s!$L$22:$M$22</c:f>
                <c:numCache>
                  <c:formatCode>General</c:formatCode>
                  <c:ptCount val="2"/>
                  <c:pt idx="0">
                    <c:v>28.028039337731812</c:v>
                  </c:pt>
                  <c:pt idx="1">
                    <c:v>10.499202696938688</c:v>
                  </c:pt>
                </c:numCache>
              </c:numRef>
            </c:plus>
            <c:minus>
              <c:numRef>
                <c:f>GIRK2AnalysisExposure20s!$L$22:$M$22</c:f>
                <c:numCache>
                  <c:formatCode>General</c:formatCode>
                  <c:ptCount val="2"/>
                  <c:pt idx="0">
                    <c:v>28.028039337731812</c:v>
                  </c:pt>
                  <c:pt idx="1">
                    <c:v>10.499202696938688</c:v>
                  </c:pt>
                </c:numCache>
              </c:numRef>
            </c:minus>
            <c:spPr>
              <a:noFill/>
              <a:ln w="9525" cap="flat" cmpd="sng" algn="ctr">
                <a:solidFill>
                  <a:schemeClr val="tx1">
                    <a:lumMod val="65000"/>
                    <a:lumOff val="35000"/>
                  </a:schemeClr>
                </a:solidFill>
                <a:round/>
              </a:ln>
              <a:effectLst/>
            </c:spPr>
          </c:errBars>
          <c:cat>
            <c:strRef>
              <c:f>GIRK2AnalysisExposure20s!$L$20:$M$20</c:f>
              <c:strCache>
                <c:ptCount val="2"/>
                <c:pt idx="0">
                  <c:v>2N-female</c:v>
                </c:pt>
                <c:pt idx="1">
                  <c:v>Ts65Dn-female</c:v>
                </c:pt>
              </c:strCache>
            </c:strRef>
          </c:cat>
          <c:val>
            <c:numRef>
              <c:f>GIRK2AnalysisExposure20s!$L$21:$M$21</c:f>
              <c:numCache>
                <c:formatCode>General</c:formatCode>
                <c:ptCount val="2"/>
                <c:pt idx="0">
                  <c:v>100</c:v>
                </c:pt>
                <c:pt idx="1">
                  <c:v>199.28774928774931</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204502528"/>
        <c:axId val="204504064"/>
      </c:barChart>
      <c:catAx>
        <c:axId val="20450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4064"/>
        <c:crosses val="autoZero"/>
        <c:auto val="1"/>
        <c:lblAlgn val="ctr"/>
        <c:lblOffset val="100"/>
        <c:noMultiLvlLbl val="0"/>
      </c:catAx>
      <c:valAx>
        <c:axId val="2045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'AK-GIRK2Analysis Expsoure10s'!$L$16:$M$16</c:f>
                <c:numCache>
                  <c:formatCode>General</c:formatCode>
                  <c:ptCount val="2"/>
                  <c:pt idx="0">
                    <c:v>12.575862503145549</c:v>
                  </c:pt>
                  <c:pt idx="1">
                    <c:v>15.613569027810133</c:v>
                  </c:pt>
                </c:numCache>
              </c:numRef>
            </c:plus>
            <c:minus>
              <c:numRef>
                <c:f>'AK-GIRK2Analysis Expsoure10s'!$L$16:$M$16</c:f>
                <c:numCache>
                  <c:formatCode>General</c:formatCode>
                  <c:ptCount val="2"/>
                  <c:pt idx="0">
                    <c:v>12.575862503145549</c:v>
                  </c:pt>
                  <c:pt idx="1">
                    <c:v>15.613569027810133</c:v>
                  </c:pt>
                </c:numCache>
              </c:numRef>
            </c:minus>
            <c:spPr>
              <a:noFill/>
              <a:ln w="9525" cap="flat" cmpd="sng" algn="ctr">
                <a:solidFill>
                  <a:schemeClr val="tx1">
                    <a:lumMod val="65000"/>
                    <a:lumOff val="35000"/>
                  </a:schemeClr>
                </a:solidFill>
                <a:round/>
              </a:ln>
              <a:effectLst/>
            </c:spPr>
          </c:errBars>
          <c:cat>
            <c:strRef>
              <c:f>'AK-GIRK2Analysis Expsoure10s'!$L$14:$M$14</c:f>
              <c:strCache>
                <c:ptCount val="2"/>
                <c:pt idx="0">
                  <c:v>2N-male</c:v>
                </c:pt>
                <c:pt idx="1">
                  <c:v>Ts65Dn-male</c:v>
                </c:pt>
              </c:strCache>
            </c:strRef>
          </c:cat>
          <c:val>
            <c:numRef>
              <c:f>'AK-GIRK2Analysis Expsoure10s'!$L$15:$M$15</c:f>
              <c:numCache>
                <c:formatCode>General</c:formatCode>
                <c:ptCount val="2"/>
                <c:pt idx="0">
                  <c:v>100</c:v>
                </c:pt>
                <c:pt idx="1">
                  <c:v>149.12072621596505</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198384256"/>
        <c:axId val="198418816"/>
      </c:barChart>
      <c:catAx>
        <c:axId val="1983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8816"/>
        <c:crosses val="autoZero"/>
        <c:auto val="1"/>
        <c:lblAlgn val="ctr"/>
        <c:lblOffset val="100"/>
        <c:noMultiLvlLbl val="0"/>
      </c:catAx>
      <c:valAx>
        <c:axId val="1984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GIRK2AnalysisExposure20s!$L$27:$M$27</c:f>
                <c:numCache>
                  <c:formatCode>General</c:formatCode>
                  <c:ptCount val="2"/>
                  <c:pt idx="0">
                    <c:v>14.910589337511393</c:v>
                  </c:pt>
                  <c:pt idx="1">
                    <c:v>12.312502937223899</c:v>
                  </c:pt>
                </c:numCache>
              </c:numRef>
            </c:plus>
            <c:minus>
              <c:numRef>
                <c:f>GIRK2AnalysisExposure20s!$L$27:$M$27</c:f>
                <c:numCache>
                  <c:formatCode>General</c:formatCode>
                  <c:ptCount val="2"/>
                  <c:pt idx="0">
                    <c:v>14.910589337511393</c:v>
                  </c:pt>
                  <c:pt idx="1">
                    <c:v>12.312502937223899</c:v>
                  </c:pt>
                </c:numCache>
              </c:numRef>
            </c:minus>
            <c:spPr>
              <a:noFill/>
              <a:ln w="9525" cap="flat" cmpd="sng" algn="ctr">
                <a:solidFill>
                  <a:schemeClr val="tx1">
                    <a:lumMod val="65000"/>
                    <a:lumOff val="35000"/>
                  </a:schemeClr>
                </a:solidFill>
                <a:round/>
              </a:ln>
              <a:effectLst/>
            </c:spPr>
          </c:errBars>
          <c:cat>
            <c:strRef>
              <c:f>GIRK2AnalysisExposure20s!$L$25:$M$25</c:f>
              <c:strCache>
                <c:ptCount val="2"/>
                <c:pt idx="0">
                  <c:v>2N</c:v>
                </c:pt>
                <c:pt idx="1">
                  <c:v>Ts65Dn</c:v>
                </c:pt>
              </c:strCache>
            </c:strRef>
          </c:cat>
          <c:val>
            <c:numRef>
              <c:f>GIRK2AnalysisExposure20s!$L$26:$M$26</c:f>
              <c:numCache>
                <c:formatCode>General</c:formatCode>
                <c:ptCount val="2"/>
                <c:pt idx="0">
                  <c:v>100</c:v>
                </c:pt>
                <c:pt idx="1">
                  <c:v>171.03872576531518</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197603328"/>
        <c:axId val="197604864"/>
      </c:barChart>
      <c:catAx>
        <c:axId val="1976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4864"/>
        <c:crosses val="autoZero"/>
        <c:auto val="1"/>
        <c:lblAlgn val="ctr"/>
        <c:lblOffset val="100"/>
        <c:noMultiLvlLbl val="0"/>
      </c:catAx>
      <c:valAx>
        <c:axId val="19760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GIRK2AnalysisExposure20s!$R$8</c:f>
              <c:strCache>
                <c:ptCount val="1"/>
                <c:pt idx="0">
                  <c:v>2N</c:v>
                </c:pt>
              </c:strCache>
            </c:strRef>
          </c:tx>
          <c:spPr>
            <a:solidFill>
              <a:schemeClr val="accent1"/>
            </a:solidFill>
            <a:ln>
              <a:noFill/>
            </a:ln>
            <a:effectLst/>
          </c:spPr>
          <c:invertIfNegative val="0"/>
          <c:errBars>
            <c:errBarType val="both"/>
            <c:errValType val="cust"/>
            <c:noEndCap val="0"/>
            <c:plus>
              <c:numRef>
                <c:f>GIRK2AnalysisExposure20s!$R$13:$R$15</c:f>
                <c:numCache>
                  <c:formatCode>General</c:formatCode>
                  <c:ptCount val="3"/>
                  <c:pt idx="0">
                    <c:v>12.575862503145549</c:v>
                  </c:pt>
                  <c:pt idx="1">
                    <c:v>29.99004302082847</c:v>
                  </c:pt>
                  <c:pt idx="2">
                    <c:v>17.214511671204257</c:v>
                  </c:pt>
                </c:numCache>
              </c:numRef>
            </c:plus>
            <c:minus>
              <c:numRef>
                <c:f>GIRK2AnalysisExposure20s!$R$13:$R$15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GIRK2AnalysisExposure20s!$Q$9:$Q$11</c:f>
              <c:strCache>
                <c:ptCount val="3"/>
                <c:pt idx="0">
                  <c:v>Male</c:v>
                </c:pt>
                <c:pt idx="1">
                  <c:v>Female</c:v>
                </c:pt>
                <c:pt idx="2">
                  <c:v>M+F</c:v>
                </c:pt>
              </c:strCache>
            </c:strRef>
          </c:cat>
          <c:val>
            <c:numRef>
              <c:f>GIRK2AnalysisExposure20s!$R$9:$R$11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GIRK2AnalysisExposure20s!$S$8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GIRK2AnalysisExposure20s!$S$13:$S$15</c:f>
                <c:numCache>
                  <c:formatCode>General</c:formatCode>
                  <c:ptCount val="3"/>
                  <c:pt idx="0">
                    <c:v>15.613569027810133</c:v>
                  </c:pt>
                  <c:pt idx="1">
                    <c:v>20.834532561629107</c:v>
                  </c:pt>
                  <c:pt idx="2">
                    <c:v>14.032723770133508</c:v>
                  </c:pt>
                </c:numCache>
              </c:numRef>
            </c:plus>
            <c:minus>
              <c:numRef>
                <c:f>GIRK2AnalysisExposure20s!$S$13:$S$15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GIRK2AnalysisExposure20s!$Q$9:$Q$11</c:f>
              <c:strCache>
                <c:ptCount val="3"/>
                <c:pt idx="0">
                  <c:v>Male</c:v>
                </c:pt>
                <c:pt idx="1">
                  <c:v>Female</c:v>
                </c:pt>
                <c:pt idx="2">
                  <c:v>M+F</c:v>
                </c:pt>
              </c:strCache>
            </c:strRef>
          </c:cat>
          <c:val>
            <c:numRef>
              <c:f>GIRK2AnalysisExposure20s!$S$9:$S$11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197652480"/>
        <c:axId val="197654016"/>
      </c:barChart>
      <c:catAx>
        <c:axId val="1976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4016"/>
        <c:crosses val="autoZero"/>
        <c:auto val="1"/>
        <c:lblAlgn val="ctr"/>
        <c:lblOffset val="100"/>
        <c:noMultiLvlLbl val="0"/>
      </c:catAx>
      <c:valAx>
        <c:axId val="19765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GIRK2AnalysisExposure20s!$R$8</c:f>
              <c:strCache>
                <c:ptCount val="1"/>
                <c:pt idx="0">
                  <c:v>2N</c:v>
                </c:pt>
              </c:strCache>
            </c:strRef>
          </c:tx>
          <c:spPr>
            <a:solidFill>
              <a:schemeClr val="accent1"/>
            </a:solidFill>
            <a:ln>
              <a:noFill/>
            </a:ln>
            <a:effectLst/>
          </c:spPr>
          <c:invertIfNegative val="0"/>
          <c:errBars>
            <c:errBarType val="both"/>
            <c:errValType val="cust"/>
            <c:noEndCap val="0"/>
            <c:plus>
              <c:numRef>
                <c:f>GIRK2AnalysisExposure20s!$R$13:$R$15</c:f>
                <c:numCache>
                  <c:formatCode>General</c:formatCode>
                  <c:ptCount val="3"/>
                  <c:pt idx="0">
                    <c:v>12.575862503145549</c:v>
                  </c:pt>
                  <c:pt idx="1">
                    <c:v>29.99004302082847</c:v>
                  </c:pt>
                  <c:pt idx="2">
                    <c:v>17.214511671204257</c:v>
                  </c:pt>
                </c:numCache>
              </c:numRef>
            </c:plus>
            <c:minus>
              <c:numRef>
                <c:f>GIRK2AnalysisExposure20s!$R$13:$R$15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GIRK2AnalysisExposure20s!$Q$9:$Q$11</c:f>
              <c:strCache>
                <c:ptCount val="3"/>
                <c:pt idx="0">
                  <c:v>Male</c:v>
                </c:pt>
                <c:pt idx="1">
                  <c:v>Female</c:v>
                </c:pt>
                <c:pt idx="2">
                  <c:v>M+F</c:v>
                </c:pt>
              </c:strCache>
            </c:strRef>
          </c:cat>
          <c:val>
            <c:numRef>
              <c:f>GIRK2AnalysisExposure20s!$R$9:$R$11</c:f>
              <c:numCache>
                <c:formatCode>General</c:formatCode>
                <c:ptCount val="3"/>
                <c:pt idx="0">
                  <c:v>100</c:v>
                </c:pt>
                <c:pt idx="1">
                  <c:v>100</c:v>
                </c:pt>
                <c:pt idx="2">
                  <c:v>100</c:v>
                </c:pt>
              </c:numCache>
            </c:numRef>
          </c:val>
          <c:extLst>
            <c:ext xmlns:c16="http://schemas.microsoft.com/office/drawing/2014/chart" uri="{C3380CC4-5D6E-409C-BE32-E72D297353CC}">
              <c16:uniqueId val="{00000000-576E-4973-9DEC-C0FFD0AD3797}"/>
            </c:ext>
          </c:extLst>
        </c:ser>
        <c:ser>
          <c:idx val="1"/>
          <c:order val="1"/>
          <c:tx>
            <c:strRef>
              <c:f>GIRK2AnalysisExposure20s!$S$8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GIRK2AnalysisExposure20s!$S$13:$S$15</c:f>
                <c:numCache>
                  <c:formatCode>General</c:formatCode>
                  <c:ptCount val="3"/>
                  <c:pt idx="0">
                    <c:v>15.613569027810133</c:v>
                  </c:pt>
                  <c:pt idx="1">
                    <c:v>20.834532561629107</c:v>
                  </c:pt>
                  <c:pt idx="2">
                    <c:v>14.032723770133508</c:v>
                  </c:pt>
                </c:numCache>
              </c:numRef>
            </c:plus>
            <c:minus>
              <c:numRef>
                <c:f>GIRK2AnalysisExposure20s!$S$13:$S$15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GIRK2AnalysisExposure20s!$Q$9:$Q$11</c:f>
              <c:strCache>
                <c:ptCount val="3"/>
                <c:pt idx="0">
                  <c:v>Male</c:v>
                </c:pt>
                <c:pt idx="1">
                  <c:v>Female</c:v>
                </c:pt>
                <c:pt idx="2">
                  <c:v>M+F</c:v>
                </c:pt>
              </c:strCache>
            </c:strRef>
          </c:cat>
          <c:val>
            <c:numRef>
              <c:f>GIRK2AnalysisExposure20s!$S$9:$S$11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576E-4973-9DEC-C0FFD0AD3797}"/>
            </c:ext>
          </c:extLst>
        </c:ser>
        <c:dLbls>
          <c:showLegendKey val="0"/>
          <c:showVal val="0"/>
          <c:showCatName val="0"/>
          <c:showSerName val="0"/>
          <c:showPercent val="0"/>
          <c:showBubbleSize val="0"/>
        </c:dLbls>
        <c:gapWidth val="219"/>
        <c:overlap val="-27"/>
        <c:axId val="197836800"/>
        <c:axId val="197838336"/>
      </c:barChart>
      <c:catAx>
        <c:axId val="197836800"/>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8336"/>
        <c:crosses val="autoZero"/>
        <c:auto val="1"/>
        <c:lblAlgn val="ctr"/>
        <c:lblOffset val="100"/>
        <c:noMultiLvlLbl val="0"/>
      </c:catAx>
      <c:valAx>
        <c:axId val="197838336"/>
        <c:scaling>
          <c:orientation val="minMax"/>
        </c:scaling>
        <c:delete val="0"/>
        <c:axPos val="l"/>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6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GIRK2AnalysisExposure30s!$L$16:$M$16</c:f>
                <c:numCache>
                  <c:formatCode>General</c:formatCode>
                  <c:ptCount val="2"/>
                  <c:pt idx="0">
                    <c:v>10.096339726005979</c:v>
                  </c:pt>
                  <c:pt idx="1">
                    <c:v>15.7766737331633</c:v>
                  </c:pt>
                </c:numCache>
              </c:numRef>
            </c:plus>
            <c:minus>
              <c:numRef>
                <c:f>GIRK2AnalysisExposure30s!$L$16:$M$16</c:f>
                <c:numCache>
                  <c:formatCode>General</c:formatCode>
                  <c:ptCount val="2"/>
                  <c:pt idx="0">
                    <c:v>10.096339726005979</c:v>
                  </c:pt>
                  <c:pt idx="1">
                    <c:v>15.7766737331633</c:v>
                  </c:pt>
                </c:numCache>
              </c:numRef>
            </c:minus>
            <c:spPr>
              <a:noFill/>
              <a:ln w="9525" cap="flat" cmpd="sng" algn="ctr">
                <a:solidFill>
                  <a:schemeClr val="tx1">
                    <a:lumMod val="65000"/>
                    <a:lumOff val="35000"/>
                  </a:schemeClr>
                </a:solidFill>
                <a:round/>
              </a:ln>
              <a:effectLst/>
            </c:spPr>
          </c:errBars>
          <c:cat>
            <c:strRef>
              <c:f>GIRK2AnalysisExposure30s!$L$14:$M$14</c:f>
              <c:strCache>
                <c:ptCount val="2"/>
                <c:pt idx="0">
                  <c:v>2N-male</c:v>
                </c:pt>
                <c:pt idx="1">
                  <c:v>Ts65Dn-male</c:v>
                </c:pt>
              </c:strCache>
            </c:strRef>
          </c:cat>
          <c:val>
            <c:numRef>
              <c:f>GIRK2AnalysisExposure30s!$L$15:$M$15</c:f>
              <c:numCache>
                <c:formatCode>General</c:formatCode>
                <c:ptCount val="2"/>
                <c:pt idx="0">
                  <c:v>100</c:v>
                </c:pt>
                <c:pt idx="1">
                  <c:v>146.7775627438331</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204598656"/>
        <c:axId val="204604544"/>
      </c:barChart>
      <c:catAx>
        <c:axId val="20459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4544"/>
        <c:crosses val="autoZero"/>
        <c:auto val="1"/>
        <c:lblAlgn val="ctr"/>
        <c:lblOffset val="100"/>
        <c:noMultiLvlLbl val="0"/>
      </c:catAx>
      <c:valAx>
        <c:axId val="20460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GIRK2AnalysisExposure30s!$L$22:$M$22</c:f>
                <c:numCache>
                  <c:formatCode>General</c:formatCode>
                  <c:ptCount val="2"/>
                  <c:pt idx="0">
                    <c:v>26.763594905835568</c:v>
                  </c:pt>
                  <c:pt idx="1">
                    <c:v>12.629845016900497</c:v>
                  </c:pt>
                </c:numCache>
              </c:numRef>
            </c:plus>
            <c:minus>
              <c:numRef>
                <c:f>GIRK2AnalysisExposure30s!$L$22:$M$22</c:f>
                <c:numCache>
                  <c:formatCode>General</c:formatCode>
                  <c:ptCount val="2"/>
                  <c:pt idx="0">
                    <c:v>26.763594905835568</c:v>
                  </c:pt>
                  <c:pt idx="1">
                    <c:v>12.629845016900497</c:v>
                  </c:pt>
                </c:numCache>
              </c:numRef>
            </c:minus>
            <c:spPr>
              <a:noFill/>
              <a:ln w="9525" cap="flat" cmpd="sng" algn="ctr">
                <a:solidFill>
                  <a:schemeClr val="tx1">
                    <a:lumMod val="65000"/>
                    <a:lumOff val="35000"/>
                  </a:schemeClr>
                </a:solidFill>
                <a:round/>
              </a:ln>
              <a:effectLst/>
            </c:spPr>
          </c:errBars>
          <c:cat>
            <c:strRef>
              <c:f>GIRK2AnalysisExposure30s!$L$20:$M$20</c:f>
              <c:strCache>
                <c:ptCount val="2"/>
                <c:pt idx="0">
                  <c:v>2N-female</c:v>
                </c:pt>
                <c:pt idx="1">
                  <c:v>Ts65Dn-female</c:v>
                </c:pt>
              </c:strCache>
            </c:strRef>
          </c:cat>
          <c:val>
            <c:numRef>
              <c:f>GIRK2AnalysisExposure30s!$L$21:$M$21</c:f>
              <c:numCache>
                <c:formatCode>General</c:formatCode>
                <c:ptCount val="2"/>
                <c:pt idx="0">
                  <c:v>99.999999999999986</c:v>
                </c:pt>
                <c:pt idx="1">
                  <c:v>194.73629309860621</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204650368"/>
        <c:axId val="204651904"/>
      </c:barChart>
      <c:catAx>
        <c:axId val="2046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1904"/>
        <c:crosses val="autoZero"/>
        <c:auto val="1"/>
        <c:lblAlgn val="ctr"/>
        <c:lblOffset val="100"/>
        <c:noMultiLvlLbl val="0"/>
      </c:catAx>
      <c:valAx>
        <c:axId val="20465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GIRK2AnalysisExposure30s!$L$27:$M$27</c:f>
                <c:numCache>
                  <c:formatCode>General</c:formatCode>
                  <c:ptCount val="2"/>
                  <c:pt idx="0">
                    <c:v>14.526974937021128</c:v>
                  </c:pt>
                  <c:pt idx="1">
                    <c:v>12.470826113376042</c:v>
                  </c:pt>
                </c:numCache>
              </c:numRef>
            </c:plus>
            <c:minus>
              <c:numRef>
                <c:f>GIRK2AnalysisExposure30s!$L$27:$M$27</c:f>
                <c:numCache>
                  <c:formatCode>General</c:formatCode>
                  <c:ptCount val="2"/>
                  <c:pt idx="0">
                    <c:v>14.526974937021128</c:v>
                  </c:pt>
                  <c:pt idx="1">
                    <c:v>12.470826113376042</c:v>
                  </c:pt>
                </c:numCache>
              </c:numRef>
            </c:minus>
            <c:spPr>
              <a:noFill/>
              <a:ln w="9525" cap="flat" cmpd="sng" algn="ctr">
                <a:solidFill>
                  <a:schemeClr val="tx1">
                    <a:lumMod val="65000"/>
                    <a:lumOff val="35000"/>
                  </a:schemeClr>
                </a:solidFill>
                <a:round/>
              </a:ln>
              <a:effectLst/>
            </c:spPr>
          </c:errBars>
          <c:cat>
            <c:strRef>
              <c:f>GIRK2AnalysisExposure30s!$L$25:$M$25</c:f>
              <c:strCache>
                <c:ptCount val="2"/>
                <c:pt idx="0">
                  <c:v>2N</c:v>
                </c:pt>
                <c:pt idx="1">
                  <c:v>Ts65Dn</c:v>
                </c:pt>
              </c:strCache>
            </c:strRef>
          </c:cat>
          <c:val>
            <c:numRef>
              <c:f>GIRK2AnalysisExposure30s!$L$26:$M$26</c:f>
              <c:numCache>
                <c:formatCode>General</c:formatCode>
                <c:ptCount val="2"/>
                <c:pt idx="0">
                  <c:v>100</c:v>
                </c:pt>
                <c:pt idx="1">
                  <c:v>168.20853584209783</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207098240"/>
        <c:axId val="207099776"/>
      </c:barChart>
      <c:catAx>
        <c:axId val="2070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9776"/>
        <c:crosses val="autoZero"/>
        <c:auto val="1"/>
        <c:lblAlgn val="ctr"/>
        <c:lblOffset val="100"/>
        <c:noMultiLvlLbl val="0"/>
      </c:catAx>
      <c:valAx>
        <c:axId val="20709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GIRK2AnalysisExposure30s!$R$8</c:f>
              <c:strCache>
                <c:ptCount val="1"/>
                <c:pt idx="0">
                  <c:v>2N</c:v>
                </c:pt>
              </c:strCache>
            </c:strRef>
          </c:tx>
          <c:spPr>
            <a:solidFill>
              <a:schemeClr val="accent1"/>
            </a:solidFill>
            <a:ln>
              <a:noFill/>
            </a:ln>
            <a:effectLst/>
          </c:spPr>
          <c:invertIfNegative val="0"/>
          <c:errBars>
            <c:errBarType val="both"/>
            <c:errValType val="cust"/>
            <c:noEndCap val="0"/>
            <c:plus>
              <c:numRef>
                <c:f>GIRK2AnalysisExposure30s!$R$13:$R$15</c:f>
                <c:numCache>
                  <c:formatCode>General</c:formatCode>
                  <c:ptCount val="3"/>
                  <c:pt idx="0">
                    <c:v>12.575862503145549</c:v>
                  </c:pt>
                  <c:pt idx="1">
                    <c:v>29.99004302082847</c:v>
                  </c:pt>
                  <c:pt idx="2">
                    <c:v>17.214511671204257</c:v>
                  </c:pt>
                </c:numCache>
              </c:numRef>
            </c:plus>
            <c:minus>
              <c:numRef>
                <c:f>GIRK2AnalysisExposure30s!$R$13:$R$15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GIRK2AnalysisExposure30s!$Q$9:$Q$11</c:f>
              <c:strCache>
                <c:ptCount val="3"/>
                <c:pt idx="0">
                  <c:v>Male</c:v>
                </c:pt>
                <c:pt idx="1">
                  <c:v>Female</c:v>
                </c:pt>
                <c:pt idx="2">
                  <c:v>M+F</c:v>
                </c:pt>
              </c:strCache>
            </c:strRef>
          </c:cat>
          <c:val>
            <c:numRef>
              <c:f>GIRK2AnalysisExposure30s!$R$9:$R$11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GIRK2AnalysisExposure30s!$S$8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GIRK2AnalysisExposure30s!$S$13:$S$15</c:f>
                <c:numCache>
                  <c:formatCode>General</c:formatCode>
                  <c:ptCount val="3"/>
                  <c:pt idx="0">
                    <c:v>15.613569027810133</c:v>
                  </c:pt>
                  <c:pt idx="1">
                    <c:v>20.834532561629107</c:v>
                  </c:pt>
                  <c:pt idx="2">
                    <c:v>14.032723770133508</c:v>
                  </c:pt>
                </c:numCache>
              </c:numRef>
            </c:plus>
            <c:minus>
              <c:numRef>
                <c:f>GIRK2AnalysisExposure30s!$S$13:$S$15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GIRK2AnalysisExposure30s!$Q$9:$Q$11</c:f>
              <c:strCache>
                <c:ptCount val="3"/>
                <c:pt idx="0">
                  <c:v>Male</c:v>
                </c:pt>
                <c:pt idx="1">
                  <c:v>Female</c:v>
                </c:pt>
                <c:pt idx="2">
                  <c:v>M+F</c:v>
                </c:pt>
              </c:strCache>
            </c:strRef>
          </c:cat>
          <c:val>
            <c:numRef>
              <c:f>GIRK2AnalysisExposure30s!$S$9:$S$11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207151488"/>
        <c:axId val="207153024"/>
      </c:barChart>
      <c:catAx>
        <c:axId val="2071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3024"/>
        <c:crosses val="autoZero"/>
        <c:auto val="1"/>
        <c:lblAlgn val="ctr"/>
        <c:lblOffset val="100"/>
        <c:noMultiLvlLbl val="0"/>
      </c:catAx>
      <c:valAx>
        <c:axId val="2071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5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GIRK2AnalysisExposure45s!$L$16:$M$16</c:f>
                <c:numCache>
                  <c:formatCode>General</c:formatCode>
                  <c:ptCount val="2"/>
                  <c:pt idx="0">
                    <c:v>6.0311025294484564</c:v>
                  </c:pt>
                  <c:pt idx="1">
                    <c:v>10.78288991502524</c:v>
                  </c:pt>
                </c:numCache>
              </c:numRef>
            </c:plus>
            <c:minus>
              <c:numRef>
                <c:f>GIRK2AnalysisExposure45s!$L$16:$M$16</c:f>
                <c:numCache>
                  <c:formatCode>General</c:formatCode>
                  <c:ptCount val="2"/>
                  <c:pt idx="0">
                    <c:v>6.0311025294484564</c:v>
                  </c:pt>
                  <c:pt idx="1">
                    <c:v>10.78288991502524</c:v>
                  </c:pt>
                </c:numCache>
              </c:numRef>
            </c:minus>
            <c:spPr>
              <a:noFill/>
              <a:ln w="9525" cap="flat" cmpd="sng" algn="ctr">
                <a:solidFill>
                  <a:schemeClr val="tx1">
                    <a:lumMod val="65000"/>
                    <a:lumOff val="35000"/>
                  </a:schemeClr>
                </a:solidFill>
                <a:round/>
              </a:ln>
              <a:effectLst/>
            </c:spPr>
          </c:errBars>
          <c:cat>
            <c:strRef>
              <c:f>GIRK2AnalysisExposure45s!$L$14:$M$14</c:f>
              <c:strCache>
                <c:ptCount val="2"/>
                <c:pt idx="0">
                  <c:v>2N-male</c:v>
                </c:pt>
                <c:pt idx="1">
                  <c:v>Ts65Dn-male</c:v>
                </c:pt>
              </c:strCache>
            </c:strRef>
          </c:cat>
          <c:val>
            <c:numRef>
              <c:f>GIRK2AnalysisExposure45s!$L$15:$M$15</c:f>
              <c:numCache>
                <c:formatCode>General</c:formatCode>
                <c:ptCount val="2"/>
                <c:pt idx="0">
                  <c:v>100</c:v>
                </c:pt>
                <c:pt idx="1">
                  <c:v>139.47757401293453</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207277440"/>
        <c:axId val="207283328"/>
      </c:barChart>
      <c:catAx>
        <c:axId val="2072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3328"/>
        <c:crosses val="autoZero"/>
        <c:auto val="1"/>
        <c:lblAlgn val="ctr"/>
        <c:lblOffset val="100"/>
        <c:noMultiLvlLbl val="0"/>
      </c:catAx>
      <c:valAx>
        <c:axId val="2072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GIRK2AnalysisExposure45s!$L$22:$M$22</c:f>
                <c:numCache>
                  <c:formatCode>General</c:formatCode>
                  <c:ptCount val="2"/>
                  <c:pt idx="0">
                    <c:v>25.488786181162961</c:v>
                  </c:pt>
                  <c:pt idx="1">
                    <c:v>6.2105116636258302</c:v>
                  </c:pt>
                </c:numCache>
              </c:numRef>
            </c:plus>
            <c:minus>
              <c:numRef>
                <c:f>GIRK2AnalysisExposure45s!$L$22:$M$22</c:f>
                <c:numCache>
                  <c:formatCode>General</c:formatCode>
                  <c:ptCount val="2"/>
                  <c:pt idx="0">
                    <c:v>25.488786181162961</c:v>
                  </c:pt>
                  <c:pt idx="1">
                    <c:v>6.2105116636258302</c:v>
                  </c:pt>
                </c:numCache>
              </c:numRef>
            </c:minus>
            <c:spPr>
              <a:noFill/>
              <a:ln w="9525" cap="flat" cmpd="sng" algn="ctr">
                <a:solidFill>
                  <a:schemeClr val="tx1">
                    <a:lumMod val="65000"/>
                    <a:lumOff val="35000"/>
                  </a:schemeClr>
                </a:solidFill>
                <a:round/>
              </a:ln>
              <a:effectLst/>
            </c:spPr>
          </c:errBars>
          <c:cat>
            <c:strRef>
              <c:f>GIRK2AnalysisExposure45s!$L$20:$M$20</c:f>
              <c:strCache>
                <c:ptCount val="2"/>
                <c:pt idx="0">
                  <c:v>2N-female</c:v>
                </c:pt>
                <c:pt idx="1">
                  <c:v>Ts65Dn-female</c:v>
                </c:pt>
              </c:strCache>
            </c:strRef>
          </c:cat>
          <c:val>
            <c:numRef>
              <c:f>GIRK2AnalysisExposure45s!$L$21:$M$21</c:f>
              <c:numCache>
                <c:formatCode>General</c:formatCode>
                <c:ptCount val="2"/>
                <c:pt idx="0">
                  <c:v>100</c:v>
                </c:pt>
                <c:pt idx="1">
                  <c:v>193.60737702991705</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207329152"/>
        <c:axId val="207330688"/>
      </c:barChart>
      <c:catAx>
        <c:axId val="2073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0688"/>
        <c:crosses val="autoZero"/>
        <c:auto val="1"/>
        <c:lblAlgn val="ctr"/>
        <c:lblOffset val="100"/>
        <c:noMultiLvlLbl val="0"/>
      </c:catAx>
      <c:valAx>
        <c:axId val="20733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GIRK2AnalysisExposure45s!$L$27:$M$27</c:f>
                <c:numCache>
                  <c:formatCode>General</c:formatCode>
                  <c:ptCount val="2"/>
                  <c:pt idx="0">
                    <c:v>13.216045912261071</c:v>
                  </c:pt>
                  <c:pt idx="1">
                    <c:v>7.6441919249325458</c:v>
                  </c:pt>
                </c:numCache>
              </c:numRef>
            </c:plus>
            <c:minus>
              <c:numRef>
                <c:f>GIRK2AnalysisExposure45s!$L$27:$M$27</c:f>
                <c:numCache>
                  <c:formatCode>General</c:formatCode>
                  <c:ptCount val="2"/>
                  <c:pt idx="0">
                    <c:v>13.216045912261071</c:v>
                  </c:pt>
                  <c:pt idx="1">
                    <c:v>7.6441919249325458</c:v>
                  </c:pt>
                </c:numCache>
              </c:numRef>
            </c:minus>
            <c:spPr>
              <a:noFill/>
              <a:ln w="9525" cap="flat" cmpd="sng" algn="ctr">
                <a:solidFill>
                  <a:schemeClr val="tx1">
                    <a:lumMod val="65000"/>
                    <a:lumOff val="35000"/>
                  </a:schemeClr>
                </a:solidFill>
                <a:round/>
              </a:ln>
              <a:effectLst/>
            </c:spPr>
          </c:errBars>
          <c:cat>
            <c:strRef>
              <c:f>GIRK2AnalysisExposure45s!$L$25:$M$25</c:f>
              <c:strCache>
                <c:ptCount val="2"/>
                <c:pt idx="0">
                  <c:v>2N</c:v>
                </c:pt>
                <c:pt idx="1">
                  <c:v>Ts65Dn</c:v>
                </c:pt>
              </c:strCache>
            </c:strRef>
          </c:cat>
          <c:val>
            <c:numRef>
              <c:f>GIRK2AnalysisExposure45s!$L$26:$M$26</c:f>
              <c:numCache>
                <c:formatCode>General</c:formatCode>
                <c:ptCount val="2"/>
                <c:pt idx="0">
                  <c:v>100</c:v>
                </c:pt>
                <c:pt idx="1">
                  <c:v>162.40684358227233</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207368576"/>
        <c:axId val="207370112"/>
      </c:barChart>
      <c:catAx>
        <c:axId val="20736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0112"/>
        <c:crosses val="autoZero"/>
        <c:auto val="1"/>
        <c:lblAlgn val="ctr"/>
        <c:lblOffset val="100"/>
        <c:noMultiLvlLbl val="0"/>
      </c:catAx>
      <c:valAx>
        <c:axId val="2073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'AK-GIRK2Analysis Expsoure10s'!$L$22:$M$22</c:f>
                <c:numCache>
                  <c:formatCode>General</c:formatCode>
                  <c:ptCount val="2"/>
                  <c:pt idx="0">
                    <c:v>29.99004302082847</c:v>
                  </c:pt>
                  <c:pt idx="1">
                    <c:v>20.834532561629107</c:v>
                  </c:pt>
                </c:numCache>
              </c:numRef>
            </c:plus>
            <c:minus>
              <c:numRef>
                <c:f>'AK-GIRK2Analysis Expsoure10s'!$L$22:$M$22</c:f>
                <c:numCache>
                  <c:formatCode>General</c:formatCode>
                  <c:ptCount val="2"/>
                  <c:pt idx="0">
                    <c:v>29.99004302082847</c:v>
                  </c:pt>
                  <c:pt idx="1">
                    <c:v>20.834532561629107</c:v>
                  </c:pt>
                </c:numCache>
              </c:numRef>
            </c:minus>
            <c:spPr>
              <a:noFill/>
              <a:ln w="9525" cap="flat" cmpd="sng" algn="ctr">
                <a:solidFill>
                  <a:schemeClr val="tx1">
                    <a:lumMod val="65000"/>
                    <a:lumOff val="35000"/>
                  </a:schemeClr>
                </a:solidFill>
                <a:round/>
              </a:ln>
              <a:effectLst/>
            </c:spPr>
          </c:errBars>
          <c:cat>
            <c:strRef>
              <c:f>'AK-GIRK2Analysis Expsoure10s'!$L$20:$M$20</c:f>
              <c:strCache>
                <c:ptCount val="2"/>
                <c:pt idx="0">
                  <c:v>2N-female</c:v>
                </c:pt>
                <c:pt idx="1">
                  <c:v>Ts65Dn-female</c:v>
                </c:pt>
              </c:strCache>
            </c:strRef>
          </c:cat>
          <c:val>
            <c:numRef>
              <c:f>'AK-GIRK2Analysis Expsoure10s'!$L$21:$M$21</c:f>
              <c:numCache>
                <c:formatCode>General</c:formatCode>
                <c:ptCount val="2"/>
                <c:pt idx="0">
                  <c:v>100</c:v>
                </c:pt>
                <c:pt idx="1">
                  <c:v>215.31796588209897</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198448256"/>
        <c:axId val="198449792"/>
      </c:barChart>
      <c:catAx>
        <c:axId val="19844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9792"/>
        <c:crosses val="autoZero"/>
        <c:auto val="1"/>
        <c:lblAlgn val="ctr"/>
        <c:lblOffset val="100"/>
        <c:noMultiLvlLbl val="0"/>
      </c:catAx>
      <c:valAx>
        <c:axId val="1984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GIRK2AnalysisExposure45s!$R$8</c:f>
              <c:strCache>
                <c:ptCount val="1"/>
                <c:pt idx="0">
                  <c:v>2N</c:v>
                </c:pt>
              </c:strCache>
            </c:strRef>
          </c:tx>
          <c:spPr>
            <a:solidFill>
              <a:schemeClr val="accent1"/>
            </a:solidFill>
            <a:ln>
              <a:noFill/>
            </a:ln>
            <a:effectLst/>
          </c:spPr>
          <c:invertIfNegative val="0"/>
          <c:errBars>
            <c:errBarType val="both"/>
            <c:errValType val="cust"/>
            <c:noEndCap val="0"/>
            <c:plus>
              <c:numRef>
                <c:f>GIRK2AnalysisExposure45s!$R$13:$R$15</c:f>
                <c:numCache>
                  <c:formatCode>General</c:formatCode>
                  <c:ptCount val="3"/>
                  <c:pt idx="0">
                    <c:v>12.575862503145549</c:v>
                  </c:pt>
                  <c:pt idx="1">
                    <c:v>29.99004302082847</c:v>
                  </c:pt>
                  <c:pt idx="2">
                    <c:v>17.214511671204257</c:v>
                  </c:pt>
                </c:numCache>
              </c:numRef>
            </c:plus>
            <c:minus>
              <c:numRef>
                <c:f>GIRK2AnalysisExposure45s!$R$13:$R$15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GIRK2AnalysisExposure45s!$Q$9:$Q$11</c:f>
              <c:strCache>
                <c:ptCount val="3"/>
                <c:pt idx="0">
                  <c:v>Male</c:v>
                </c:pt>
                <c:pt idx="1">
                  <c:v>Female</c:v>
                </c:pt>
                <c:pt idx="2">
                  <c:v>M+F</c:v>
                </c:pt>
              </c:strCache>
            </c:strRef>
          </c:cat>
          <c:val>
            <c:numRef>
              <c:f>GIRK2AnalysisExposure45s!$R$9:$R$11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GIRK2AnalysisExposure45s!$S$8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GIRK2AnalysisExposure45s!$S$13:$S$15</c:f>
                <c:numCache>
                  <c:formatCode>General</c:formatCode>
                  <c:ptCount val="3"/>
                  <c:pt idx="0">
                    <c:v>15.613569027810133</c:v>
                  </c:pt>
                  <c:pt idx="1">
                    <c:v>20.834532561629107</c:v>
                  </c:pt>
                  <c:pt idx="2">
                    <c:v>14.032723770133508</c:v>
                  </c:pt>
                </c:numCache>
              </c:numRef>
            </c:plus>
            <c:minus>
              <c:numRef>
                <c:f>GIRK2AnalysisExposure45s!$S$13:$S$15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GIRK2AnalysisExposure45s!$Q$9:$Q$11</c:f>
              <c:strCache>
                <c:ptCount val="3"/>
                <c:pt idx="0">
                  <c:v>Male</c:v>
                </c:pt>
                <c:pt idx="1">
                  <c:v>Female</c:v>
                </c:pt>
                <c:pt idx="2">
                  <c:v>M+F</c:v>
                </c:pt>
              </c:strCache>
            </c:strRef>
          </c:cat>
          <c:val>
            <c:numRef>
              <c:f>GIRK2AnalysisExposure45s!$S$9:$S$11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207417728"/>
        <c:axId val="207419264"/>
      </c:barChart>
      <c:catAx>
        <c:axId val="20741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9264"/>
        <c:crosses val="autoZero"/>
        <c:auto val="1"/>
        <c:lblAlgn val="ctr"/>
        <c:lblOffset val="100"/>
        <c:noMultiLvlLbl val="0"/>
      </c:catAx>
      <c:valAx>
        <c:axId val="20741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7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GABABR1a Expression % In p8 Male Mice</a:t>
            </a: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GABBR1AnalysisExposure1s!$K$14:$L$14</c:f>
                <c:numCache>
                  <c:formatCode>General</c:formatCode>
                  <c:ptCount val="2"/>
                  <c:pt idx="0">
                    <c:v>18.901389821043622</c:v>
                  </c:pt>
                  <c:pt idx="1">
                    <c:v>6.4829820483711362</c:v>
                  </c:pt>
                </c:numCache>
              </c:numRef>
            </c:plus>
            <c:minus>
              <c:numRef>
                <c:f>GABBR1AnalysisExposure1s!$K$14:$L$14</c:f>
                <c:numCache>
                  <c:formatCode>General</c:formatCode>
                  <c:ptCount val="2"/>
                  <c:pt idx="0">
                    <c:v>18.901389821043622</c:v>
                  </c:pt>
                  <c:pt idx="1">
                    <c:v>6.4829820483711362</c:v>
                  </c:pt>
                </c:numCache>
              </c:numRef>
            </c:minus>
          </c:errBars>
          <c:cat>
            <c:strRef>
              <c:f>GABBR1AnalysisExposure1s!$K$12:$L$12</c:f>
              <c:strCache>
                <c:ptCount val="2"/>
                <c:pt idx="0">
                  <c:v>2N-Male</c:v>
                </c:pt>
                <c:pt idx="1">
                  <c:v>Ts-Male</c:v>
                </c:pt>
              </c:strCache>
            </c:strRef>
          </c:cat>
          <c:val>
            <c:numRef>
              <c:f>GABBR1AnalysisExposure1s!$K$13:$L$13</c:f>
              <c:numCache>
                <c:formatCode>General</c:formatCode>
                <c:ptCount val="2"/>
                <c:pt idx="0">
                  <c:v>100</c:v>
                </c:pt>
                <c:pt idx="1">
                  <c:v>71.495471070306195</c:v>
                </c:pt>
              </c:numCache>
            </c:numRef>
          </c:val>
          <c:extLst>
            <c:ext xmlns:c16="http://schemas.microsoft.com/office/drawing/2014/chart" uri="{C3380CC4-5D6E-409C-BE32-E72D297353CC}">
              <c16:uniqueId val="{00000000-0F1E-4F5A-9CCD-40902BDE2544}"/>
            </c:ext>
          </c:extLst>
        </c:ser>
        <c:dLbls>
          <c:showLegendKey val="0"/>
          <c:showVal val="0"/>
          <c:showCatName val="0"/>
          <c:showSerName val="0"/>
          <c:showPercent val="0"/>
          <c:showBubbleSize val="0"/>
        </c:dLbls>
        <c:gapWidth val="150"/>
        <c:axId val="207477760"/>
        <c:axId val="207516416"/>
      </c:barChart>
      <c:catAx>
        <c:axId val="207477760"/>
        <c:scaling>
          <c:orientation val="minMax"/>
        </c:scaling>
        <c:delete val="0"/>
        <c:axPos val="b"/>
        <c:numFmt formatCode="General" sourceLinked="0"/>
        <c:majorTickMark val="out"/>
        <c:minorTickMark val="none"/>
        <c:tickLblPos val="nextTo"/>
        <c:crossAx val="207516416"/>
        <c:crosses val="autoZero"/>
        <c:auto val="1"/>
        <c:lblAlgn val="ctr"/>
        <c:lblOffset val="100"/>
        <c:noMultiLvlLbl val="0"/>
      </c:catAx>
      <c:valAx>
        <c:axId val="207516416"/>
        <c:scaling>
          <c:orientation val="minMax"/>
        </c:scaling>
        <c:delete val="0"/>
        <c:axPos val="l"/>
        <c:title>
          <c:tx>
            <c:rich>
              <a:bodyPr rot="-5400000" vert="horz"/>
              <a:lstStyle/>
              <a:p>
                <a:pPr>
                  <a:defRPr/>
                </a:pPr>
                <a:r>
                  <a:rPr lang="en-US"/>
                  <a:t>GABABR1a</a:t>
                </a:r>
                <a:r>
                  <a:rPr lang="en-US" baseline="0"/>
                  <a:t> Expression %</a:t>
                </a:r>
                <a:endParaRPr lang="en-US"/>
              </a:p>
            </c:rich>
          </c:tx>
          <c:overlay val="0"/>
        </c:title>
        <c:numFmt formatCode="General" sourceLinked="1"/>
        <c:majorTickMark val="out"/>
        <c:minorTickMark val="none"/>
        <c:tickLblPos val="nextTo"/>
        <c:crossAx val="207477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GABABR1b Expression % In p8 Male Mice</a:t>
            </a:r>
            <a:endParaRPr lang="en-US">
              <a:effectLst/>
            </a:endParaRP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GABBR1AnalysisExposure1s!$K$26:$L$26</c:f>
                <c:numCache>
                  <c:formatCode>General</c:formatCode>
                  <c:ptCount val="2"/>
                  <c:pt idx="0">
                    <c:v>14.691538959671206</c:v>
                  </c:pt>
                  <c:pt idx="1">
                    <c:v>18.026803019582307</c:v>
                  </c:pt>
                </c:numCache>
              </c:numRef>
            </c:plus>
            <c:minus>
              <c:numRef>
                <c:f>GABBR1AnalysisExposure1s!$K$26:$L$26</c:f>
                <c:numCache>
                  <c:formatCode>General</c:formatCode>
                  <c:ptCount val="2"/>
                  <c:pt idx="0">
                    <c:v>14.691538959671206</c:v>
                  </c:pt>
                  <c:pt idx="1">
                    <c:v>18.026803019582307</c:v>
                  </c:pt>
                </c:numCache>
              </c:numRef>
            </c:minus>
          </c:errBars>
          <c:cat>
            <c:strRef>
              <c:f>GABBR1AnalysisExposure1s!$K$24:$L$24</c:f>
              <c:strCache>
                <c:ptCount val="2"/>
                <c:pt idx="0">
                  <c:v>2N-Male</c:v>
                </c:pt>
                <c:pt idx="1">
                  <c:v>Ts-Male</c:v>
                </c:pt>
              </c:strCache>
            </c:strRef>
          </c:cat>
          <c:val>
            <c:numRef>
              <c:f>GABBR1AnalysisExposure1s!$K$25:$L$25</c:f>
              <c:numCache>
                <c:formatCode>General</c:formatCode>
                <c:ptCount val="2"/>
                <c:pt idx="0">
                  <c:v>100</c:v>
                </c:pt>
                <c:pt idx="1">
                  <c:v>81.498305294133175</c:v>
                </c:pt>
              </c:numCache>
            </c:numRef>
          </c:val>
          <c:extLst>
            <c:ext xmlns:c16="http://schemas.microsoft.com/office/drawing/2014/chart" uri="{C3380CC4-5D6E-409C-BE32-E72D297353CC}">
              <c16:uniqueId val="{00000000-BE86-4CAF-888E-4C4777B7E571}"/>
            </c:ext>
          </c:extLst>
        </c:ser>
        <c:dLbls>
          <c:showLegendKey val="0"/>
          <c:showVal val="0"/>
          <c:showCatName val="0"/>
          <c:showSerName val="0"/>
          <c:showPercent val="0"/>
          <c:showBubbleSize val="0"/>
        </c:dLbls>
        <c:gapWidth val="150"/>
        <c:axId val="207546624"/>
        <c:axId val="207880192"/>
      </c:barChart>
      <c:catAx>
        <c:axId val="207546624"/>
        <c:scaling>
          <c:orientation val="minMax"/>
        </c:scaling>
        <c:delete val="0"/>
        <c:axPos val="b"/>
        <c:numFmt formatCode="General" sourceLinked="0"/>
        <c:majorTickMark val="out"/>
        <c:minorTickMark val="none"/>
        <c:tickLblPos val="nextTo"/>
        <c:crossAx val="207880192"/>
        <c:crosses val="autoZero"/>
        <c:auto val="1"/>
        <c:lblAlgn val="ctr"/>
        <c:lblOffset val="100"/>
        <c:noMultiLvlLbl val="0"/>
      </c:catAx>
      <c:valAx>
        <c:axId val="207880192"/>
        <c:scaling>
          <c:orientation val="minMax"/>
        </c:scaling>
        <c:delete val="0"/>
        <c:axPos val="l"/>
        <c:title>
          <c:tx>
            <c:rich>
              <a:bodyPr rot="-5400000" vert="horz"/>
              <a:lstStyle/>
              <a:p>
                <a:pPr>
                  <a:defRPr/>
                </a:pPr>
                <a:r>
                  <a:rPr lang="en-US"/>
                  <a:t>GABABR1b</a:t>
                </a:r>
                <a:r>
                  <a:rPr lang="en-US" baseline="0"/>
                  <a:t> Expression %</a:t>
                </a:r>
                <a:endParaRPr lang="en-US"/>
              </a:p>
            </c:rich>
          </c:tx>
          <c:overlay val="0"/>
        </c:title>
        <c:numFmt formatCode="General" sourceLinked="1"/>
        <c:majorTickMark val="out"/>
        <c:minorTickMark val="none"/>
        <c:tickLblPos val="nextTo"/>
        <c:crossAx val="207546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GABABR1a Expression % In p8 Male Mice</a:t>
            </a: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GABBR1AnalysisExposure10s!$K$14:$L$14</c:f>
                <c:numCache>
                  <c:formatCode>General</c:formatCode>
                  <c:ptCount val="2"/>
                  <c:pt idx="0">
                    <c:v>12.661540887770752</c:v>
                  </c:pt>
                  <c:pt idx="1">
                    <c:v>14.894027741552938</c:v>
                  </c:pt>
                </c:numCache>
              </c:numRef>
            </c:plus>
            <c:minus>
              <c:numRef>
                <c:f>GABBR1AnalysisExposure10s!$K$14:$L$14</c:f>
                <c:numCache>
                  <c:formatCode>General</c:formatCode>
                  <c:ptCount val="2"/>
                  <c:pt idx="0">
                    <c:v>12.661540887770752</c:v>
                  </c:pt>
                  <c:pt idx="1">
                    <c:v>14.894027741552938</c:v>
                  </c:pt>
                </c:numCache>
              </c:numRef>
            </c:minus>
          </c:errBars>
          <c:cat>
            <c:strRef>
              <c:f>GABBR1AnalysisExposure10s!$K$12:$L$12</c:f>
              <c:strCache>
                <c:ptCount val="2"/>
                <c:pt idx="0">
                  <c:v>2N-Male</c:v>
                </c:pt>
                <c:pt idx="1">
                  <c:v>Ts-Male</c:v>
                </c:pt>
              </c:strCache>
            </c:strRef>
          </c:cat>
          <c:val>
            <c:numRef>
              <c:f>GABBR1AnalysisExposure10s!$K$13:$L$13</c:f>
              <c:numCache>
                <c:formatCode>General</c:formatCode>
                <c:ptCount val="2"/>
                <c:pt idx="0">
                  <c:v>100</c:v>
                </c:pt>
                <c:pt idx="1">
                  <c:v>73.647287408127013</c:v>
                </c:pt>
              </c:numCache>
            </c:numRef>
          </c:val>
          <c:extLst>
            <c:ext xmlns:c16="http://schemas.microsoft.com/office/drawing/2014/chart" uri="{C3380CC4-5D6E-409C-BE32-E72D297353CC}">
              <c16:uniqueId val="{00000000-F069-4CA0-AEB6-1E095D7BF705}"/>
            </c:ext>
          </c:extLst>
        </c:ser>
        <c:dLbls>
          <c:showLegendKey val="0"/>
          <c:showVal val="0"/>
          <c:showCatName val="0"/>
          <c:showSerName val="0"/>
          <c:showPercent val="0"/>
          <c:showBubbleSize val="0"/>
        </c:dLbls>
        <c:gapWidth val="150"/>
        <c:axId val="207930880"/>
        <c:axId val="207932416"/>
      </c:barChart>
      <c:catAx>
        <c:axId val="207930880"/>
        <c:scaling>
          <c:orientation val="minMax"/>
        </c:scaling>
        <c:delete val="0"/>
        <c:axPos val="b"/>
        <c:numFmt formatCode="General" sourceLinked="0"/>
        <c:majorTickMark val="out"/>
        <c:minorTickMark val="none"/>
        <c:tickLblPos val="nextTo"/>
        <c:crossAx val="207932416"/>
        <c:crosses val="autoZero"/>
        <c:auto val="1"/>
        <c:lblAlgn val="ctr"/>
        <c:lblOffset val="100"/>
        <c:noMultiLvlLbl val="0"/>
      </c:catAx>
      <c:valAx>
        <c:axId val="207932416"/>
        <c:scaling>
          <c:orientation val="minMax"/>
        </c:scaling>
        <c:delete val="0"/>
        <c:axPos val="l"/>
        <c:title>
          <c:tx>
            <c:rich>
              <a:bodyPr rot="-5400000" vert="horz"/>
              <a:lstStyle/>
              <a:p>
                <a:pPr>
                  <a:defRPr/>
                </a:pPr>
                <a:r>
                  <a:rPr lang="en-US"/>
                  <a:t>GABABR1a</a:t>
                </a:r>
                <a:r>
                  <a:rPr lang="en-US" baseline="0"/>
                  <a:t> Expression %</a:t>
                </a:r>
                <a:endParaRPr lang="en-US"/>
              </a:p>
            </c:rich>
          </c:tx>
          <c:overlay val="0"/>
        </c:title>
        <c:numFmt formatCode="General" sourceLinked="1"/>
        <c:majorTickMark val="out"/>
        <c:minorTickMark val="none"/>
        <c:tickLblPos val="nextTo"/>
        <c:crossAx val="20793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GABABR1b Expression % In p8 Male Mice</a:t>
            </a:r>
            <a:endParaRPr lang="en-US">
              <a:effectLst/>
            </a:endParaRP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GABBR1AnalysisExposure10s!$K$26:$L$26</c:f>
                <c:numCache>
                  <c:formatCode>General</c:formatCode>
                  <c:ptCount val="2"/>
                  <c:pt idx="0">
                    <c:v>14.56320932738295</c:v>
                  </c:pt>
                  <c:pt idx="1">
                    <c:v>16.960173545723116</c:v>
                  </c:pt>
                </c:numCache>
              </c:numRef>
            </c:plus>
            <c:minus>
              <c:numRef>
                <c:f>GABBR1AnalysisExposure10s!$K$26:$L$26</c:f>
                <c:numCache>
                  <c:formatCode>General</c:formatCode>
                  <c:ptCount val="2"/>
                  <c:pt idx="0">
                    <c:v>14.56320932738295</c:v>
                  </c:pt>
                  <c:pt idx="1">
                    <c:v>16.960173545723116</c:v>
                  </c:pt>
                </c:numCache>
              </c:numRef>
            </c:minus>
          </c:errBars>
          <c:cat>
            <c:strRef>
              <c:f>GABBR1AnalysisExposure10s!$K$24:$L$24</c:f>
              <c:strCache>
                <c:ptCount val="2"/>
                <c:pt idx="0">
                  <c:v>2N-Male</c:v>
                </c:pt>
                <c:pt idx="1">
                  <c:v>Ts-Male</c:v>
                </c:pt>
              </c:strCache>
            </c:strRef>
          </c:cat>
          <c:val>
            <c:numRef>
              <c:f>GABBR1AnalysisExposure10s!$K$25:$L$25</c:f>
              <c:numCache>
                <c:formatCode>General</c:formatCode>
                <c:ptCount val="2"/>
                <c:pt idx="0">
                  <c:v>99.999999999999986</c:v>
                </c:pt>
                <c:pt idx="1">
                  <c:v>85.867100876779574</c:v>
                </c:pt>
              </c:numCache>
            </c:numRef>
          </c:val>
          <c:extLst>
            <c:ext xmlns:c16="http://schemas.microsoft.com/office/drawing/2014/chart" uri="{C3380CC4-5D6E-409C-BE32-E72D297353CC}">
              <c16:uniqueId val="{00000000-7FD8-444D-B90B-04941DDB5785}"/>
            </c:ext>
          </c:extLst>
        </c:ser>
        <c:dLbls>
          <c:showLegendKey val="0"/>
          <c:showVal val="0"/>
          <c:showCatName val="0"/>
          <c:showSerName val="0"/>
          <c:showPercent val="0"/>
          <c:showBubbleSize val="0"/>
        </c:dLbls>
        <c:gapWidth val="150"/>
        <c:axId val="207581952"/>
        <c:axId val="207583488"/>
      </c:barChart>
      <c:catAx>
        <c:axId val="207581952"/>
        <c:scaling>
          <c:orientation val="minMax"/>
        </c:scaling>
        <c:delete val="0"/>
        <c:axPos val="b"/>
        <c:numFmt formatCode="General" sourceLinked="0"/>
        <c:majorTickMark val="out"/>
        <c:minorTickMark val="none"/>
        <c:tickLblPos val="nextTo"/>
        <c:crossAx val="207583488"/>
        <c:crosses val="autoZero"/>
        <c:auto val="1"/>
        <c:lblAlgn val="ctr"/>
        <c:lblOffset val="100"/>
        <c:noMultiLvlLbl val="0"/>
      </c:catAx>
      <c:valAx>
        <c:axId val="207583488"/>
        <c:scaling>
          <c:orientation val="minMax"/>
        </c:scaling>
        <c:delete val="0"/>
        <c:axPos val="l"/>
        <c:title>
          <c:tx>
            <c:rich>
              <a:bodyPr rot="-5400000" vert="horz"/>
              <a:lstStyle/>
              <a:p>
                <a:pPr>
                  <a:defRPr/>
                </a:pPr>
                <a:r>
                  <a:rPr lang="en-US"/>
                  <a:t>GABABR1b</a:t>
                </a:r>
                <a:r>
                  <a:rPr lang="en-US" baseline="0"/>
                  <a:t> Expression %</a:t>
                </a:r>
                <a:endParaRPr lang="en-US"/>
              </a:p>
            </c:rich>
          </c:tx>
          <c:overlay val="0"/>
        </c:title>
        <c:numFmt formatCode="General" sourceLinked="1"/>
        <c:majorTickMark val="out"/>
        <c:minorTickMark val="none"/>
        <c:tickLblPos val="nextTo"/>
        <c:crossAx val="207581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GABABR1a Expression % In p8 Male Mice</a:t>
            </a: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GABBR1AnalysisExposure15s!$K$14:$L$14</c:f>
                <c:numCache>
                  <c:formatCode>General</c:formatCode>
                  <c:ptCount val="2"/>
                  <c:pt idx="0">
                    <c:v>16.649819496366405</c:v>
                  </c:pt>
                  <c:pt idx="1">
                    <c:v>19.667857642837763</c:v>
                  </c:pt>
                </c:numCache>
              </c:numRef>
            </c:plus>
            <c:minus>
              <c:numRef>
                <c:f>GABBR1AnalysisExposure15s!$K$14:$L$14</c:f>
                <c:numCache>
                  <c:formatCode>General</c:formatCode>
                  <c:ptCount val="2"/>
                  <c:pt idx="0">
                    <c:v>16.649819496366405</c:v>
                  </c:pt>
                  <c:pt idx="1">
                    <c:v>19.667857642837763</c:v>
                  </c:pt>
                </c:numCache>
              </c:numRef>
            </c:minus>
          </c:errBars>
          <c:cat>
            <c:strRef>
              <c:f>GABBR1AnalysisExposure15s!$K$12:$L$12</c:f>
              <c:strCache>
                <c:ptCount val="2"/>
                <c:pt idx="0">
                  <c:v>2N-Male</c:v>
                </c:pt>
                <c:pt idx="1">
                  <c:v>Ts-Male</c:v>
                </c:pt>
              </c:strCache>
            </c:strRef>
          </c:cat>
          <c:val>
            <c:numRef>
              <c:f>GABBR1AnalysisExposure15s!$K$13:$L$13</c:f>
              <c:numCache>
                <c:formatCode>General</c:formatCode>
                <c:ptCount val="2"/>
                <c:pt idx="0">
                  <c:v>100</c:v>
                </c:pt>
                <c:pt idx="1">
                  <c:v>76.749367438406253</c:v>
                </c:pt>
              </c:numCache>
            </c:numRef>
          </c:val>
          <c:extLst>
            <c:ext xmlns:c16="http://schemas.microsoft.com/office/drawing/2014/chart" uri="{C3380CC4-5D6E-409C-BE32-E72D297353CC}">
              <c16:uniqueId val="{00000000-791C-442F-BAE9-D79EFC607842}"/>
            </c:ext>
          </c:extLst>
        </c:ser>
        <c:dLbls>
          <c:showLegendKey val="0"/>
          <c:showVal val="0"/>
          <c:showCatName val="0"/>
          <c:showSerName val="0"/>
          <c:showPercent val="0"/>
          <c:showBubbleSize val="0"/>
        </c:dLbls>
        <c:gapWidth val="150"/>
        <c:axId val="207729024"/>
        <c:axId val="207730560"/>
      </c:barChart>
      <c:catAx>
        <c:axId val="207729024"/>
        <c:scaling>
          <c:orientation val="minMax"/>
        </c:scaling>
        <c:delete val="0"/>
        <c:axPos val="b"/>
        <c:numFmt formatCode="General" sourceLinked="0"/>
        <c:majorTickMark val="out"/>
        <c:minorTickMark val="none"/>
        <c:tickLblPos val="nextTo"/>
        <c:crossAx val="207730560"/>
        <c:crosses val="autoZero"/>
        <c:auto val="1"/>
        <c:lblAlgn val="ctr"/>
        <c:lblOffset val="100"/>
        <c:noMultiLvlLbl val="0"/>
      </c:catAx>
      <c:valAx>
        <c:axId val="207730560"/>
        <c:scaling>
          <c:orientation val="minMax"/>
        </c:scaling>
        <c:delete val="0"/>
        <c:axPos val="l"/>
        <c:title>
          <c:tx>
            <c:rich>
              <a:bodyPr rot="-5400000" vert="horz"/>
              <a:lstStyle/>
              <a:p>
                <a:pPr>
                  <a:defRPr/>
                </a:pPr>
                <a:r>
                  <a:rPr lang="en-US"/>
                  <a:t>GABABR1a</a:t>
                </a:r>
                <a:r>
                  <a:rPr lang="en-US" baseline="0"/>
                  <a:t> Expression %</a:t>
                </a:r>
                <a:endParaRPr lang="en-US"/>
              </a:p>
            </c:rich>
          </c:tx>
          <c:overlay val="0"/>
        </c:title>
        <c:numFmt formatCode="General" sourceLinked="1"/>
        <c:majorTickMark val="out"/>
        <c:minorTickMark val="none"/>
        <c:tickLblPos val="nextTo"/>
        <c:crossAx val="207729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GABABR1b Expression % In p8 Male Mice</a:t>
            </a:r>
            <a:endParaRPr lang="en-US">
              <a:effectLst/>
            </a:endParaRPr>
          </a:p>
        </c:rich>
      </c:tx>
      <c:overlay val="0"/>
    </c:title>
    <c:autoTitleDeleted val="0"/>
    <c:plotArea>
      <c:layout/>
      <c:barChart>
        <c:barDir val="col"/>
        <c:grouping val="clustered"/>
        <c:varyColors val="0"/>
        <c:ser>
          <c:idx val="0"/>
          <c:order val="0"/>
          <c:invertIfNegative val="0"/>
          <c:errBars>
            <c:errBarType val="both"/>
            <c:errValType val="cust"/>
            <c:noEndCap val="0"/>
            <c:plus>
              <c:numRef>
                <c:f>GABBR1AnalysisExposure15s!$K$26:$L$26</c:f>
                <c:numCache>
                  <c:formatCode>General</c:formatCode>
                  <c:ptCount val="2"/>
                  <c:pt idx="0">
                    <c:v>15.636616303740192</c:v>
                  </c:pt>
                  <c:pt idx="1">
                    <c:v>18.421127803735008</c:v>
                  </c:pt>
                </c:numCache>
              </c:numRef>
            </c:plus>
            <c:minus>
              <c:numRef>
                <c:f>GABBR1AnalysisExposure15s!$K$26:$L$26</c:f>
                <c:numCache>
                  <c:formatCode>General</c:formatCode>
                  <c:ptCount val="2"/>
                  <c:pt idx="0">
                    <c:v>15.636616303740192</c:v>
                  </c:pt>
                  <c:pt idx="1">
                    <c:v>18.421127803735008</c:v>
                  </c:pt>
                </c:numCache>
              </c:numRef>
            </c:minus>
          </c:errBars>
          <c:cat>
            <c:strRef>
              <c:f>GABBR1AnalysisExposure15s!$K$24:$L$24</c:f>
              <c:strCache>
                <c:ptCount val="2"/>
                <c:pt idx="0">
                  <c:v>2N-Male</c:v>
                </c:pt>
                <c:pt idx="1">
                  <c:v>Ts-Male</c:v>
                </c:pt>
              </c:strCache>
            </c:strRef>
          </c:cat>
          <c:val>
            <c:numRef>
              <c:f>GABBR1AnalysisExposure15s!$K$25:$L$25</c:f>
              <c:numCache>
                <c:formatCode>General</c:formatCode>
                <c:ptCount val="2"/>
                <c:pt idx="0">
                  <c:v>100</c:v>
                </c:pt>
                <c:pt idx="1">
                  <c:v>84.884142113002241</c:v>
                </c:pt>
              </c:numCache>
            </c:numRef>
          </c:val>
          <c:extLst>
            <c:ext xmlns:c16="http://schemas.microsoft.com/office/drawing/2014/chart" uri="{C3380CC4-5D6E-409C-BE32-E72D297353CC}">
              <c16:uniqueId val="{00000000-1F9F-4E70-A85A-90DB1594F706}"/>
            </c:ext>
          </c:extLst>
        </c:ser>
        <c:dLbls>
          <c:showLegendKey val="0"/>
          <c:showVal val="0"/>
          <c:showCatName val="0"/>
          <c:showSerName val="0"/>
          <c:showPercent val="0"/>
          <c:showBubbleSize val="0"/>
        </c:dLbls>
        <c:gapWidth val="150"/>
        <c:axId val="207781248"/>
        <c:axId val="207795328"/>
      </c:barChart>
      <c:catAx>
        <c:axId val="207781248"/>
        <c:scaling>
          <c:orientation val="minMax"/>
        </c:scaling>
        <c:delete val="0"/>
        <c:axPos val="b"/>
        <c:numFmt formatCode="General" sourceLinked="0"/>
        <c:majorTickMark val="out"/>
        <c:minorTickMark val="none"/>
        <c:tickLblPos val="nextTo"/>
        <c:crossAx val="207795328"/>
        <c:crosses val="autoZero"/>
        <c:auto val="1"/>
        <c:lblAlgn val="ctr"/>
        <c:lblOffset val="100"/>
        <c:noMultiLvlLbl val="0"/>
      </c:catAx>
      <c:valAx>
        <c:axId val="207795328"/>
        <c:scaling>
          <c:orientation val="minMax"/>
        </c:scaling>
        <c:delete val="0"/>
        <c:axPos val="l"/>
        <c:title>
          <c:tx>
            <c:rich>
              <a:bodyPr rot="-5400000" vert="horz"/>
              <a:lstStyle/>
              <a:p>
                <a:pPr>
                  <a:defRPr/>
                </a:pPr>
                <a:r>
                  <a:rPr lang="en-US"/>
                  <a:t>GABABR1b</a:t>
                </a:r>
                <a:r>
                  <a:rPr lang="en-US" baseline="0"/>
                  <a:t> Expression %</a:t>
                </a:r>
                <a:endParaRPr lang="en-US"/>
              </a:p>
            </c:rich>
          </c:tx>
          <c:overlay val="0"/>
        </c:title>
        <c:numFmt formatCode="General" sourceLinked="1"/>
        <c:majorTickMark val="out"/>
        <c:minorTickMark val="none"/>
        <c:tickLblPos val="nextTo"/>
        <c:crossAx val="207781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'AK-GIRK2Analysis Expsoure10s'!$L$27:$M$27</c:f>
                <c:numCache>
                  <c:formatCode>General</c:formatCode>
                  <c:ptCount val="2"/>
                  <c:pt idx="0">
                    <c:v>17.214511671204257</c:v>
                  </c:pt>
                  <c:pt idx="1">
                    <c:v>14.032723770133508</c:v>
                  </c:pt>
                </c:numCache>
              </c:numRef>
            </c:plus>
            <c:minus>
              <c:numRef>
                <c:f>'AK-GIRK2Analysis Expsoure10s'!$L$27:$M$27</c:f>
                <c:numCache>
                  <c:formatCode>General</c:formatCode>
                  <c:ptCount val="2"/>
                  <c:pt idx="0">
                    <c:v>17.214511671204257</c:v>
                  </c:pt>
                  <c:pt idx="1">
                    <c:v>14.032723770133508</c:v>
                  </c:pt>
                </c:numCache>
              </c:numRef>
            </c:minus>
            <c:spPr>
              <a:noFill/>
              <a:ln w="9525" cap="flat" cmpd="sng" algn="ctr">
                <a:solidFill>
                  <a:schemeClr val="tx1">
                    <a:lumMod val="65000"/>
                    <a:lumOff val="35000"/>
                  </a:schemeClr>
                </a:solidFill>
                <a:round/>
              </a:ln>
              <a:effectLst/>
            </c:spPr>
          </c:errBars>
          <c:cat>
            <c:strRef>
              <c:f>'AK-GIRK2Analysis Expsoure10s'!$L$25:$M$25</c:f>
              <c:strCache>
                <c:ptCount val="2"/>
                <c:pt idx="0">
                  <c:v>2N</c:v>
                </c:pt>
                <c:pt idx="1">
                  <c:v>Ts65Dn</c:v>
                </c:pt>
              </c:strCache>
            </c:strRef>
          </c:cat>
          <c:val>
            <c:numRef>
              <c:f>'AK-GIRK2Analysis Expsoure10s'!$L$26:$M$26</c:f>
              <c:numCache>
                <c:formatCode>General</c:formatCode>
                <c:ptCount val="2"/>
                <c:pt idx="0">
                  <c:v>100</c:v>
                </c:pt>
                <c:pt idx="1">
                  <c:v>176.51403858035286</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198491520"/>
        <c:axId val="198493312"/>
      </c:barChart>
      <c:catAx>
        <c:axId val="1984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3312"/>
        <c:crosses val="autoZero"/>
        <c:auto val="1"/>
        <c:lblAlgn val="ctr"/>
        <c:lblOffset val="100"/>
        <c:noMultiLvlLbl val="0"/>
      </c:catAx>
      <c:valAx>
        <c:axId val="19849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'AK-GIRK2Analysis Expsoure10s'!$R$8</c:f>
              <c:strCache>
                <c:ptCount val="1"/>
                <c:pt idx="0">
                  <c:v>2N</c:v>
                </c:pt>
              </c:strCache>
            </c:strRef>
          </c:tx>
          <c:spPr>
            <a:solidFill>
              <a:schemeClr val="accent1"/>
            </a:solidFill>
            <a:ln>
              <a:noFill/>
            </a:ln>
            <a:effectLst/>
          </c:spPr>
          <c:invertIfNegative val="0"/>
          <c:errBars>
            <c:errBarType val="both"/>
            <c:errValType val="cust"/>
            <c:noEndCap val="0"/>
            <c:plus>
              <c:numRef>
                <c:f>'AK-GIRK2Analysis Expsoure10s'!$R$13:$R$15</c:f>
                <c:numCache>
                  <c:formatCode>General</c:formatCode>
                  <c:ptCount val="3"/>
                  <c:pt idx="0">
                    <c:v>12.575862503145549</c:v>
                  </c:pt>
                  <c:pt idx="1">
                    <c:v>29.99004302082847</c:v>
                  </c:pt>
                  <c:pt idx="2">
                    <c:v>17.214511671204257</c:v>
                  </c:pt>
                </c:numCache>
              </c:numRef>
            </c:plus>
            <c:minus>
              <c:numRef>
                <c:f>'AK-GIRK2Analysis Expsoure10s'!$R$13:$R$15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'AK-GIRK2Analysis Expsoure10s'!$Q$9:$Q$11</c:f>
              <c:strCache>
                <c:ptCount val="3"/>
                <c:pt idx="0">
                  <c:v>Male</c:v>
                </c:pt>
                <c:pt idx="1">
                  <c:v>Female</c:v>
                </c:pt>
                <c:pt idx="2">
                  <c:v>M+F</c:v>
                </c:pt>
              </c:strCache>
            </c:strRef>
          </c:cat>
          <c:val>
            <c:numRef>
              <c:f>'AK-GIRK2Analysis Expsoure10s'!$R$9:$R$11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'AK-GIRK2Analysis Expsoure10s'!$S$8</c:f>
              <c:strCache>
                <c:ptCount val="1"/>
                <c:pt idx="0">
                  <c:v>Ts65Dn</c:v>
                </c:pt>
              </c:strCache>
            </c:strRef>
          </c:tx>
          <c:spPr>
            <a:solidFill>
              <a:schemeClr val="accent2"/>
            </a:solidFill>
            <a:ln>
              <a:noFill/>
            </a:ln>
            <a:effectLst/>
          </c:spPr>
          <c:invertIfNegative val="0"/>
          <c:errBars>
            <c:errBarType val="both"/>
            <c:errValType val="cust"/>
            <c:noEndCap val="0"/>
            <c:plus>
              <c:numRef>
                <c:f>'AK-GIRK2Analysis Expsoure10s'!$S$13:$S$15</c:f>
                <c:numCache>
                  <c:formatCode>General</c:formatCode>
                  <c:ptCount val="3"/>
                  <c:pt idx="0">
                    <c:v>15.613569027810133</c:v>
                  </c:pt>
                  <c:pt idx="1">
                    <c:v>20.834532561629107</c:v>
                  </c:pt>
                  <c:pt idx="2">
                    <c:v>14.032723770133508</c:v>
                  </c:pt>
                </c:numCache>
              </c:numRef>
            </c:plus>
            <c:minus>
              <c:numRef>
                <c:f>'AK-GIRK2Analysis Expsoure10s'!$S$13:$S$15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'AK-GIRK2Analysis Expsoure10s'!$Q$9:$Q$11</c:f>
              <c:strCache>
                <c:ptCount val="3"/>
                <c:pt idx="0">
                  <c:v>Male</c:v>
                </c:pt>
                <c:pt idx="1">
                  <c:v>Female</c:v>
                </c:pt>
                <c:pt idx="2">
                  <c:v>M+F</c:v>
                </c:pt>
              </c:strCache>
            </c:strRef>
          </c:cat>
          <c:val>
            <c:numRef>
              <c:f>'AK-GIRK2Analysis Expsoure10s'!$S$9:$S$11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198604288"/>
        <c:axId val="198605824"/>
      </c:barChart>
      <c:catAx>
        <c:axId val="1986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5824"/>
        <c:crosses val="autoZero"/>
        <c:auto val="1"/>
        <c:lblAlgn val="ctr"/>
        <c:lblOffset val="100"/>
        <c:noMultiLvlLbl val="0"/>
      </c:catAx>
      <c:valAx>
        <c:axId val="1986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GIRK2AnalysisExposure1s!$L$16:$M$16</c:f>
                <c:numCache>
                  <c:formatCode>General</c:formatCode>
                  <c:ptCount val="2"/>
                  <c:pt idx="0">
                    <c:v>17.499693912170056</c:v>
                  </c:pt>
                  <c:pt idx="1">
                    <c:v>16.946013360431753</c:v>
                  </c:pt>
                </c:numCache>
              </c:numRef>
            </c:plus>
            <c:minus>
              <c:numRef>
                <c:f>GIRK2AnalysisExposure1s!$L$16:$M$16</c:f>
                <c:numCache>
                  <c:formatCode>General</c:formatCode>
                  <c:ptCount val="2"/>
                  <c:pt idx="0">
                    <c:v>17.499693912170056</c:v>
                  </c:pt>
                  <c:pt idx="1">
                    <c:v>16.946013360431753</c:v>
                  </c:pt>
                </c:numCache>
              </c:numRef>
            </c:minus>
            <c:spPr>
              <a:noFill/>
              <a:ln w="9525" cap="flat" cmpd="sng" algn="ctr">
                <a:solidFill>
                  <a:schemeClr val="tx1">
                    <a:lumMod val="65000"/>
                    <a:lumOff val="35000"/>
                  </a:schemeClr>
                </a:solidFill>
                <a:round/>
              </a:ln>
              <a:effectLst/>
            </c:spPr>
          </c:errBars>
          <c:cat>
            <c:strRef>
              <c:f>GIRK2AnalysisExposure1s!$L$14:$M$14</c:f>
              <c:strCache>
                <c:ptCount val="2"/>
                <c:pt idx="0">
                  <c:v>2N-male</c:v>
                </c:pt>
                <c:pt idx="1">
                  <c:v>Ts65Dn-male</c:v>
                </c:pt>
              </c:strCache>
            </c:strRef>
          </c:cat>
          <c:val>
            <c:numRef>
              <c:f>GIRK2AnalysisExposure1s!$L$15:$M$15</c:f>
              <c:numCache>
                <c:formatCode>General</c:formatCode>
                <c:ptCount val="2"/>
                <c:pt idx="0">
                  <c:v>100</c:v>
                </c:pt>
                <c:pt idx="1">
                  <c:v>155.71922725159286</c:v>
                </c:pt>
              </c:numCache>
            </c:numRef>
          </c:val>
          <c:extLst>
            <c:ext xmlns:c16="http://schemas.microsoft.com/office/drawing/2014/chart" uri="{C3380CC4-5D6E-409C-BE32-E72D297353CC}">
              <c16:uniqueId val="{00000000-42BD-4FB5-8627-7D003EA64EE0}"/>
            </c:ext>
          </c:extLst>
        </c:ser>
        <c:dLbls>
          <c:showLegendKey val="0"/>
          <c:showVal val="0"/>
          <c:showCatName val="0"/>
          <c:showSerName val="0"/>
          <c:showPercent val="0"/>
          <c:showBubbleSize val="0"/>
        </c:dLbls>
        <c:gapWidth val="219"/>
        <c:overlap val="-27"/>
        <c:axId val="198693632"/>
        <c:axId val="198695168"/>
      </c:barChart>
      <c:catAx>
        <c:axId val="1986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5168"/>
        <c:crosses val="autoZero"/>
        <c:auto val="1"/>
        <c:lblAlgn val="ctr"/>
        <c:lblOffset val="100"/>
        <c:noMultiLvlLbl val="0"/>
      </c:catAx>
      <c:valAx>
        <c:axId val="1986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GIRK2AnalysisExposure1s!$L$22:$M$22</c:f>
                <c:numCache>
                  <c:formatCode>General</c:formatCode>
                  <c:ptCount val="2"/>
                  <c:pt idx="0">
                    <c:v>34.927321079616625</c:v>
                  </c:pt>
                  <c:pt idx="1">
                    <c:v>26.463889411261796</c:v>
                  </c:pt>
                </c:numCache>
              </c:numRef>
            </c:plus>
            <c:minus>
              <c:numRef>
                <c:f>GIRK2AnalysisExposure1s!$L$22:$M$22</c:f>
                <c:numCache>
                  <c:formatCode>General</c:formatCode>
                  <c:ptCount val="2"/>
                  <c:pt idx="0">
                    <c:v>34.927321079616625</c:v>
                  </c:pt>
                  <c:pt idx="1">
                    <c:v>26.463889411261796</c:v>
                  </c:pt>
                </c:numCache>
              </c:numRef>
            </c:minus>
            <c:spPr>
              <a:noFill/>
              <a:ln w="9525" cap="flat" cmpd="sng" algn="ctr">
                <a:solidFill>
                  <a:schemeClr val="tx1">
                    <a:lumMod val="65000"/>
                    <a:lumOff val="35000"/>
                  </a:schemeClr>
                </a:solidFill>
                <a:round/>
              </a:ln>
              <a:effectLst/>
            </c:spPr>
          </c:errBars>
          <c:cat>
            <c:strRef>
              <c:f>GIRK2AnalysisExposure1s!$L$20:$M$20</c:f>
              <c:strCache>
                <c:ptCount val="2"/>
                <c:pt idx="0">
                  <c:v>2N-female</c:v>
                </c:pt>
                <c:pt idx="1">
                  <c:v>Ts65Dn-female</c:v>
                </c:pt>
              </c:strCache>
            </c:strRef>
          </c:cat>
          <c:val>
            <c:numRef>
              <c:f>GIRK2AnalysisExposure1s!$L$21:$M$21</c:f>
              <c:numCache>
                <c:formatCode>General</c:formatCode>
                <c:ptCount val="2"/>
                <c:pt idx="0">
                  <c:v>100</c:v>
                </c:pt>
                <c:pt idx="1">
                  <c:v>220.0165937944476</c:v>
                </c:pt>
              </c:numCache>
            </c:numRef>
          </c:val>
          <c:extLst>
            <c:ext xmlns:c16="http://schemas.microsoft.com/office/drawing/2014/chart" uri="{C3380CC4-5D6E-409C-BE32-E72D297353CC}">
              <c16:uniqueId val="{00000000-9FB8-46BA-B99B-508CEE5C05E3}"/>
            </c:ext>
          </c:extLst>
        </c:ser>
        <c:dLbls>
          <c:showLegendKey val="0"/>
          <c:showVal val="0"/>
          <c:showCatName val="0"/>
          <c:showSerName val="0"/>
          <c:showPercent val="0"/>
          <c:showBubbleSize val="0"/>
        </c:dLbls>
        <c:gapWidth val="219"/>
        <c:overlap val="-27"/>
        <c:axId val="198784128"/>
        <c:axId val="198785664"/>
      </c:barChart>
      <c:catAx>
        <c:axId val="1987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5664"/>
        <c:crosses val="autoZero"/>
        <c:auto val="1"/>
        <c:lblAlgn val="ctr"/>
        <c:lblOffset val="100"/>
        <c:noMultiLvlLbl val="0"/>
      </c:catAx>
      <c:valAx>
        <c:axId val="19878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8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 + F</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GIRK2AnalysisExposure1s!$L$27:$M$27</c:f>
                <c:numCache>
                  <c:formatCode>General</c:formatCode>
                  <c:ptCount val="2"/>
                  <c:pt idx="0">
                    <c:v>18.750316026222048</c:v>
                  </c:pt>
                  <c:pt idx="1">
                    <c:v>15.175312429903519</c:v>
                  </c:pt>
                </c:numCache>
              </c:numRef>
            </c:plus>
            <c:minus>
              <c:numRef>
                <c:f>GIRK2AnalysisExposure1s!$L$27:$M$27</c:f>
                <c:numCache>
                  <c:formatCode>General</c:formatCode>
                  <c:ptCount val="2"/>
                  <c:pt idx="0">
                    <c:v>18.750316026222048</c:v>
                  </c:pt>
                  <c:pt idx="1">
                    <c:v>15.175312429903519</c:v>
                  </c:pt>
                </c:numCache>
              </c:numRef>
            </c:minus>
            <c:spPr>
              <a:noFill/>
              <a:ln w="9525" cap="flat" cmpd="sng" algn="ctr">
                <a:solidFill>
                  <a:schemeClr val="tx1">
                    <a:lumMod val="65000"/>
                    <a:lumOff val="35000"/>
                  </a:schemeClr>
                </a:solidFill>
                <a:round/>
              </a:ln>
              <a:effectLst/>
            </c:spPr>
          </c:errBars>
          <c:cat>
            <c:strRef>
              <c:f>GIRK2AnalysisExposure1s!$L$25:$M$25</c:f>
              <c:strCache>
                <c:ptCount val="2"/>
                <c:pt idx="0">
                  <c:v>2N</c:v>
                </c:pt>
                <c:pt idx="1">
                  <c:v>Ts65Dn</c:v>
                </c:pt>
              </c:strCache>
            </c:strRef>
          </c:cat>
          <c:val>
            <c:numRef>
              <c:f>GIRK2AnalysisExposure1s!$L$26:$M$26</c:f>
              <c:numCache>
                <c:formatCode>General</c:formatCode>
                <c:ptCount val="2"/>
                <c:pt idx="0">
                  <c:v>100</c:v>
                </c:pt>
                <c:pt idx="1">
                  <c:v>182.87176008914295</c:v>
                </c:pt>
              </c:numCache>
            </c:numRef>
          </c:val>
          <c:extLst>
            <c:ext xmlns:c16="http://schemas.microsoft.com/office/drawing/2014/chart" uri="{C3380CC4-5D6E-409C-BE32-E72D297353CC}">
              <c16:uniqueId val="{00000000-365B-4740-A26B-33B5204E68C5}"/>
            </c:ext>
          </c:extLst>
        </c:ser>
        <c:dLbls>
          <c:showLegendKey val="0"/>
          <c:showVal val="0"/>
          <c:showCatName val="0"/>
          <c:showSerName val="0"/>
          <c:showPercent val="0"/>
          <c:showBubbleSize val="0"/>
        </c:dLbls>
        <c:gapWidth val="219"/>
        <c:overlap val="-27"/>
        <c:axId val="198806912"/>
        <c:axId val="198718592"/>
      </c:barChart>
      <c:catAx>
        <c:axId val="19880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8592"/>
        <c:crosses val="autoZero"/>
        <c:auto val="1"/>
        <c:lblAlgn val="ctr"/>
        <c:lblOffset val="100"/>
        <c:noMultiLvlLbl val="0"/>
      </c:catAx>
      <c:valAx>
        <c:axId val="19871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GIRK2AnalysisExposure1s!$R$8</c:f>
              <c:strCache>
                <c:ptCount val="1"/>
                <c:pt idx="0">
                  <c:v>2N</c:v>
                </c:pt>
              </c:strCache>
            </c:strRef>
          </c:tx>
          <c:spPr>
            <a:solidFill>
              <a:schemeClr val="accent1"/>
            </a:solidFill>
            <a:ln>
              <a:noFill/>
            </a:ln>
            <a:effectLst/>
          </c:spPr>
          <c:invertIfNegative val="0"/>
          <c:errBars>
            <c:errBarType val="both"/>
            <c:errValType val="cust"/>
            <c:noEndCap val="0"/>
            <c:plus>
              <c:numRef>
                <c:f>GIRK2AnalysisExposure1s!$R$13:$R$15</c:f>
                <c:numCache>
                  <c:formatCode>General</c:formatCode>
                  <c:ptCount val="3"/>
                  <c:pt idx="0">
                    <c:v>12.575862503145549</c:v>
                  </c:pt>
                  <c:pt idx="1">
                    <c:v>29.99004302082847</c:v>
                  </c:pt>
                  <c:pt idx="2">
                    <c:v>17.214511671204257</c:v>
                  </c:pt>
                </c:numCache>
              </c:numRef>
            </c:plus>
            <c:minus>
              <c:numRef>
                <c:f>GIRK2AnalysisExposure1s!$R$13:$R$15</c:f>
                <c:numCache>
                  <c:formatCode>General</c:formatCode>
                  <c:ptCount val="3"/>
                  <c:pt idx="0">
                    <c:v>12.575862503145549</c:v>
                  </c:pt>
                  <c:pt idx="1">
                    <c:v>29.99004302082847</c:v>
                  </c:pt>
                  <c:pt idx="2">
                    <c:v>17.214511671204257</c:v>
                  </c:pt>
                </c:numCache>
              </c:numRef>
            </c:minus>
            <c:spPr>
              <a:noFill/>
              <a:ln w="9525" cap="flat" cmpd="sng" algn="ctr">
                <a:solidFill>
                  <a:schemeClr val="tx1">
                    <a:lumMod val="65000"/>
                    <a:lumOff val="35000"/>
                  </a:schemeClr>
                </a:solidFill>
                <a:round/>
              </a:ln>
              <a:effectLst/>
            </c:spPr>
          </c:errBars>
          <c:cat>
            <c:strRef>
              <c:f>GIRK2AnalysisExposure1s!$Q$9:$Q$11</c:f>
              <c:strCache>
                <c:ptCount val="3"/>
                <c:pt idx="0">
                  <c:v>Male</c:v>
                </c:pt>
                <c:pt idx="1">
                  <c:v>Female</c:v>
                </c:pt>
                <c:pt idx="2">
                  <c:v>M+F</c:v>
                </c:pt>
              </c:strCache>
            </c:strRef>
          </c:cat>
          <c:val>
            <c:numRef>
              <c:f>GIRK2AnalysisExposure1s!$R$9:$R$11</c:f>
              <c:numCache>
                <c:formatCode>General</c:formatCode>
                <c:ptCount val="3"/>
                <c:pt idx="0">
                  <c:v>100</c:v>
                </c:pt>
                <c:pt idx="1">
                  <c:v>100</c:v>
                </c:pt>
                <c:pt idx="2">
                  <c:v>100</c:v>
                </c:pt>
              </c:numCache>
            </c:numRef>
          </c:val>
          <c:extLst>
            <c:ext xmlns:c16="http://schemas.microsoft.com/office/drawing/2014/chart" uri="{C3380CC4-5D6E-409C-BE32-E72D297353CC}">
              <c16:uniqueId val="{00000000-C74F-4985-89F3-8FC1310F0ADF}"/>
            </c:ext>
          </c:extLst>
        </c:ser>
        <c:ser>
          <c:idx val="1"/>
          <c:order val="1"/>
          <c:tx>
            <c:strRef>
              <c:f>GIRK2AnalysisExposure1s!$S$8</c:f>
              <c:strCache>
                <c:ptCount val="1"/>
                <c:pt idx="0">
                  <c:v>Ts65Dn</c:v>
                </c:pt>
              </c:strCache>
            </c:strRef>
          </c:tx>
          <c:spPr>
            <a:solidFill>
              <a:schemeClr val="accent2"/>
            </a:solidFill>
            <a:ln>
              <a:noFill/>
            </a:ln>
            <a:effectLst/>
          </c:spPr>
          <c:invertIfNegative val="0"/>
          <c:errBars>
            <c:errBarType val="both"/>
            <c:errValType val="cust"/>
            <c:noEndCap val="0"/>
            <c:plus>
              <c:numRef>
                <c:f>GIRK2AnalysisExposure1s!$S$13:$S$15</c:f>
                <c:numCache>
                  <c:formatCode>General</c:formatCode>
                  <c:ptCount val="3"/>
                  <c:pt idx="0">
                    <c:v>15.613569027810133</c:v>
                  </c:pt>
                  <c:pt idx="1">
                    <c:v>20.834532561629107</c:v>
                  </c:pt>
                  <c:pt idx="2">
                    <c:v>14.032723770133508</c:v>
                  </c:pt>
                </c:numCache>
              </c:numRef>
            </c:plus>
            <c:minus>
              <c:numRef>
                <c:f>GIRK2AnalysisExposure1s!$S$13:$S$15</c:f>
                <c:numCache>
                  <c:formatCode>General</c:formatCode>
                  <c:ptCount val="3"/>
                  <c:pt idx="0">
                    <c:v>15.613569027810133</c:v>
                  </c:pt>
                  <c:pt idx="1">
                    <c:v>20.834532561629107</c:v>
                  </c:pt>
                  <c:pt idx="2">
                    <c:v>14.032723770133508</c:v>
                  </c:pt>
                </c:numCache>
              </c:numRef>
            </c:minus>
            <c:spPr>
              <a:noFill/>
              <a:ln w="9525" cap="flat" cmpd="sng" algn="ctr">
                <a:solidFill>
                  <a:schemeClr val="tx1">
                    <a:lumMod val="65000"/>
                    <a:lumOff val="35000"/>
                  </a:schemeClr>
                </a:solidFill>
                <a:round/>
              </a:ln>
              <a:effectLst/>
            </c:spPr>
          </c:errBars>
          <c:cat>
            <c:strRef>
              <c:f>GIRK2AnalysisExposure1s!$Q$9:$Q$11</c:f>
              <c:strCache>
                <c:ptCount val="3"/>
                <c:pt idx="0">
                  <c:v>Male</c:v>
                </c:pt>
                <c:pt idx="1">
                  <c:v>Female</c:v>
                </c:pt>
                <c:pt idx="2">
                  <c:v>M+F</c:v>
                </c:pt>
              </c:strCache>
            </c:strRef>
          </c:cat>
          <c:val>
            <c:numRef>
              <c:f>GIRK2AnalysisExposure1s!$S$9:$S$11</c:f>
              <c:numCache>
                <c:formatCode>General</c:formatCode>
                <c:ptCount val="3"/>
                <c:pt idx="0">
                  <c:v>149.12072621596505</c:v>
                </c:pt>
                <c:pt idx="1">
                  <c:v>215.31796588209897</c:v>
                </c:pt>
                <c:pt idx="2">
                  <c:v>176.51403858035286</c:v>
                </c:pt>
              </c:numCache>
            </c:numRef>
          </c:val>
          <c:extLst>
            <c:ext xmlns:c16="http://schemas.microsoft.com/office/drawing/2014/chart" uri="{C3380CC4-5D6E-409C-BE32-E72D297353CC}">
              <c16:uniqueId val="{00000001-C74F-4985-89F3-8FC1310F0ADF}"/>
            </c:ext>
          </c:extLst>
        </c:ser>
        <c:dLbls>
          <c:showLegendKey val="0"/>
          <c:showVal val="0"/>
          <c:showCatName val="0"/>
          <c:showSerName val="0"/>
          <c:showPercent val="0"/>
          <c:showBubbleSize val="0"/>
        </c:dLbls>
        <c:gapWidth val="219"/>
        <c:overlap val="-27"/>
        <c:axId val="198765952"/>
        <c:axId val="198837376"/>
      </c:barChart>
      <c:catAx>
        <c:axId val="19876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37376"/>
        <c:crosses val="autoZero"/>
        <c:auto val="1"/>
        <c:lblAlgn val="ctr"/>
        <c:lblOffset val="100"/>
        <c:noMultiLvlLbl val="0"/>
      </c:catAx>
      <c:valAx>
        <c:axId val="1988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chart" Target="../charts/chart32.xml"/><Relationship Id="rId1" Type="http://schemas.openxmlformats.org/officeDocument/2006/relationships/chart" Target="../charts/chart31.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34.xml"/><Relationship Id="rId1"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image" Target="../media/image2.png"/><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image" Target="../media/image3.png"/><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image" Target="../media/image4.png"/><Relationship Id="rId4"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openxmlformats.org/officeDocument/2006/relationships/image" Target="../media/image5.png"/><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chart" Target="../charts/chart2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8.png"/><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oneCellAnchor>
    <xdr:from>
      <xdr:col>3</xdr:col>
      <xdr:colOff>447675</xdr:colOff>
      <xdr:row>14</xdr:row>
      <xdr:rowOff>76200</xdr:rowOff>
    </xdr:from>
    <xdr:ext cx="184731" cy="26456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305800" y="2571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0</xdr:colOff>
      <xdr:row>47</xdr:row>
      <xdr:rowOff>0</xdr:rowOff>
    </xdr:from>
    <xdr:to>
      <xdr:col>4</xdr:col>
      <xdr:colOff>0</xdr:colOff>
      <xdr:row>55</xdr:row>
      <xdr:rowOff>80010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429125" y="8439150"/>
          <a:ext cx="4991100" cy="160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FORMULAS</a:t>
          </a:r>
        </a:p>
        <a:p>
          <a:endParaRPr lang="en-US" sz="1100"/>
        </a:p>
        <a:p>
          <a:r>
            <a:rPr lang="en-US" sz="1100">
              <a:solidFill>
                <a:srgbClr val="FF0000"/>
              </a:solidFill>
            </a:rPr>
            <a:t>Protein Volume </a:t>
          </a:r>
          <a:r>
            <a:rPr lang="en-US" sz="1100"/>
            <a:t>= Total Volume * Desired Protein Concentration / Protein Concentration</a:t>
          </a:r>
          <a:r>
            <a:rPr lang="en-US" sz="1100" baseline="0"/>
            <a:t> </a:t>
          </a:r>
        </a:p>
        <a:p>
          <a:endParaRPr lang="en-US" sz="1100"/>
        </a:p>
        <a:p>
          <a:r>
            <a:rPr lang="en-US" sz="1100">
              <a:solidFill>
                <a:srgbClr val="FF0000"/>
              </a:solidFill>
            </a:rPr>
            <a:t>Buffer Volume </a:t>
          </a:r>
          <a:r>
            <a:rPr lang="en-US" sz="1100"/>
            <a:t>= Total Volume * (1 / Buffer Concentration)</a:t>
          </a:r>
        </a:p>
        <a:p>
          <a:endParaRPr lang="en-US" sz="1100"/>
        </a:p>
        <a:p>
          <a:r>
            <a:rPr lang="en-US" sz="1100">
              <a:solidFill>
                <a:srgbClr val="FF0000"/>
              </a:solidFill>
            </a:rPr>
            <a:t>Water Volume </a:t>
          </a:r>
          <a:r>
            <a:rPr lang="en-US" sz="1100"/>
            <a:t>= Total Volume - Protein Volume - Buffer Volume</a:t>
          </a:r>
        </a:p>
      </xdr:txBody>
    </xdr:sp>
    <xdr:clientData/>
  </xdr:twoCellAnchor>
  <xdr:twoCellAnchor>
    <xdr:from>
      <xdr:col>4</xdr:col>
      <xdr:colOff>0</xdr:colOff>
      <xdr:row>10</xdr:row>
      <xdr:rowOff>0</xdr:rowOff>
    </xdr:from>
    <xdr:to>
      <xdr:col>10</xdr:col>
      <xdr:colOff>171450</xdr:colOff>
      <xdr:row>24</xdr:row>
      <xdr:rowOff>47625</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25</xdr:row>
      <xdr:rowOff>9525</xdr:rowOff>
    </xdr:from>
    <xdr:to>
      <xdr:col>8</xdr:col>
      <xdr:colOff>314325</xdr:colOff>
      <xdr:row>27</xdr:row>
      <xdr:rowOff>104775</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9420225" y="4819650"/>
          <a:ext cx="349567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Y = </a:t>
          </a:r>
          <a:r>
            <a:rPr lang="el-GR" sz="1100" b="1"/>
            <a:t>β</a:t>
          </a:r>
          <a:r>
            <a:rPr lang="el-GR" sz="1100" b="1" baseline="-25000"/>
            <a:t>0</a:t>
          </a:r>
          <a:r>
            <a:rPr lang="el-GR" sz="1100" b="1"/>
            <a:t> + β</a:t>
          </a:r>
          <a:r>
            <a:rPr lang="el-GR" sz="1100" b="1" baseline="-25000"/>
            <a:t>1</a:t>
          </a:r>
          <a:r>
            <a:rPr lang="el-GR" sz="1100" b="1"/>
            <a:t> </a:t>
          </a:r>
          <a:r>
            <a:rPr lang="en-US" sz="1100" b="1"/>
            <a:t>x + </a:t>
          </a:r>
          <a:r>
            <a:rPr lang="el-GR" sz="1100" b="1"/>
            <a:t>ε, </a:t>
          </a:r>
          <a:r>
            <a:rPr lang="en-US" sz="1100" b="1"/>
            <a:t>R</a:t>
          </a:r>
          <a:r>
            <a:rPr lang="en-US" sz="1100" b="1" baseline="30000"/>
            <a:t>2</a:t>
          </a:r>
          <a:r>
            <a:rPr lang="en-US" sz="1100" b="1"/>
            <a:t> = Z</a:t>
          </a:r>
        </a:p>
        <a:p>
          <a:r>
            <a:rPr lang="en-US" sz="1100" b="0" i="0" u="none" strike="noStrike">
              <a:solidFill>
                <a:srgbClr val="FF0000"/>
              </a:solidFill>
              <a:effectLst/>
              <a:latin typeface="+mn-lt"/>
              <a:ea typeface="+mn-ea"/>
              <a:cs typeface="+mn-cs"/>
            </a:rPr>
            <a:t>Protein Concentration</a:t>
          </a:r>
          <a:r>
            <a:rPr lang="en-US" sz="1100" b="0" i="0" u="none" strike="noStrike">
              <a:solidFill>
                <a:schemeClr val="dk1"/>
              </a:solidFill>
              <a:effectLst/>
              <a:latin typeface="+mn-lt"/>
              <a:ea typeface="+mn-ea"/>
              <a:cs typeface="+mn-cs"/>
            </a:rPr>
            <a:t> =(Absorbance - (</a:t>
          </a:r>
          <a:r>
            <a:rPr lang="el-GR" sz="1100" b="0" i="0" u="none" strike="noStrike">
              <a:solidFill>
                <a:schemeClr val="dk1"/>
              </a:solidFill>
              <a:effectLst/>
              <a:latin typeface="+mn-lt"/>
              <a:ea typeface="+mn-ea"/>
              <a:cs typeface="+mn-cs"/>
            </a:rPr>
            <a:t>β</a:t>
          </a:r>
          <a:r>
            <a:rPr lang="el-GR" sz="1100" b="0" i="0" u="none" strike="noStrike" baseline="-25000">
              <a:solidFill>
                <a:schemeClr val="dk1"/>
              </a:solidFill>
              <a:effectLst/>
              <a:latin typeface="+mn-lt"/>
              <a:ea typeface="+mn-ea"/>
              <a:cs typeface="+mn-cs"/>
            </a:rPr>
            <a:t>0</a:t>
          </a:r>
          <a:r>
            <a:rPr lang="el-GR" sz="1100" b="0" i="0" u="none" strike="noStrike">
              <a:solidFill>
                <a:schemeClr val="dk1"/>
              </a:solidFill>
              <a:effectLst/>
              <a:latin typeface="+mn-lt"/>
              <a:ea typeface="+mn-ea"/>
              <a:cs typeface="+mn-cs"/>
            </a:rPr>
            <a:t>)) * </a:t>
          </a:r>
          <a:r>
            <a:rPr lang="en-US" sz="1100" b="0" i="0" u="none" strike="noStrike">
              <a:solidFill>
                <a:schemeClr val="dk1"/>
              </a:solidFill>
              <a:effectLst/>
              <a:latin typeface="+mn-lt"/>
              <a:ea typeface="+mn-ea"/>
              <a:cs typeface="+mn-cs"/>
            </a:rPr>
            <a:t>Dilution / (</a:t>
          </a:r>
          <a:r>
            <a:rPr lang="el-GR" sz="1100" b="0" i="0" u="none" strike="noStrike">
              <a:solidFill>
                <a:schemeClr val="dk1"/>
              </a:solidFill>
              <a:effectLst/>
              <a:latin typeface="+mn-lt"/>
              <a:ea typeface="+mn-ea"/>
              <a:cs typeface="+mn-cs"/>
            </a:rPr>
            <a:t>β</a:t>
          </a:r>
          <a:r>
            <a:rPr lang="el-GR" sz="1100" b="0" i="0" u="none" strike="noStrike" baseline="-25000">
              <a:solidFill>
                <a:schemeClr val="dk1"/>
              </a:solidFill>
              <a:effectLst/>
              <a:latin typeface="+mn-lt"/>
              <a:ea typeface="+mn-ea"/>
              <a:cs typeface="+mn-cs"/>
            </a:rPr>
            <a:t>1</a:t>
          </a:r>
          <a:r>
            <a:rPr lang="el-GR" sz="1100" b="0" i="0" u="none" strike="noStrike">
              <a:solidFill>
                <a:schemeClr val="dk1"/>
              </a:solidFill>
              <a:effectLst/>
              <a:latin typeface="+mn-lt"/>
              <a:ea typeface="+mn-ea"/>
              <a:cs typeface="+mn-cs"/>
            </a:rPr>
            <a:t>)</a:t>
          </a:r>
          <a:r>
            <a:rPr lang="el-GR"/>
            <a:t> </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434340</xdr:colOff>
      <xdr:row>1</xdr:row>
      <xdr:rowOff>34290</xdr:rowOff>
    </xdr:from>
    <xdr:to>
      <xdr:col>19</xdr:col>
      <xdr:colOff>312420</xdr:colOff>
      <xdr:row>16</xdr:row>
      <xdr:rowOff>148590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426720</xdr:colOff>
      <xdr:row>18</xdr:row>
      <xdr:rowOff>72390</xdr:rowOff>
    </xdr:from>
    <xdr:to>
      <xdr:col>19</xdr:col>
      <xdr:colOff>304800</xdr:colOff>
      <xdr:row>34</xdr:row>
      <xdr:rowOff>11430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28</xdr:row>
      <xdr:rowOff>0</xdr:rowOff>
    </xdr:from>
    <xdr:to>
      <xdr:col>12</xdr:col>
      <xdr:colOff>84268</xdr:colOff>
      <xdr:row>30</xdr:row>
      <xdr:rowOff>60996</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3352800" y="4907280"/>
          <a:ext cx="5174428" cy="411516"/>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0.60167</cdr:x>
      <cdr:y>0.0875</cdr:y>
    </cdr:from>
    <cdr:to>
      <cdr:x>0.80167</cdr:x>
      <cdr:y>0.42083</cdr:y>
    </cdr:to>
    <cdr:sp macro="" textlink="">
      <cdr:nvSpPr>
        <cdr:cNvPr id="2" name="TextBox 1"/>
        <cdr:cNvSpPr txBox="1"/>
      </cdr:nvSpPr>
      <cdr:spPr>
        <a:xfrm xmlns:a="http://schemas.openxmlformats.org/drawingml/2006/main">
          <a:off x="2750820" y="2400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12</xdr:col>
      <xdr:colOff>434340</xdr:colOff>
      <xdr:row>1</xdr:row>
      <xdr:rowOff>34290</xdr:rowOff>
    </xdr:from>
    <xdr:to>
      <xdr:col>19</xdr:col>
      <xdr:colOff>312420</xdr:colOff>
      <xdr:row>16</xdr:row>
      <xdr:rowOff>148590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426720</xdr:colOff>
      <xdr:row>18</xdr:row>
      <xdr:rowOff>72390</xdr:rowOff>
    </xdr:from>
    <xdr:to>
      <xdr:col>19</xdr:col>
      <xdr:colOff>304800</xdr:colOff>
      <xdr:row>34</xdr:row>
      <xdr:rowOff>11430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28</xdr:row>
      <xdr:rowOff>0</xdr:rowOff>
    </xdr:from>
    <xdr:to>
      <xdr:col>12</xdr:col>
      <xdr:colOff>84268</xdr:colOff>
      <xdr:row>30</xdr:row>
      <xdr:rowOff>68616</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3352800" y="4907280"/>
          <a:ext cx="5174428" cy="419136"/>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0.60167</cdr:x>
      <cdr:y>0.0875</cdr:y>
    </cdr:from>
    <cdr:to>
      <cdr:x>0.80167</cdr:x>
      <cdr:y>0.42083</cdr:y>
    </cdr:to>
    <cdr:sp macro="" textlink="">
      <cdr:nvSpPr>
        <cdr:cNvPr id="2" name="TextBox 1"/>
        <cdr:cNvSpPr txBox="1"/>
      </cdr:nvSpPr>
      <cdr:spPr>
        <a:xfrm xmlns:a="http://schemas.openxmlformats.org/drawingml/2006/main">
          <a:off x="2750820" y="2400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12</xdr:col>
      <xdr:colOff>434340</xdr:colOff>
      <xdr:row>1</xdr:row>
      <xdr:rowOff>34290</xdr:rowOff>
    </xdr:from>
    <xdr:to>
      <xdr:col>19</xdr:col>
      <xdr:colOff>312420</xdr:colOff>
      <xdr:row>16</xdr:row>
      <xdr:rowOff>148590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426720</xdr:colOff>
      <xdr:row>18</xdr:row>
      <xdr:rowOff>72390</xdr:rowOff>
    </xdr:from>
    <xdr:to>
      <xdr:col>19</xdr:col>
      <xdr:colOff>304800</xdr:colOff>
      <xdr:row>34</xdr:row>
      <xdr:rowOff>11430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28</xdr:row>
      <xdr:rowOff>0</xdr:rowOff>
    </xdr:from>
    <xdr:to>
      <xdr:col>11</xdr:col>
      <xdr:colOff>663380</xdr:colOff>
      <xdr:row>30</xdr:row>
      <xdr:rowOff>60996</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3352800" y="4907280"/>
          <a:ext cx="5082980" cy="411516"/>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0.60167</cdr:x>
      <cdr:y>0.0875</cdr:y>
    </cdr:from>
    <cdr:to>
      <cdr:x>0.80167</cdr:x>
      <cdr:y>0.42083</cdr:y>
    </cdr:to>
    <cdr:sp macro="" textlink="">
      <cdr:nvSpPr>
        <cdr:cNvPr id="2" name="TextBox 1"/>
        <cdr:cNvSpPr txBox="1"/>
      </cdr:nvSpPr>
      <cdr:spPr>
        <a:xfrm xmlns:a="http://schemas.openxmlformats.org/drawingml/2006/main">
          <a:off x="2750820" y="2400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76200</xdr:rowOff>
    </xdr:from>
    <xdr:to>
      <xdr:col>13</xdr:col>
      <xdr:colOff>591739</xdr:colOff>
      <xdr:row>39</xdr:row>
      <xdr:rowOff>229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5791200"/>
          <a:ext cx="8516539" cy="1638529"/>
        </a:xfrm>
        <a:prstGeom prst="rect">
          <a:avLst/>
        </a:prstGeom>
      </xdr:spPr>
    </xdr:pic>
    <xdr:clientData/>
  </xdr:twoCellAnchor>
  <xdr:twoCellAnchor>
    <xdr:from>
      <xdr:col>0</xdr:col>
      <xdr:colOff>266701</xdr:colOff>
      <xdr:row>12</xdr:row>
      <xdr:rowOff>95251</xdr:rowOff>
    </xdr:from>
    <xdr:to>
      <xdr:col>3</xdr:col>
      <xdr:colOff>590550</xdr:colOff>
      <xdr:row>21</xdr:row>
      <xdr:rowOff>133351</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396240</xdr:colOff>
      <xdr:row>29</xdr:row>
      <xdr:rowOff>0</xdr:rowOff>
    </xdr:from>
    <xdr:to>
      <xdr:col>12</xdr:col>
      <xdr:colOff>556739</xdr:colOff>
      <xdr:row>35</xdr:row>
      <xdr:rowOff>83918</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a:stretch>
          <a:fillRect/>
        </a:stretch>
      </xdr:blipFill>
      <xdr:spPr>
        <a:xfrm>
          <a:off x="3078480" y="5082540"/>
          <a:ext cx="5524979" cy="11354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320040</xdr:colOff>
      <xdr:row>28</xdr:row>
      <xdr:rowOff>121920</xdr:rowOff>
    </xdr:from>
    <xdr:to>
      <xdr:col>12</xdr:col>
      <xdr:colOff>503401</xdr:colOff>
      <xdr:row>33</xdr:row>
      <xdr:rowOff>22927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002280" y="5029200"/>
          <a:ext cx="5547841" cy="7773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29</xdr:row>
      <xdr:rowOff>0</xdr:rowOff>
    </xdr:from>
    <xdr:to>
      <xdr:col>12</xdr:col>
      <xdr:colOff>221464</xdr:colOff>
      <xdr:row>33</xdr:row>
      <xdr:rowOff>106750</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2682240" y="5082540"/>
          <a:ext cx="5585944" cy="8077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29</xdr:row>
      <xdr:rowOff>0</xdr:rowOff>
    </xdr:from>
    <xdr:to>
      <xdr:col>12</xdr:col>
      <xdr:colOff>198602</xdr:colOff>
      <xdr:row>34</xdr:row>
      <xdr:rowOff>129627</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2682240" y="5082540"/>
          <a:ext cx="5563082" cy="1005927"/>
        </a:xfrm>
        <a:prstGeom prst="rect">
          <a:avLst/>
        </a:prstGeom>
      </xdr:spPr>
    </xdr:pic>
    <xdr:clientData/>
  </xdr:twoCellAnchor>
  <xdr:twoCellAnchor>
    <xdr:from>
      <xdr:col>22</xdr:col>
      <xdr:colOff>0</xdr:colOff>
      <xdr:row>17</xdr:row>
      <xdr:rowOff>144780</xdr:rowOff>
    </xdr:from>
    <xdr:to>
      <xdr:col>28</xdr:col>
      <xdr:colOff>285750</xdr:colOff>
      <xdr:row>32</xdr:row>
      <xdr:rowOff>45720</xdr:rowOff>
    </xdr:to>
    <xdr:graphicFrame macro="">
      <xdr:nvGraphicFramePr>
        <xdr:cNvPr id="6" name="Chart 5">
          <a:extLst>
            <a:ext uri="{FF2B5EF4-FFF2-40B4-BE49-F238E27FC236}">
              <a16:creationId xmlns:a16="http://schemas.microsoft.com/office/drawing/2014/main" id="{3EA8F3DC-C9A8-4FA6-B5A3-B9A0254B2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0.09019</cdr:x>
      <cdr:y>0.54029</cdr:y>
    </cdr:from>
    <cdr:to>
      <cdr:x>0.93319</cdr:x>
      <cdr:y>0.54029</cdr:y>
    </cdr:to>
    <cdr:cxnSp macro="">
      <cdr:nvCxnSpPr>
        <cdr:cNvPr id="3" name="Straight Connector 2">
          <a:extLst xmlns:a="http://schemas.openxmlformats.org/drawingml/2006/main">
            <a:ext uri="{FF2B5EF4-FFF2-40B4-BE49-F238E27FC236}">
              <a16:creationId xmlns:a16="http://schemas.microsoft.com/office/drawing/2014/main" id="{142E63E4-DCE2-94B4-6CBA-CEA465157A78}"/>
            </a:ext>
          </a:extLst>
        </cdr:cNvPr>
        <cdr:cNvCxnSpPr/>
      </cdr:nvCxnSpPr>
      <cdr:spPr>
        <a:xfrm xmlns:a="http://schemas.openxmlformats.org/drawingml/2006/main" flipV="1">
          <a:off x="388631" y="1366838"/>
          <a:ext cx="3632580" cy="0"/>
        </a:xfrm>
        <a:prstGeom xmlns:a="http://schemas.openxmlformats.org/drawingml/2006/main" prst="line">
          <a:avLst/>
        </a:prstGeom>
        <a:ln xmlns:a="http://schemas.openxmlformats.org/drawingml/2006/main" w="6350">
          <a:solidFill>
            <a:schemeClr val="tx1"/>
          </a:solidFill>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29</xdr:row>
      <xdr:rowOff>0</xdr:rowOff>
    </xdr:from>
    <xdr:to>
      <xdr:col>12</xdr:col>
      <xdr:colOff>267188</xdr:colOff>
      <xdr:row>33</xdr:row>
      <xdr:rowOff>160095</xdr:rowOff>
    </xdr:to>
    <xdr:pic>
      <xdr:nvPicPr>
        <xdr:cNvPr id="7" name="Picture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2682240" y="5082540"/>
          <a:ext cx="5631668" cy="861135"/>
        </a:xfrm>
        <a:prstGeom prst="rect">
          <a:avLst/>
        </a:prstGeom>
        <a:ln>
          <a:solidFill>
            <a:schemeClr val="tx1"/>
          </a:solidFill>
        </a:ln>
      </xdr:spPr>
    </xdr:pic>
    <xdr:clientData/>
  </xdr:twoCellAnchor>
  <xdr:twoCellAnchor>
    <xdr:from>
      <xdr:col>23</xdr:col>
      <xdr:colOff>70485</xdr:colOff>
      <xdr:row>27</xdr:row>
      <xdr:rowOff>165735</xdr:rowOff>
    </xdr:from>
    <xdr:to>
      <xdr:col>28</xdr:col>
      <xdr:colOff>461010</xdr:colOff>
      <xdr:row>38</xdr:row>
      <xdr:rowOff>144780</xdr:rowOff>
    </xdr:to>
    <xdr:pic>
      <xdr:nvPicPr>
        <xdr:cNvPr id="6" name="Picture 1" descr="A close-up of a graph&#10;&#10;Description automatically generated">
          <a:extLst>
            <a:ext uri="{FF2B5EF4-FFF2-40B4-BE49-F238E27FC236}">
              <a16:creationId xmlns:a16="http://schemas.microsoft.com/office/drawing/2014/main" id="{0BCEAECF-E520-BDB7-01CB-BF219FD0BA7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500985" y="4897755"/>
          <a:ext cx="3743325" cy="1906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266701</xdr:colOff>
      <xdr:row>12</xdr:row>
      <xdr:rowOff>95251</xdr:rowOff>
    </xdr:from>
    <xdr:to>
      <xdr:col>3</xdr:col>
      <xdr:colOff>590550</xdr:colOff>
      <xdr:row>21</xdr:row>
      <xdr:rowOff>133351</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271461</xdr:colOff>
      <xdr:row>21</xdr:row>
      <xdr:rowOff>133349</xdr:rowOff>
    </xdr:from>
    <xdr:to>
      <xdr:col>3</xdr:col>
      <xdr:colOff>552450</xdr:colOff>
      <xdr:row>30</xdr:row>
      <xdr:rowOff>185736</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290512</xdr:colOff>
      <xdr:row>4</xdr:row>
      <xdr:rowOff>76200</xdr:rowOff>
    </xdr:from>
    <xdr:to>
      <xdr:col>22</xdr:col>
      <xdr:colOff>295275</xdr:colOff>
      <xdr:row>14</xdr:row>
      <xdr:rowOff>85725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238126</xdr:colOff>
      <xdr:row>17</xdr:row>
      <xdr:rowOff>147637</xdr:rowOff>
    </xdr:from>
    <xdr:to>
      <xdr:col>21</xdr:col>
      <xdr:colOff>523876</xdr:colOff>
      <xdr:row>32</xdr:row>
      <xdr:rowOff>33337</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29</xdr:row>
      <xdr:rowOff>0</xdr:rowOff>
    </xdr:from>
    <xdr:to>
      <xdr:col>12</xdr:col>
      <xdr:colOff>251947</xdr:colOff>
      <xdr:row>34</xdr:row>
      <xdr:rowOff>15317</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5"/>
        <a:stretch>
          <a:fillRect/>
        </a:stretch>
      </xdr:blipFill>
      <xdr:spPr>
        <a:xfrm>
          <a:off x="2682240" y="5082540"/>
          <a:ext cx="5616427" cy="8916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heetViews>
  <sheetFormatPr defaultRowHeight="15" x14ac:dyDescent="0.25"/>
  <cols>
    <col min="1" max="2" width="9.42578125" bestFit="1" customWidth="1"/>
    <col min="3" max="3" width="5.28515625" bestFit="1" customWidth="1"/>
    <col min="4" max="5" width="4.28515625" bestFit="1" customWidth="1"/>
    <col min="6" max="6" width="16.140625" bestFit="1" customWidth="1"/>
    <col min="8" max="8" width="12" bestFit="1" customWidth="1"/>
    <col min="9" max="9" width="16.5703125" bestFit="1" customWidth="1"/>
    <col min="10" max="10" width="11.42578125" bestFit="1" customWidth="1"/>
    <col min="12" max="12" width="15" bestFit="1" customWidth="1"/>
  </cols>
  <sheetData>
    <row r="1" spans="1:12" x14ac:dyDescent="0.25">
      <c r="A1" s="1" t="s">
        <v>2</v>
      </c>
      <c r="B1" s="3"/>
    </row>
    <row r="3" spans="1:12" x14ac:dyDescent="0.25">
      <c r="A3" s="51" t="s">
        <v>45</v>
      </c>
      <c r="B3" s="51"/>
      <c r="C3" s="51"/>
    </row>
    <row r="5" spans="1:12" x14ac:dyDescent="0.25">
      <c r="A5" s="1" t="s">
        <v>3</v>
      </c>
      <c r="B5" s="1" t="s">
        <v>3</v>
      </c>
      <c r="C5" s="1" t="s">
        <v>4</v>
      </c>
      <c r="D5" s="1" t="s">
        <v>5</v>
      </c>
      <c r="E5" s="1" t="s">
        <v>6</v>
      </c>
      <c r="F5" s="1" t="s">
        <v>7</v>
      </c>
      <c r="G5" s="1" t="s">
        <v>1</v>
      </c>
      <c r="H5" s="1" t="s">
        <v>8</v>
      </c>
      <c r="I5" s="1" t="s">
        <v>9</v>
      </c>
      <c r="J5" s="1" t="s">
        <v>10</v>
      </c>
      <c r="K5" s="1" t="s">
        <v>11</v>
      </c>
      <c r="L5" s="1" t="s">
        <v>12</v>
      </c>
    </row>
    <row r="6" spans="1:12" x14ac:dyDescent="0.25">
      <c r="A6" s="42" t="s">
        <v>50</v>
      </c>
      <c r="C6" t="s">
        <v>66</v>
      </c>
      <c r="D6" t="s">
        <v>63</v>
      </c>
      <c r="E6" t="s">
        <v>62</v>
      </c>
      <c r="F6" s="2" t="s">
        <v>64</v>
      </c>
      <c r="G6" s="5">
        <v>1</v>
      </c>
      <c r="H6" s="4">
        <v>31</v>
      </c>
      <c r="I6" s="4">
        <v>31</v>
      </c>
      <c r="J6" s="5">
        <f>((I6-H6)/H6)*100</f>
        <v>0</v>
      </c>
      <c r="K6" s="6">
        <f t="shared" ref="K6:K20" si="0">I6*10</f>
        <v>310</v>
      </c>
      <c r="L6" s="6">
        <v>6</v>
      </c>
    </row>
    <row r="7" spans="1:12" x14ac:dyDescent="0.25">
      <c r="A7" s="2" t="s">
        <v>51</v>
      </c>
      <c r="C7" t="s">
        <v>67</v>
      </c>
      <c r="D7" t="s">
        <v>63</v>
      </c>
      <c r="E7" t="s">
        <v>62</v>
      </c>
      <c r="F7" s="2" t="s">
        <v>65</v>
      </c>
      <c r="G7" s="5">
        <v>2</v>
      </c>
      <c r="H7" s="4">
        <v>31.7</v>
      </c>
      <c r="I7" s="4">
        <v>31.7</v>
      </c>
      <c r="J7" s="5">
        <f t="shared" ref="J7:J20" si="1">((I7-H7)/H7)*100</f>
        <v>0</v>
      </c>
      <c r="K7" s="6">
        <f t="shared" si="0"/>
        <v>317</v>
      </c>
      <c r="L7" s="6">
        <v>6</v>
      </c>
    </row>
    <row r="8" spans="1:12" x14ac:dyDescent="0.25">
      <c r="A8" s="2" t="s">
        <v>52</v>
      </c>
      <c r="C8" t="s">
        <v>66</v>
      </c>
      <c r="D8" t="s">
        <v>63</v>
      </c>
      <c r="E8" t="s">
        <v>62</v>
      </c>
      <c r="F8" s="2" t="s">
        <v>64</v>
      </c>
      <c r="G8" s="5">
        <v>3</v>
      </c>
      <c r="H8" s="4">
        <v>34.1</v>
      </c>
      <c r="I8" s="4">
        <v>34.1</v>
      </c>
      <c r="J8" s="5">
        <f t="shared" si="1"/>
        <v>0</v>
      </c>
      <c r="K8" s="6">
        <f t="shared" si="0"/>
        <v>341</v>
      </c>
      <c r="L8" s="6">
        <v>6</v>
      </c>
    </row>
    <row r="9" spans="1:12" x14ac:dyDescent="0.25">
      <c r="A9" s="2" t="s">
        <v>53</v>
      </c>
      <c r="C9" t="s">
        <v>67</v>
      </c>
      <c r="D9" t="s">
        <v>63</v>
      </c>
      <c r="E9" t="s">
        <v>62</v>
      </c>
      <c r="F9" s="2" t="s">
        <v>65</v>
      </c>
      <c r="G9" s="5">
        <v>4</v>
      </c>
      <c r="H9" s="4">
        <v>21.4</v>
      </c>
      <c r="I9" s="4">
        <v>21.4</v>
      </c>
      <c r="J9" s="5">
        <f t="shared" si="1"/>
        <v>0</v>
      </c>
      <c r="K9" s="6">
        <f t="shared" si="0"/>
        <v>214</v>
      </c>
      <c r="L9" s="6">
        <v>6</v>
      </c>
    </row>
    <row r="10" spans="1:12" x14ac:dyDescent="0.25">
      <c r="A10" t="s">
        <v>54</v>
      </c>
      <c r="C10" t="s">
        <v>66</v>
      </c>
      <c r="D10" t="s">
        <v>63</v>
      </c>
      <c r="E10" t="s">
        <v>62</v>
      </c>
      <c r="F10" s="2" t="s">
        <v>64</v>
      </c>
      <c r="G10" s="5">
        <v>5</v>
      </c>
      <c r="H10" s="4">
        <v>30.6</v>
      </c>
      <c r="I10" s="4">
        <v>30.6</v>
      </c>
      <c r="J10" s="5">
        <f t="shared" si="1"/>
        <v>0</v>
      </c>
      <c r="K10" s="6">
        <f t="shared" si="0"/>
        <v>306</v>
      </c>
      <c r="L10" s="6">
        <v>6</v>
      </c>
    </row>
    <row r="11" spans="1:12" x14ac:dyDescent="0.25">
      <c r="A11" t="s">
        <v>55</v>
      </c>
      <c r="C11" t="s">
        <v>67</v>
      </c>
      <c r="D11" t="s">
        <v>63</v>
      </c>
      <c r="E11" t="s">
        <v>62</v>
      </c>
      <c r="F11" s="2" t="s">
        <v>65</v>
      </c>
      <c r="G11" s="5">
        <v>6</v>
      </c>
      <c r="H11" s="4">
        <v>27.1</v>
      </c>
      <c r="I11" s="4">
        <v>27.1</v>
      </c>
      <c r="J11" s="5">
        <f t="shared" si="1"/>
        <v>0</v>
      </c>
      <c r="K11" s="6">
        <f t="shared" si="0"/>
        <v>271</v>
      </c>
      <c r="L11" s="6">
        <v>6</v>
      </c>
    </row>
    <row r="12" spans="1:12" x14ac:dyDescent="0.25">
      <c r="A12" s="2" t="s">
        <v>56</v>
      </c>
      <c r="C12" t="s">
        <v>66</v>
      </c>
      <c r="D12" t="s">
        <v>13</v>
      </c>
      <c r="E12" t="s">
        <v>62</v>
      </c>
      <c r="F12" s="2" t="s">
        <v>64</v>
      </c>
      <c r="G12" s="5">
        <v>7</v>
      </c>
      <c r="H12" s="4">
        <v>29.8</v>
      </c>
      <c r="I12" s="4">
        <v>29.8</v>
      </c>
      <c r="J12" s="5">
        <f t="shared" si="1"/>
        <v>0</v>
      </c>
      <c r="K12" s="6">
        <f t="shared" si="0"/>
        <v>298</v>
      </c>
      <c r="L12" s="6">
        <v>6</v>
      </c>
    </row>
    <row r="13" spans="1:12" x14ac:dyDescent="0.25">
      <c r="A13" s="2" t="s">
        <v>57</v>
      </c>
      <c r="C13" t="s">
        <v>67</v>
      </c>
      <c r="D13" t="s">
        <v>13</v>
      </c>
      <c r="E13" t="s">
        <v>62</v>
      </c>
      <c r="F13" s="2" t="s">
        <v>65</v>
      </c>
      <c r="G13" s="5">
        <v>8</v>
      </c>
      <c r="H13" s="4">
        <v>20.3</v>
      </c>
      <c r="I13" s="4">
        <v>20.3</v>
      </c>
      <c r="J13" s="5">
        <f t="shared" si="1"/>
        <v>0</v>
      </c>
      <c r="K13" s="6">
        <f t="shared" si="0"/>
        <v>203</v>
      </c>
      <c r="L13" s="6">
        <v>6</v>
      </c>
    </row>
    <row r="14" spans="1:12" x14ac:dyDescent="0.25">
      <c r="A14" s="2" t="s">
        <v>58</v>
      </c>
      <c r="C14" t="s">
        <v>66</v>
      </c>
      <c r="D14" t="s">
        <v>13</v>
      </c>
      <c r="E14" t="s">
        <v>62</v>
      </c>
      <c r="F14" s="2" t="s">
        <v>64</v>
      </c>
      <c r="G14" s="5">
        <v>9</v>
      </c>
      <c r="H14" s="4">
        <v>42.6</v>
      </c>
      <c r="I14" s="4">
        <v>42.6</v>
      </c>
      <c r="J14" s="5">
        <f t="shared" si="1"/>
        <v>0</v>
      </c>
      <c r="K14" s="6">
        <f t="shared" si="0"/>
        <v>426</v>
      </c>
      <c r="L14" s="6">
        <v>6</v>
      </c>
    </row>
    <row r="15" spans="1:12" x14ac:dyDescent="0.25">
      <c r="A15" s="2" t="s">
        <v>59</v>
      </c>
      <c r="C15" t="s">
        <v>67</v>
      </c>
      <c r="D15" t="s">
        <v>13</v>
      </c>
      <c r="E15" t="s">
        <v>62</v>
      </c>
      <c r="F15" s="2" t="s">
        <v>65</v>
      </c>
      <c r="G15" s="5">
        <v>10</v>
      </c>
      <c r="H15" s="4">
        <v>20.3</v>
      </c>
      <c r="I15" s="4">
        <v>20.3</v>
      </c>
      <c r="J15" s="5">
        <f t="shared" si="1"/>
        <v>0</v>
      </c>
      <c r="K15" s="6">
        <f t="shared" si="0"/>
        <v>203</v>
      </c>
      <c r="L15" s="6">
        <v>6</v>
      </c>
    </row>
    <row r="16" spans="1:12" x14ac:dyDescent="0.25">
      <c r="A16" t="s">
        <v>60</v>
      </c>
      <c r="C16" t="s">
        <v>66</v>
      </c>
      <c r="D16" t="s">
        <v>13</v>
      </c>
      <c r="E16" t="s">
        <v>62</v>
      </c>
      <c r="F16" s="2" t="s">
        <v>64</v>
      </c>
      <c r="G16" s="5">
        <v>11</v>
      </c>
      <c r="H16" s="4">
        <v>29</v>
      </c>
      <c r="I16" s="4">
        <v>29</v>
      </c>
      <c r="J16" s="5">
        <f t="shared" si="1"/>
        <v>0</v>
      </c>
      <c r="K16" s="6">
        <f t="shared" si="0"/>
        <v>290</v>
      </c>
      <c r="L16" s="6">
        <v>6</v>
      </c>
    </row>
    <row r="17" spans="1:12" x14ac:dyDescent="0.25">
      <c r="A17" t="s">
        <v>61</v>
      </c>
      <c r="C17" t="s">
        <v>66</v>
      </c>
      <c r="D17" t="s">
        <v>13</v>
      </c>
      <c r="E17" t="s">
        <v>62</v>
      </c>
      <c r="F17" s="2" t="s">
        <v>64</v>
      </c>
      <c r="G17" s="5">
        <v>12</v>
      </c>
      <c r="H17" s="4">
        <v>27.7</v>
      </c>
      <c r="I17" s="4">
        <v>27.7</v>
      </c>
      <c r="J17" s="5">
        <f t="shared" si="1"/>
        <v>0</v>
      </c>
      <c r="K17" s="6">
        <f t="shared" si="0"/>
        <v>277</v>
      </c>
      <c r="L17" s="6">
        <v>6</v>
      </c>
    </row>
    <row r="18" spans="1:12" x14ac:dyDescent="0.25">
      <c r="F18" s="2"/>
      <c r="G18" s="5">
        <v>13</v>
      </c>
      <c r="J18" s="5" t="e">
        <f t="shared" si="1"/>
        <v>#DIV/0!</v>
      </c>
      <c r="K18" s="6">
        <f t="shared" si="0"/>
        <v>0</v>
      </c>
      <c r="L18" s="6">
        <v>6</v>
      </c>
    </row>
    <row r="19" spans="1:12" x14ac:dyDescent="0.25">
      <c r="F19" s="2"/>
      <c r="G19" s="5">
        <v>14</v>
      </c>
      <c r="J19" s="5" t="e">
        <f t="shared" si="1"/>
        <v>#DIV/0!</v>
      </c>
      <c r="K19" s="6">
        <f t="shared" si="0"/>
        <v>0</v>
      </c>
      <c r="L19" s="6">
        <v>6</v>
      </c>
    </row>
    <row r="20" spans="1:12" x14ac:dyDescent="0.25">
      <c r="F20" s="2"/>
      <c r="G20" s="5">
        <v>15</v>
      </c>
      <c r="J20" s="5" t="e">
        <f t="shared" si="1"/>
        <v>#DIV/0!</v>
      </c>
      <c r="K20" s="6">
        <f t="shared" si="0"/>
        <v>0</v>
      </c>
      <c r="L20" s="6">
        <v>6</v>
      </c>
    </row>
    <row r="21" spans="1:12" x14ac:dyDescent="0.25">
      <c r="F21" s="2"/>
      <c r="G21" s="5">
        <v>16</v>
      </c>
      <c r="H21" s="4"/>
      <c r="J21" s="5" t="e">
        <f>((I21-H21)/H21)*100</f>
        <v>#DIV/0!</v>
      </c>
      <c r="K21" s="6">
        <f t="shared" ref="K21:K27" si="2">I21*10</f>
        <v>0</v>
      </c>
      <c r="L21" s="6">
        <v>6</v>
      </c>
    </row>
    <row r="22" spans="1:12" x14ac:dyDescent="0.25">
      <c r="F22" s="2"/>
      <c r="G22" s="5">
        <v>17</v>
      </c>
      <c r="H22" s="4"/>
      <c r="J22" s="5" t="e">
        <f t="shared" ref="J22:J26" si="3">((I22-H22)/H22)*100</f>
        <v>#DIV/0!</v>
      </c>
      <c r="K22" s="6">
        <f t="shared" si="2"/>
        <v>0</v>
      </c>
      <c r="L22" s="6">
        <v>6</v>
      </c>
    </row>
    <row r="23" spans="1:12" x14ac:dyDescent="0.25">
      <c r="F23" s="2"/>
      <c r="G23" s="5">
        <v>18</v>
      </c>
      <c r="H23" s="4"/>
      <c r="J23" s="5" t="e">
        <f t="shared" si="3"/>
        <v>#DIV/0!</v>
      </c>
      <c r="K23" s="6">
        <f t="shared" si="2"/>
        <v>0</v>
      </c>
      <c r="L23" s="6">
        <v>6</v>
      </c>
    </row>
    <row r="24" spans="1:12" x14ac:dyDescent="0.25">
      <c r="F24" s="2"/>
      <c r="G24" s="5">
        <v>19</v>
      </c>
      <c r="H24" s="4"/>
      <c r="J24" s="5" t="e">
        <f t="shared" si="3"/>
        <v>#DIV/0!</v>
      </c>
      <c r="K24" s="6">
        <f t="shared" si="2"/>
        <v>0</v>
      </c>
      <c r="L24" s="6">
        <v>6</v>
      </c>
    </row>
    <row r="25" spans="1:12" x14ac:dyDescent="0.25">
      <c r="F25" s="2"/>
      <c r="G25" s="5">
        <v>20</v>
      </c>
      <c r="H25" s="4"/>
      <c r="J25" s="5" t="e">
        <f t="shared" si="3"/>
        <v>#DIV/0!</v>
      </c>
      <c r="K25" s="6">
        <f t="shared" si="2"/>
        <v>0</v>
      </c>
      <c r="L25" s="6">
        <v>6</v>
      </c>
    </row>
    <row r="26" spans="1:12" x14ac:dyDescent="0.25">
      <c r="F26" s="2"/>
      <c r="G26" s="5">
        <v>21</v>
      </c>
      <c r="H26" s="4"/>
      <c r="J26" s="5" t="e">
        <f t="shared" si="3"/>
        <v>#DIV/0!</v>
      </c>
      <c r="K26" s="6">
        <f t="shared" si="2"/>
        <v>0</v>
      </c>
      <c r="L26" s="6">
        <v>6</v>
      </c>
    </row>
    <row r="27" spans="1:12" x14ac:dyDescent="0.25">
      <c r="F27" s="2"/>
      <c r="G27" s="5">
        <v>22</v>
      </c>
      <c r="H27" s="4"/>
      <c r="J27" s="5" t="e">
        <f>((I27-H27)/H27)*100</f>
        <v>#DIV/0!</v>
      </c>
      <c r="K27" s="6">
        <f t="shared" si="2"/>
        <v>0</v>
      </c>
      <c r="L27" s="6">
        <v>6</v>
      </c>
    </row>
    <row r="32" spans="1:12" x14ac:dyDescent="0.25">
      <c r="A32" s="41" t="s">
        <v>49</v>
      </c>
    </row>
  </sheetData>
  <mergeCells count="1">
    <mergeCell ref="A3:C3"/>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0"/>
  <sheetViews>
    <sheetView topLeftCell="D1" workbookViewId="0">
      <selection activeCell="L25" sqref="L25"/>
    </sheetView>
  </sheetViews>
  <sheetFormatPr defaultRowHeight="15" x14ac:dyDescent="0.25"/>
  <cols>
    <col min="7" max="8" width="11.42578125" bestFit="1" customWidth="1"/>
    <col min="9" max="9" width="8.85546875" customWidth="1"/>
  </cols>
  <sheetData>
    <row r="1" spans="1:12" x14ac:dyDescent="0.25">
      <c r="A1" s="47" t="s">
        <v>108</v>
      </c>
    </row>
    <row r="2" spans="1:12" x14ac:dyDescent="0.25">
      <c r="A2" t="s">
        <v>97</v>
      </c>
      <c r="B2" t="s">
        <v>4</v>
      </c>
      <c r="C2" t="s">
        <v>5</v>
      </c>
      <c r="D2" t="s">
        <v>99</v>
      </c>
      <c r="E2" t="s">
        <v>82</v>
      </c>
      <c r="G2" t="s">
        <v>100</v>
      </c>
      <c r="H2" t="s">
        <v>101</v>
      </c>
      <c r="I2" s="16" t="s">
        <v>87</v>
      </c>
      <c r="J2" s="48" t="s">
        <v>115</v>
      </c>
      <c r="K2" t="s">
        <v>104</v>
      </c>
    </row>
    <row r="3" spans="1:12" x14ac:dyDescent="0.25">
      <c r="A3">
        <v>1</v>
      </c>
      <c r="B3" t="s">
        <v>64</v>
      </c>
      <c r="C3" t="s">
        <v>63</v>
      </c>
      <c r="D3">
        <v>199.351</v>
      </c>
      <c r="E3">
        <v>231.83600000000001</v>
      </c>
      <c r="G3">
        <f>E3-D3</f>
        <v>32.485000000000014</v>
      </c>
      <c r="I3" s="14" t="s">
        <v>113</v>
      </c>
      <c r="J3" s="14">
        <f>G15+H15-2</f>
        <v>4</v>
      </c>
      <c r="K3">
        <f>G3*100/AVERAGE(G3:G8)</f>
        <v>85.785586648239928</v>
      </c>
    </row>
    <row r="4" spans="1:12" x14ac:dyDescent="0.25">
      <c r="A4">
        <v>2</v>
      </c>
      <c r="B4" t="s">
        <v>65</v>
      </c>
      <c r="C4" t="s">
        <v>63</v>
      </c>
      <c r="D4">
        <v>209.31399999999999</v>
      </c>
      <c r="E4">
        <v>233.96799999999999</v>
      </c>
      <c r="H4">
        <f>E4-D4</f>
        <v>24.653999999999996</v>
      </c>
      <c r="I4" s="14" t="s">
        <v>114</v>
      </c>
      <c r="J4" s="14">
        <f>SQRT(((G15-1)*STDEV(G3:G8)^2+(H15-1)*STDEV(H3:H8)^2)/(G15+H15-2))</f>
        <v>7.3695783687625873</v>
      </c>
      <c r="L4">
        <f t="shared" ref="L4" si="0">H4*100/AVERAGE(H4:H9)</f>
        <v>91.062656209600988</v>
      </c>
    </row>
    <row r="5" spans="1:12" x14ac:dyDescent="0.25">
      <c r="A5">
        <v>3</v>
      </c>
      <c r="B5" t="s">
        <v>64</v>
      </c>
      <c r="C5" t="s">
        <v>63</v>
      </c>
      <c r="D5">
        <v>184.922</v>
      </c>
      <c r="E5">
        <v>234.46600000000001</v>
      </c>
      <c r="G5">
        <f>E5-D5</f>
        <v>49.544000000000011</v>
      </c>
      <c r="K5">
        <f>G5*100/AVERAGE(G5:G13)</f>
        <v>124.91588622719263</v>
      </c>
    </row>
    <row r="6" spans="1:12" x14ac:dyDescent="0.25">
      <c r="A6">
        <v>4</v>
      </c>
      <c r="B6" t="s">
        <v>65</v>
      </c>
      <c r="C6" t="s">
        <v>63</v>
      </c>
      <c r="D6">
        <v>201.68700000000001</v>
      </c>
      <c r="E6">
        <v>231.30099999999999</v>
      </c>
      <c r="H6">
        <f>E6-D6</f>
        <v>29.613999999999976</v>
      </c>
      <c r="L6">
        <f>H6*100/AVERAGE(H6:H14)</f>
        <v>138.71400461058096</v>
      </c>
    </row>
    <row r="7" spans="1:12" x14ac:dyDescent="0.25">
      <c r="A7">
        <v>5</v>
      </c>
      <c r="B7" t="s">
        <v>64</v>
      </c>
      <c r="C7" t="s">
        <v>63</v>
      </c>
      <c r="D7">
        <v>200.91499999999999</v>
      </c>
      <c r="E7">
        <v>232.489</v>
      </c>
      <c r="G7">
        <f>E7-D7</f>
        <v>31.574000000000012</v>
      </c>
      <c r="K7">
        <f>G7*100/AVERAGE(G7:G15)</f>
        <v>158.66494716530138</v>
      </c>
    </row>
    <row r="8" spans="1:12" x14ac:dyDescent="0.25">
      <c r="A8">
        <v>6</v>
      </c>
      <c r="B8" t="s">
        <v>65</v>
      </c>
      <c r="C8" t="s">
        <v>63</v>
      </c>
      <c r="D8">
        <v>206.68600000000001</v>
      </c>
      <c r="E8">
        <v>233.63900000000001</v>
      </c>
      <c r="H8">
        <f>E8-D8</f>
        <v>26.953000000000003</v>
      </c>
      <c r="L8">
        <f>H8*100/AVERAGE(H8:H16)</f>
        <v>183.41036284428174</v>
      </c>
    </row>
    <row r="11" spans="1:12" x14ac:dyDescent="0.25">
      <c r="K11" t="s">
        <v>105</v>
      </c>
    </row>
    <row r="12" spans="1:12" x14ac:dyDescent="0.25">
      <c r="K12" t="s">
        <v>106</v>
      </c>
      <c r="L12" t="s">
        <v>107</v>
      </c>
    </row>
    <row r="13" spans="1:12" x14ac:dyDescent="0.25">
      <c r="F13" t="s">
        <v>72</v>
      </c>
      <c r="G13">
        <f>AVERAGE(G3:G8)</f>
        <v>37.867666666666679</v>
      </c>
      <c r="H13">
        <f>AVERAGE(H3:H8)</f>
        <v>27.073666666666657</v>
      </c>
      <c r="I13" s="16">
        <f>TTEST(G3:G8,H3:H8,2,2)</f>
        <v>0.14728940511949171</v>
      </c>
      <c r="J13" s="48">
        <f>(G13-H13)/J4</f>
        <v>1.4646699525922027</v>
      </c>
      <c r="K13">
        <f>G13*100/$G$13</f>
        <v>100</v>
      </c>
      <c r="L13">
        <f>H13*100/$G$13</f>
        <v>71.495471070306195</v>
      </c>
    </row>
    <row r="14" spans="1:12" x14ac:dyDescent="0.25">
      <c r="F14" t="s">
        <v>102</v>
      </c>
      <c r="G14">
        <f>STDEV(G3:G8)/SQRT(G15-1)</f>
        <v>7.1575152928000643</v>
      </c>
      <c r="H14">
        <f>STDEV(H3:H8)/SQRT(H15-1)</f>
        <v>1.7551809498358395</v>
      </c>
      <c r="K14">
        <f>G14*100/$G$13</f>
        <v>18.901389821043622</v>
      </c>
      <c r="L14">
        <f>H14*100/H$13</f>
        <v>6.4829820483711362</v>
      </c>
    </row>
    <row r="15" spans="1:12" x14ac:dyDescent="0.25">
      <c r="F15" t="s">
        <v>103</v>
      </c>
      <c r="G15">
        <f>COUNT(G3:G8)</f>
        <v>3</v>
      </c>
      <c r="H15">
        <f>COUNT(H3:H8)</f>
        <v>3</v>
      </c>
    </row>
    <row r="17" spans="1:12" x14ac:dyDescent="0.25">
      <c r="A17" t="s">
        <v>97</v>
      </c>
      <c r="B17" t="s">
        <v>4</v>
      </c>
      <c r="C17" t="s">
        <v>5</v>
      </c>
      <c r="D17" t="s">
        <v>98</v>
      </c>
      <c r="E17" t="s">
        <v>82</v>
      </c>
      <c r="G17" t="s">
        <v>100</v>
      </c>
      <c r="H17" t="s">
        <v>101</v>
      </c>
    </row>
    <row r="18" spans="1:12" x14ac:dyDescent="0.25">
      <c r="A18">
        <v>1</v>
      </c>
      <c r="B18" t="s">
        <v>64</v>
      </c>
      <c r="C18" t="s">
        <v>63</v>
      </c>
      <c r="D18">
        <v>126.44799999999999</v>
      </c>
      <c r="E18">
        <v>231.83600000000001</v>
      </c>
      <c r="G18">
        <f>E18-D18</f>
        <v>105.38800000000002</v>
      </c>
      <c r="I18" s="14" t="s">
        <v>113</v>
      </c>
      <c r="J18" s="14">
        <f>G27+H27-2</f>
        <v>4</v>
      </c>
    </row>
    <row r="19" spans="1:12" x14ac:dyDescent="0.25">
      <c r="A19">
        <v>2</v>
      </c>
      <c r="B19" t="s">
        <v>65</v>
      </c>
      <c r="C19" t="s">
        <v>63</v>
      </c>
      <c r="D19">
        <v>175.78</v>
      </c>
      <c r="E19">
        <v>233.96799999999999</v>
      </c>
      <c r="H19">
        <f>E19-D19</f>
        <v>58.187999999999988</v>
      </c>
      <c r="I19" s="14" t="s">
        <v>114</v>
      </c>
      <c r="J19" s="14">
        <f>SQRT(((G27-1)*STDEV(G18:G23)^2+(H27-1)*STDEV(H18:H23)^2)/(G27+H27-2))</f>
        <v>26.342463084027127</v>
      </c>
    </row>
    <row r="20" spans="1:12" x14ac:dyDescent="0.25">
      <c r="A20">
        <v>3</v>
      </c>
      <c r="B20" t="s">
        <v>64</v>
      </c>
      <c r="C20" t="s">
        <v>63</v>
      </c>
      <c r="D20">
        <v>77.784999999999997</v>
      </c>
      <c r="E20">
        <v>234.46600000000001</v>
      </c>
      <c r="G20">
        <f>E20-D20</f>
        <v>156.68100000000001</v>
      </c>
    </row>
    <row r="21" spans="1:12" x14ac:dyDescent="0.25">
      <c r="A21">
        <v>4</v>
      </c>
      <c r="B21" t="s">
        <v>65</v>
      </c>
      <c r="C21" t="s">
        <v>63</v>
      </c>
      <c r="D21">
        <v>128.9</v>
      </c>
      <c r="E21">
        <v>231.30099999999999</v>
      </c>
      <c r="H21">
        <f>E21-D21</f>
        <v>102.40099999999998</v>
      </c>
    </row>
    <row r="22" spans="1:12" x14ac:dyDescent="0.25">
      <c r="A22">
        <v>5</v>
      </c>
      <c r="B22" t="s">
        <v>64</v>
      </c>
      <c r="C22" t="s">
        <v>63</v>
      </c>
      <c r="D22">
        <v>124.446</v>
      </c>
      <c r="E22">
        <v>232.489</v>
      </c>
      <c r="G22">
        <f>E22-D22</f>
        <v>108.04300000000001</v>
      </c>
    </row>
    <row r="23" spans="1:12" x14ac:dyDescent="0.25">
      <c r="A23">
        <v>6</v>
      </c>
      <c r="B23" t="s">
        <v>65</v>
      </c>
      <c r="C23" t="s">
        <v>63</v>
      </c>
      <c r="D23">
        <v>167.33099999999999</v>
      </c>
      <c r="E23">
        <v>233.63900000000001</v>
      </c>
      <c r="H23">
        <f>E23-D23</f>
        <v>66.308000000000021</v>
      </c>
      <c r="K23" t="s">
        <v>105</v>
      </c>
    </row>
    <row r="24" spans="1:12" x14ac:dyDescent="0.25">
      <c r="K24" t="s">
        <v>106</v>
      </c>
      <c r="L24" t="s">
        <v>107</v>
      </c>
    </row>
    <row r="25" spans="1:12" x14ac:dyDescent="0.25">
      <c r="F25" t="s">
        <v>72</v>
      </c>
      <c r="G25">
        <f>AVERAGE(G18:G23)</f>
        <v>123.37066666666668</v>
      </c>
      <c r="H25">
        <f>AVERAGE(H18:H23)</f>
        <v>75.632333333333335</v>
      </c>
      <c r="I25" s="16">
        <f>TTEST(G18:G23,H18:H23,2,2)</f>
        <v>9.0661949140886489E-2</v>
      </c>
      <c r="J25" s="48">
        <f>(G25-H25)/J19</f>
        <v>1.8122198057583956</v>
      </c>
      <c r="K25">
        <f>G26*100/$G$26</f>
        <v>100</v>
      </c>
      <c r="L25">
        <f>H26*100/$G$26</f>
        <v>81.498305294133175</v>
      </c>
    </row>
    <row r="26" spans="1:12" x14ac:dyDescent="0.25">
      <c r="F26" t="s">
        <v>102</v>
      </c>
      <c r="G26">
        <f>STDEV(G18:G23)/SQRT(G27-1)</f>
        <v>20.419916580795967</v>
      </c>
      <c r="H26">
        <f>STDEV(H18:H23)/SQRT(H27-1)</f>
        <v>16.641885955824417</v>
      </c>
      <c r="K26">
        <f>G27*100/$G$26</f>
        <v>14.691538959671206</v>
      </c>
      <c r="L26">
        <f>H27*100/H$26</f>
        <v>18.026803019582307</v>
      </c>
    </row>
    <row r="27" spans="1:12" x14ac:dyDescent="0.25">
      <c r="F27" t="s">
        <v>103</v>
      </c>
      <c r="G27">
        <f>COUNT(G18:G23)</f>
        <v>3</v>
      </c>
      <c r="H27">
        <f>COUNT(H18:H23)</f>
        <v>3</v>
      </c>
    </row>
    <row r="29" spans="1:12" x14ac:dyDescent="0.25">
      <c r="E29" t="s">
        <v>111</v>
      </c>
    </row>
    <row r="30" spans="1:12" x14ac:dyDescent="0.25">
      <c r="E30" t="s">
        <v>112</v>
      </c>
    </row>
  </sheetData>
  <pageMargins left="0.7" right="0.7" top="0.75" bottom="0.75" header="0.3" footer="0.3"/>
  <pageSetup orientation="portrait"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0"/>
  <sheetViews>
    <sheetView topLeftCell="E1" workbookViewId="0">
      <selection activeCell="L14" sqref="L14"/>
    </sheetView>
  </sheetViews>
  <sheetFormatPr defaultRowHeight="15" x14ac:dyDescent="0.25"/>
  <cols>
    <col min="7" max="8" width="11.42578125" bestFit="1" customWidth="1"/>
    <col min="9" max="9" width="8.85546875" customWidth="1"/>
  </cols>
  <sheetData>
    <row r="1" spans="1:12" x14ac:dyDescent="0.25">
      <c r="A1" s="47" t="s">
        <v>109</v>
      </c>
    </row>
    <row r="2" spans="1:12" x14ac:dyDescent="0.25">
      <c r="A2" t="s">
        <v>97</v>
      </c>
      <c r="B2" t="s">
        <v>4</v>
      </c>
      <c r="C2" t="s">
        <v>5</v>
      </c>
      <c r="D2" t="s">
        <v>99</v>
      </c>
      <c r="E2" t="s">
        <v>82</v>
      </c>
      <c r="G2" t="s">
        <v>100</v>
      </c>
      <c r="H2" t="s">
        <v>101</v>
      </c>
      <c r="I2" s="16" t="s">
        <v>87</v>
      </c>
      <c r="J2" s="48" t="s">
        <v>115</v>
      </c>
      <c r="K2" t="s">
        <v>104</v>
      </c>
    </row>
    <row r="3" spans="1:12" x14ac:dyDescent="0.25">
      <c r="A3">
        <v>1</v>
      </c>
      <c r="B3" t="s">
        <v>64</v>
      </c>
      <c r="C3" t="s">
        <v>63</v>
      </c>
      <c r="D3">
        <v>198.88499999999999</v>
      </c>
      <c r="E3">
        <v>235.29400000000001</v>
      </c>
      <c r="G3">
        <f>E3-D3</f>
        <v>36.40900000000002</v>
      </c>
      <c r="I3" s="14" t="s">
        <v>113</v>
      </c>
      <c r="J3" s="14">
        <f>G15+H15-2</f>
        <v>4</v>
      </c>
      <c r="K3">
        <f>G3*100/AVERAGE(G3:G8)</f>
        <v>86.977329373073985</v>
      </c>
    </row>
    <row r="4" spans="1:12" x14ac:dyDescent="0.25">
      <c r="A4">
        <v>2</v>
      </c>
      <c r="B4" t="s">
        <v>65</v>
      </c>
      <c r="C4" t="s">
        <v>63</v>
      </c>
      <c r="D4">
        <v>211.83699999999999</v>
      </c>
      <c r="E4">
        <v>237.64400000000001</v>
      </c>
      <c r="H4">
        <f>E4-D4</f>
        <v>25.807000000000016</v>
      </c>
      <c r="I4" s="14" t="s">
        <v>114</v>
      </c>
      <c r="J4" s="14">
        <f>SQRT(((G15-1)*STDEV(G3:G8)^2+(H15-1)*STDEV(H3:H8)^2)/(G15+H15-2))</f>
        <v>7.0125069459264306</v>
      </c>
      <c r="L4">
        <f t="shared" ref="L4" si="0">H4*100/AVERAGE(H4:H9)</f>
        <v>83.710143047131012</v>
      </c>
    </row>
    <row r="5" spans="1:12" x14ac:dyDescent="0.25">
      <c r="A5">
        <v>3</v>
      </c>
      <c r="B5" t="s">
        <v>64</v>
      </c>
      <c r="C5" t="s">
        <v>63</v>
      </c>
      <c r="D5">
        <v>184.03</v>
      </c>
      <c r="E5">
        <v>234.43799999999999</v>
      </c>
      <c r="G5">
        <f>E5-D5</f>
        <v>50.407999999999987</v>
      </c>
      <c r="K5">
        <f>G5*100/AVERAGE(G5:G13)</f>
        <v>115.40968259742503</v>
      </c>
    </row>
    <row r="6" spans="1:12" x14ac:dyDescent="0.25">
      <c r="A6">
        <v>4</v>
      </c>
      <c r="B6" t="s">
        <v>65</v>
      </c>
      <c r="C6" t="s">
        <v>63</v>
      </c>
      <c r="D6">
        <v>197.56200000000001</v>
      </c>
      <c r="E6">
        <v>235.72399999999999</v>
      </c>
      <c r="H6">
        <f>E6-D6</f>
        <v>38.161999999999978</v>
      </c>
      <c r="L6">
        <f>H6*100/AVERAGE(H6:H14)</f>
        <v>149.5073297067276</v>
      </c>
    </row>
    <row r="7" spans="1:12" x14ac:dyDescent="0.25">
      <c r="A7">
        <v>5</v>
      </c>
      <c r="B7" t="s">
        <v>64</v>
      </c>
      <c r="C7" t="s">
        <v>63</v>
      </c>
      <c r="D7">
        <v>198.01499999999999</v>
      </c>
      <c r="E7">
        <v>236.779</v>
      </c>
      <c r="G7">
        <f>E7-D7</f>
        <v>38.76400000000001</v>
      </c>
      <c r="K7">
        <f>G7*100/AVERAGE(G7:G15)</f>
        <v>174.36815051933806</v>
      </c>
    </row>
    <row r="8" spans="1:12" x14ac:dyDescent="0.25">
      <c r="A8">
        <v>6</v>
      </c>
      <c r="B8" t="s">
        <v>65</v>
      </c>
      <c r="C8" t="s">
        <v>63</v>
      </c>
      <c r="D8">
        <v>207.10499999999999</v>
      </c>
      <c r="E8">
        <v>235.62299999999999</v>
      </c>
      <c r="H8">
        <f>E8-D8</f>
        <v>28.518000000000001</v>
      </c>
      <c r="L8">
        <f>H8*100/AVERAGE(H8:H16)</f>
        <v>170.41268265167511</v>
      </c>
    </row>
    <row r="11" spans="1:12" x14ac:dyDescent="0.25">
      <c r="K11" t="s">
        <v>105</v>
      </c>
    </row>
    <row r="12" spans="1:12" x14ac:dyDescent="0.25">
      <c r="K12" t="s">
        <v>106</v>
      </c>
      <c r="L12" t="s">
        <v>107</v>
      </c>
    </row>
    <row r="13" spans="1:12" x14ac:dyDescent="0.25">
      <c r="F13" t="s">
        <v>72</v>
      </c>
      <c r="G13">
        <f>AVERAGE(G3:G8)</f>
        <v>41.860333333333337</v>
      </c>
      <c r="H13">
        <f>AVERAGE(H3:H8)</f>
        <v>30.828999999999997</v>
      </c>
      <c r="I13" s="16">
        <f>TTEST(G3:G8,H3:H8,2,2)</f>
        <v>0.12630277503257839</v>
      </c>
      <c r="J13" s="48">
        <f>(G13-H13)/J4</f>
        <v>1.5730941043475826</v>
      </c>
      <c r="K13">
        <f>G13*100/$G$13</f>
        <v>100</v>
      </c>
      <c r="L13">
        <f>H13*100/$G$13</f>
        <v>73.647287408127013</v>
      </c>
    </row>
    <row r="14" spans="1:12" x14ac:dyDescent="0.25">
      <c r="F14" t="s">
        <v>102</v>
      </c>
      <c r="G14">
        <f>STDEV(G3:G8)/SQRT(G15-1)</f>
        <v>5.3001632207571294</v>
      </c>
      <c r="H14">
        <f>STDEV(H3:H8)/SQRT(H15-1)</f>
        <v>4.5916798124433544</v>
      </c>
      <c r="K14">
        <f>G14*100/$G$13</f>
        <v>12.661540887770752</v>
      </c>
      <c r="L14">
        <f>H14*100/H$13</f>
        <v>14.894027741552938</v>
      </c>
    </row>
    <row r="15" spans="1:12" x14ac:dyDescent="0.25">
      <c r="F15" t="s">
        <v>103</v>
      </c>
      <c r="G15">
        <f>COUNT(G3:G8)</f>
        <v>3</v>
      </c>
      <c r="H15">
        <f>COUNT(H3:H8)</f>
        <v>3</v>
      </c>
    </row>
    <row r="16" spans="1:12" s="17" customFormat="1" x14ac:dyDescent="0.25"/>
    <row r="17" spans="1:12" x14ac:dyDescent="0.25">
      <c r="A17" t="s">
        <v>97</v>
      </c>
      <c r="B17" t="s">
        <v>4</v>
      </c>
      <c r="C17" t="s">
        <v>5</v>
      </c>
      <c r="D17" t="s">
        <v>98</v>
      </c>
      <c r="E17" t="s">
        <v>82</v>
      </c>
      <c r="G17" t="s">
        <v>122</v>
      </c>
      <c r="H17" t="s">
        <v>123</v>
      </c>
    </row>
    <row r="18" spans="1:12" x14ac:dyDescent="0.25">
      <c r="A18">
        <v>1</v>
      </c>
      <c r="B18" t="s">
        <v>64</v>
      </c>
      <c r="C18" t="s">
        <v>63</v>
      </c>
      <c r="D18">
        <v>121.19199999999999</v>
      </c>
      <c r="E18">
        <v>235.29400000000001</v>
      </c>
      <c r="G18">
        <f>E18-D18</f>
        <v>114.10200000000002</v>
      </c>
      <c r="I18" s="14" t="s">
        <v>113</v>
      </c>
      <c r="J18" s="14">
        <f>G27+H27-2</f>
        <v>4</v>
      </c>
      <c r="K18">
        <f>G18*100/AVERAGE(G18:G23)</f>
        <v>87.108299445753602</v>
      </c>
    </row>
    <row r="19" spans="1:12" x14ac:dyDescent="0.25">
      <c r="A19">
        <v>2</v>
      </c>
      <c r="B19" t="s">
        <v>65</v>
      </c>
      <c r="C19" t="s">
        <v>63</v>
      </c>
      <c r="D19">
        <v>175.73500000000001</v>
      </c>
      <c r="E19">
        <v>237.64400000000001</v>
      </c>
      <c r="H19">
        <f>E19-D19</f>
        <v>61.908999999999992</v>
      </c>
      <c r="I19" s="14" t="s">
        <v>114</v>
      </c>
      <c r="J19" s="14">
        <f>SQRT(((G27-1)*STDEV(G18:G23)^2+(H27-1)*STDEV(H18:H23)^2)/(G27+H27-2))</f>
        <v>27.152108478593949</v>
      </c>
      <c r="L19">
        <f t="shared" ref="L19" si="1">H19*100/AVERAGE(H19:H24)</f>
        <v>74.341352119441225</v>
      </c>
    </row>
    <row r="20" spans="1:12" x14ac:dyDescent="0.25">
      <c r="A20">
        <v>3</v>
      </c>
      <c r="B20" t="s">
        <v>64</v>
      </c>
      <c r="C20" t="s">
        <v>63</v>
      </c>
      <c r="D20">
        <v>69.81</v>
      </c>
      <c r="E20">
        <v>234.43799999999999</v>
      </c>
      <c r="G20">
        <f>E20-D20</f>
        <v>164.62799999999999</v>
      </c>
      <c r="K20">
        <f>G20*100/AVERAGE(G20:G28)</f>
        <v>189.90315176789707</v>
      </c>
    </row>
    <row r="21" spans="1:12" x14ac:dyDescent="0.25">
      <c r="A21">
        <v>4</v>
      </c>
      <c r="B21" t="s">
        <v>65</v>
      </c>
      <c r="C21" t="s">
        <v>63</v>
      </c>
      <c r="D21">
        <v>124.931</v>
      </c>
      <c r="E21">
        <v>235.72399999999999</v>
      </c>
      <c r="H21">
        <f>E21-D21</f>
        <v>110.79299999999999</v>
      </c>
      <c r="L21">
        <f>H21*100/AVERAGE(H21:H29)</f>
        <v>189.78802923648993</v>
      </c>
    </row>
    <row r="22" spans="1:12" x14ac:dyDescent="0.25">
      <c r="A22">
        <v>5</v>
      </c>
      <c r="B22" t="s">
        <v>64</v>
      </c>
      <c r="C22" t="s">
        <v>63</v>
      </c>
      <c r="D22">
        <v>122.54300000000001</v>
      </c>
      <c r="E22">
        <v>236.779</v>
      </c>
      <c r="G22">
        <f>E22-D22</f>
        <v>114.23599999999999</v>
      </c>
      <c r="K22">
        <f>G22*100/AVERAGE(G22:G30)</f>
        <v>169.9785411029103</v>
      </c>
    </row>
    <row r="23" spans="1:12" x14ac:dyDescent="0.25">
      <c r="A23">
        <v>6</v>
      </c>
      <c r="B23" t="s">
        <v>65</v>
      </c>
      <c r="C23" t="s">
        <v>63</v>
      </c>
      <c r="D23">
        <v>158.495</v>
      </c>
      <c r="E23">
        <v>235.62299999999999</v>
      </c>
      <c r="H23">
        <f>E23-D23</f>
        <v>77.127999999999986</v>
      </c>
      <c r="L23">
        <f>H23*100/AVERAGE(H23:H31)</f>
        <v>170.36093004963863</v>
      </c>
    </row>
    <row r="24" spans="1:12" x14ac:dyDescent="0.25">
      <c r="K24" t="s">
        <v>106</v>
      </c>
      <c r="L24" t="s">
        <v>107</v>
      </c>
    </row>
    <row r="25" spans="1:12" x14ac:dyDescent="0.25">
      <c r="F25" t="s">
        <v>72</v>
      </c>
      <c r="G25">
        <f>AVERAGE(G18:G23)</f>
        <v>130.98866666666666</v>
      </c>
      <c r="H25">
        <f>AVERAGE(H18:H23)</f>
        <v>83.276666666666657</v>
      </c>
      <c r="I25" s="16">
        <f>TTEST(G18:G23,H18:H23,2,2)</f>
        <v>9.7747110060677683E-2</v>
      </c>
      <c r="J25" s="48">
        <f>(G25-H25)/J19</f>
        <v>1.7572116006244953</v>
      </c>
      <c r="K25">
        <f>G26*100/$G$26</f>
        <v>99.999999999999986</v>
      </c>
      <c r="L25">
        <f>H26*100/$G$26</f>
        <v>85.867100876779574</v>
      </c>
    </row>
    <row r="26" spans="1:12" x14ac:dyDescent="0.25">
      <c r="F26" t="s">
        <v>102</v>
      </c>
      <c r="G26">
        <f>STDEV(G18:G23)/SQRT(G27-1)</f>
        <v>20.599854967127005</v>
      </c>
      <c r="H26">
        <f>STDEV(H18:H23)/SQRT(H27-1)</f>
        <v>17.688498245093232</v>
      </c>
      <c r="K26">
        <f>G27*100/$G$26</f>
        <v>14.56320932738295</v>
      </c>
      <c r="L26">
        <f>H27*100/$H$26</f>
        <v>16.960173545723116</v>
      </c>
    </row>
    <row r="27" spans="1:12" x14ac:dyDescent="0.25">
      <c r="F27" t="s">
        <v>103</v>
      </c>
      <c r="G27">
        <f>COUNT(G18:G23)</f>
        <v>3</v>
      </c>
      <c r="H27">
        <f>COUNT(H18:H23)</f>
        <v>3</v>
      </c>
    </row>
    <row r="29" spans="1:12" x14ac:dyDescent="0.25">
      <c r="E29" t="s">
        <v>111</v>
      </c>
    </row>
    <row r="30" spans="1:12" x14ac:dyDescent="0.25">
      <c r="E30" t="s">
        <v>112</v>
      </c>
    </row>
  </sheetData>
  <pageMargins left="0.7" right="0.7" top="0.75" bottom="0.75" header="0.3" footer="0.3"/>
  <pageSetup orientation="portrait"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30"/>
  <sheetViews>
    <sheetView topLeftCell="A7" workbookViewId="0">
      <selection activeCell="L14" sqref="L14"/>
    </sheetView>
  </sheetViews>
  <sheetFormatPr defaultRowHeight="15" x14ac:dyDescent="0.25"/>
  <cols>
    <col min="7" max="8" width="11.42578125" bestFit="1" customWidth="1"/>
    <col min="9" max="9" width="8.85546875" customWidth="1"/>
  </cols>
  <sheetData>
    <row r="1" spans="1:12" x14ac:dyDescent="0.25">
      <c r="A1" s="47" t="s">
        <v>110</v>
      </c>
    </row>
    <row r="2" spans="1:12" x14ac:dyDescent="0.25">
      <c r="A2" t="s">
        <v>97</v>
      </c>
      <c r="B2" t="s">
        <v>4</v>
      </c>
      <c r="C2" t="s">
        <v>5</v>
      </c>
      <c r="D2" t="s">
        <v>99</v>
      </c>
      <c r="E2" t="s">
        <v>82</v>
      </c>
      <c r="G2" t="s">
        <v>100</v>
      </c>
      <c r="H2" t="s">
        <v>101</v>
      </c>
      <c r="I2" s="16" t="s">
        <v>87</v>
      </c>
      <c r="J2" s="48" t="s">
        <v>115</v>
      </c>
      <c r="K2" t="s">
        <v>104</v>
      </c>
    </row>
    <row r="3" spans="1:12" x14ac:dyDescent="0.25">
      <c r="A3">
        <v>1</v>
      </c>
      <c r="B3" t="s">
        <v>64</v>
      </c>
      <c r="C3" t="s">
        <v>63</v>
      </c>
      <c r="D3">
        <v>205.249</v>
      </c>
      <c r="E3">
        <v>238.75800000000001</v>
      </c>
      <c r="G3">
        <f>E3-D3</f>
        <v>33.509000000000015</v>
      </c>
      <c r="I3" s="14" t="s">
        <v>113</v>
      </c>
      <c r="J3" s="14">
        <f>G15+H15-2</f>
        <v>4</v>
      </c>
      <c r="K3">
        <f>G3*100/AVERAGE(G3:G8)</f>
        <v>86.811630497672752</v>
      </c>
    </row>
    <row r="4" spans="1:12" x14ac:dyDescent="0.25">
      <c r="A4">
        <v>2</v>
      </c>
      <c r="B4" t="s">
        <v>65</v>
      </c>
      <c r="C4" t="s">
        <v>63</v>
      </c>
      <c r="D4">
        <v>216.554</v>
      </c>
      <c r="E4">
        <v>239.27</v>
      </c>
      <c r="H4">
        <f>E4-D4</f>
        <v>22.716000000000008</v>
      </c>
      <c r="I4" s="14" t="s">
        <v>114</v>
      </c>
      <c r="J4" s="14">
        <f>SQRT(((G15-1)*STDEV(G3:G8)^2+(H15-1)*STDEV(H3:H8)^2)/(G15+H15-2))</f>
        <v>8.6748334374019258</v>
      </c>
      <c r="L4">
        <f t="shared" ref="L4" si="0">H4*100/AVERAGE(H4:H9)</f>
        <v>76.678481012658224</v>
      </c>
    </row>
    <row r="5" spans="1:12" x14ac:dyDescent="0.25">
      <c r="A5">
        <v>3</v>
      </c>
      <c r="B5" t="s">
        <v>64</v>
      </c>
      <c r="C5" t="s">
        <v>63</v>
      </c>
      <c r="D5">
        <v>188.506</v>
      </c>
      <c r="E5">
        <v>237.59899999999999</v>
      </c>
      <c r="G5">
        <f>E5-D5</f>
        <v>49.092999999999989</v>
      </c>
      <c r="K5">
        <f>G5*100/AVERAGE(G5:G13)</f>
        <v>121.82927131902649</v>
      </c>
    </row>
    <row r="6" spans="1:12" x14ac:dyDescent="0.25">
      <c r="A6">
        <v>4</v>
      </c>
      <c r="B6" t="s">
        <v>65</v>
      </c>
      <c r="C6" t="s">
        <v>63</v>
      </c>
      <c r="D6">
        <v>197.47</v>
      </c>
      <c r="E6">
        <v>236.215</v>
      </c>
      <c r="H6">
        <f>E6-D6</f>
        <v>38.745000000000005</v>
      </c>
      <c r="L6">
        <f>H6*100/AVERAGE(H6:H14)</f>
        <v>152.5234529553351</v>
      </c>
    </row>
    <row r="7" spans="1:12" x14ac:dyDescent="0.25">
      <c r="A7">
        <v>5</v>
      </c>
      <c r="B7" t="s">
        <v>64</v>
      </c>
      <c r="C7" t="s">
        <v>63</v>
      </c>
      <c r="D7">
        <v>202.86</v>
      </c>
      <c r="E7">
        <v>236.05699999999999</v>
      </c>
      <c r="G7">
        <f>E7-D7</f>
        <v>33.196999999999974</v>
      </c>
      <c r="K7">
        <f>G7*100/AVERAGE(G7:G15)</f>
        <v>163.48482354279872</v>
      </c>
    </row>
    <row r="8" spans="1:12" x14ac:dyDescent="0.25">
      <c r="A8">
        <v>6</v>
      </c>
      <c r="B8" t="s">
        <v>65</v>
      </c>
      <c r="C8" t="s">
        <v>63</v>
      </c>
      <c r="D8">
        <v>208.89699999999999</v>
      </c>
      <c r="E8">
        <v>236.31100000000001</v>
      </c>
      <c r="H8">
        <f>E8-D8</f>
        <v>27.414000000000016</v>
      </c>
      <c r="L8">
        <f>H8*100/AVERAGE(H8:H16)</f>
        <v>166.48447033656262</v>
      </c>
    </row>
    <row r="11" spans="1:12" x14ac:dyDescent="0.25">
      <c r="K11" t="s">
        <v>105</v>
      </c>
    </row>
    <row r="12" spans="1:12" x14ac:dyDescent="0.25">
      <c r="K12" t="s">
        <v>106</v>
      </c>
      <c r="L12" t="s">
        <v>107</v>
      </c>
    </row>
    <row r="13" spans="1:12" x14ac:dyDescent="0.25">
      <c r="F13" t="s">
        <v>72</v>
      </c>
      <c r="G13">
        <f>AVERAGE(G3:G8)</f>
        <v>38.599666666666657</v>
      </c>
      <c r="H13">
        <f>AVERAGE(H3:H8)</f>
        <v>29.625000000000011</v>
      </c>
      <c r="I13" s="16">
        <f>TTEST(G3:G8,H3:H8,2,2)</f>
        <v>0.27387720405661869</v>
      </c>
      <c r="J13" s="48">
        <f>(G13-H13)/J4</f>
        <v>1.0345635719035222</v>
      </c>
      <c r="K13">
        <f>G13*100/$G$13</f>
        <v>100</v>
      </c>
      <c r="L13">
        <f>H13*100/$G$13</f>
        <v>76.749367438406253</v>
      </c>
    </row>
    <row r="14" spans="1:12" x14ac:dyDescent="0.25">
      <c r="F14" t="s">
        <v>102</v>
      </c>
      <c r="G14">
        <f>STDEV(G3:G8)/SQRT(G15-1)</f>
        <v>6.4267748261991091</v>
      </c>
      <c r="H14">
        <f>STDEV(H3:H8)/SQRT(H15-1)</f>
        <v>5.8266028266906886</v>
      </c>
      <c r="K14">
        <f>G14*100/$G$13</f>
        <v>16.649819496366405</v>
      </c>
      <c r="L14">
        <f>H14*100/H$13</f>
        <v>19.667857642837763</v>
      </c>
    </row>
    <row r="15" spans="1:12" x14ac:dyDescent="0.25">
      <c r="F15" t="s">
        <v>103</v>
      </c>
      <c r="G15">
        <f>COUNT(G3:G8)</f>
        <v>3</v>
      </c>
      <c r="H15">
        <f>COUNT(H3:H8)</f>
        <v>3</v>
      </c>
    </row>
    <row r="17" spans="1:12" x14ac:dyDescent="0.25">
      <c r="A17" t="s">
        <v>97</v>
      </c>
      <c r="B17" t="s">
        <v>4</v>
      </c>
      <c r="C17" t="s">
        <v>5</v>
      </c>
      <c r="D17" t="s">
        <v>98</v>
      </c>
      <c r="E17" t="s">
        <v>82</v>
      </c>
      <c r="G17" t="s">
        <v>100</v>
      </c>
      <c r="H17" t="s">
        <v>101</v>
      </c>
    </row>
    <row r="18" spans="1:12" x14ac:dyDescent="0.25">
      <c r="A18">
        <v>1</v>
      </c>
      <c r="B18" t="s">
        <v>64</v>
      </c>
      <c r="C18" t="s">
        <v>63</v>
      </c>
      <c r="D18">
        <v>131.71600000000001</v>
      </c>
      <c r="E18">
        <v>238.75800000000001</v>
      </c>
      <c r="G18">
        <f>E18-D18</f>
        <v>107.042</v>
      </c>
      <c r="I18" s="14" t="s">
        <v>113</v>
      </c>
      <c r="J18" s="14">
        <f>G27+H27-2</f>
        <v>4</v>
      </c>
    </row>
    <row r="19" spans="1:12" x14ac:dyDescent="0.25">
      <c r="A19">
        <v>2</v>
      </c>
      <c r="B19" t="s">
        <v>65</v>
      </c>
      <c r="C19" t="s">
        <v>63</v>
      </c>
      <c r="D19">
        <v>182.089</v>
      </c>
      <c r="E19">
        <v>239.27</v>
      </c>
      <c r="H19">
        <f>E19-D19</f>
        <v>57.181000000000012</v>
      </c>
      <c r="I19" s="14" t="s">
        <v>114</v>
      </c>
      <c r="J19" s="14">
        <f>SQRT(((G27-1)*STDEV(G18:G23)^2+(H27-1)*STDEV(H18:H23)^2)/(G27+H27-2))</f>
        <v>25.165746756918121</v>
      </c>
    </row>
    <row r="20" spans="1:12" x14ac:dyDescent="0.25">
      <c r="A20">
        <v>3</v>
      </c>
      <c r="B20" t="s">
        <v>64</v>
      </c>
      <c r="C20" t="s">
        <v>63</v>
      </c>
      <c r="D20">
        <v>84.495000000000005</v>
      </c>
      <c r="E20">
        <v>237.59899999999999</v>
      </c>
      <c r="G20">
        <f>E20-D20</f>
        <v>153.10399999999998</v>
      </c>
    </row>
    <row r="21" spans="1:12" x14ac:dyDescent="0.25">
      <c r="A21">
        <v>4</v>
      </c>
      <c r="B21" t="s">
        <v>65</v>
      </c>
      <c r="C21" t="s">
        <v>63</v>
      </c>
      <c r="D21">
        <v>133.893</v>
      </c>
      <c r="E21">
        <v>236.215</v>
      </c>
      <c r="H21">
        <f>E21-D21</f>
        <v>102.322</v>
      </c>
    </row>
    <row r="22" spans="1:12" x14ac:dyDescent="0.25">
      <c r="A22">
        <v>5</v>
      </c>
      <c r="B22" t="s">
        <v>64</v>
      </c>
      <c r="C22" t="s">
        <v>63</v>
      </c>
      <c r="D22">
        <v>130.82900000000001</v>
      </c>
      <c r="E22">
        <v>236.05699999999999</v>
      </c>
      <c r="G22">
        <f>E22-D22</f>
        <v>105.22799999999998</v>
      </c>
    </row>
    <row r="23" spans="1:12" x14ac:dyDescent="0.25">
      <c r="A23">
        <v>6</v>
      </c>
      <c r="B23" t="s">
        <v>65</v>
      </c>
      <c r="C23" t="s">
        <v>63</v>
      </c>
      <c r="D23">
        <v>164.5</v>
      </c>
      <c r="E23">
        <v>236.31100000000001</v>
      </c>
      <c r="H23">
        <f>E23-D23</f>
        <v>71.811000000000007</v>
      </c>
      <c r="K23" t="s">
        <v>105</v>
      </c>
    </row>
    <row r="24" spans="1:12" x14ac:dyDescent="0.25">
      <c r="K24" t="s">
        <v>106</v>
      </c>
      <c r="L24" t="s">
        <v>107</v>
      </c>
    </row>
    <row r="25" spans="1:12" x14ac:dyDescent="0.25">
      <c r="F25" t="s">
        <v>72</v>
      </c>
      <c r="G25">
        <f>AVERAGE(G18:G23)</f>
        <v>121.7913333333333</v>
      </c>
      <c r="H25">
        <f>AVERAGE(H18:H23)</f>
        <v>77.104666666666674</v>
      </c>
      <c r="I25" s="16">
        <f>TTEST(G18:G23,H18:H23,2,2)</f>
        <v>9.5299934756266594E-2</v>
      </c>
      <c r="J25" s="48">
        <f>(G25-H25)/J19</f>
        <v>1.7756940454938877</v>
      </c>
      <c r="K25">
        <f>G26*100/$G$26</f>
        <v>100</v>
      </c>
      <c r="L25">
        <f>H26*100/$G$26</f>
        <v>84.884142113002241</v>
      </c>
    </row>
    <row r="26" spans="1:12" x14ac:dyDescent="0.25">
      <c r="F26" t="s">
        <v>102</v>
      </c>
      <c r="G26">
        <f>STDEV(G18:G23)/SQRT(G27-1)</f>
        <v>19.185736490076927</v>
      </c>
      <c r="H26">
        <f>STDEV(H18:H23)/SQRT(H27-1)</f>
        <v>16.285647827663027</v>
      </c>
      <c r="K26">
        <f>G27*100/$G$26</f>
        <v>15.636616303740192</v>
      </c>
      <c r="L26">
        <f>H27*100/H$26</f>
        <v>18.421127803735008</v>
      </c>
    </row>
    <row r="27" spans="1:12" x14ac:dyDescent="0.25">
      <c r="F27" t="s">
        <v>103</v>
      </c>
      <c r="G27">
        <f>COUNT(G18:G23)</f>
        <v>3</v>
      </c>
      <c r="H27">
        <f>COUNT(H18:H23)</f>
        <v>3</v>
      </c>
    </row>
    <row r="29" spans="1:12" x14ac:dyDescent="0.25">
      <c r="E29" t="s">
        <v>111</v>
      </c>
    </row>
    <row r="30" spans="1:12" x14ac:dyDescent="0.25">
      <c r="E30" t="s">
        <v>112</v>
      </c>
    </row>
  </sheetData>
  <pageMargins left="0.7" right="0.7" top="0.75" bottom="0.75" header="0.3" footer="0.3"/>
  <pageSetup orientation="portrait" horizontalDpi="4294967293" vertic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F96"/>
  <sheetViews>
    <sheetView topLeftCell="A4" workbookViewId="0">
      <selection activeCell="D93" sqref="D93"/>
    </sheetView>
  </sheetViews>
  <sheetFormatPr defaultRowHeight="15" x14ac:dyDescent="0.25"/>
  <cols>
    <col min="1" max="1" width="47.5703125" bestFit="1" customWidth="1"/>
    <col min="2" max="2" width="18.85546875" bestFit="1" customWidth="1"/>
    <col min="3" max="3" width="51.42578125" bestFit="1" customWidth="1"/>
    <col min="4" max="4" width="23.42578125" bestFit="1" customWidth="1"/>
    <col min="5" max="5" width="19" bestFit="1" customWidth="1"/>
    <col min="6" max="6" width="10.42578125" bestFit="1" customWidth="1"/>
  </cols>
  <sheetData>
    <row r="1" spans="1:3" x14ac:dyDescent="0.25">
      <c r="A1" s="1" t="s">
        <v>2</v>
      </c>
      <c r="B1" s="3"/>
    </row>
    <row r="3" spans="1:3" x14ac:dyDescent="0.25">
      <c r="A3" t="s">
        <v>14</v>
      </c>
      <c r="B3">
        <f>2*(B4+B5)</f>
        <v>16</v>
      </c>
    </row>
    <row r="4" spans="1:3" x14ac:dyDescent="0.25">
      <c r="A4" t="s">
        <v>15</v>
      </c>
      <c r="B4">
        <v>0</v>
      </c>
      <c r="C4" t="s">
        <v>16</v>
      </c>
    </row>
    <row r="5" spans="1:3" x14ac:dyDescent="0.25">
      <c r="A5" t="s">
        <v>17</v>
      </c>
      <c r="B5">
        <v>8</v>
      </c>
      <c r="C5" t="s">
        <v>18</v>
      </c>
    </row>
    <row r="6" spans="1:3" x14ac:dyDescent="0.25">
      <c r="A6" t="s">
        <v>47</v>
      </c>
      <c r="B6">
        <v>10</v>
      </c>
    </row>
    <row r="7" spans="1:3" x14ac:dyDescent="0.25">
      <c r="A7" t="s">
        <v>19</v>
      </c>
      <c r="B7">
        <v>562</v>
      </c>
    </row>
    <row r="9" spans="1:3" x14ac:dyDescent="0.25">
      <c r="A9" s="7" t="s">
        <v>45</v>
      </c>
      <c r="B9" s="52" t="s">
        <v>46</v>
      </c>
      <c r="C9" s="52"/>
    </row>
    <row r="10" spans="1:3" ht="15.75" thickBot="1" x14ac:dyDescent="0.3"/>
    <row r="11" spans="1:3" ht="15.75" thickBot="1" x14ac:dyDescent="0.3">
      <c r="A11" s="8" t="s">
        <v>20</v>
      </c>
      <c r="B11" s="9" t="s">
        <v>21</v>
      </c>
      <c r="C11" s="10" t="s">
        <v>22</v>
      </c>
    </row>
    <row r="12" spans="1:3" x14ac:dyDescent="0.25">
      <c r="A12" s="34" t="s">
        <v>23</v>
      </c>
      <c r="B12" s="36">
        <v>2.29</v>
      </c>
      <c r="C12" s="32">
        <v>2</v>
      </c>
    </row>
    <row r="13" spans="1:3" x14ac:dyDescent="0.25">
      <c r="A13" s="34" t="s">
        <v>24</v>
      </c>
      <c r="B13" s="36">
        <v>1.7310000000000001</v>
      </c>
      <c r="C13" s="32">
        <v>1.5</v>
      </c>
    </row>
    <row r="14" spans="1:3" x14ac:dyDescent="0.25">
      <c r="A14" s="34" t="s">
        <v>25</v>
      </c>
      <c r="B14" s="36">
        <v>1.2010000000000001</v>
      </c>
      <c r="C14" s="32">
        <v>1</v>
      </c>
    </row>
    <row r="15" spans="1:3" x14ac:dyDescent="0.25">
      <c r="A15" s="34" t="s">
        <v>26</v>
      </c>
      <c r="B15" s="36">
        <v>1.018</v>
      </c>
      <c r="C15" s="32">
        <v>0.75</v>
      </c>
    </row>
    <row r="16" spans="1:3" x14ac:dyDescent="0.25">
      <c r="A16" s="34" t="s">
        <v>27</v>
      </c>
      <c r="B16" s="36">
        <v>0.86199999999999999</v>
      </c>
      <c r="C16" s="32">
        <v>0.5</v>
      </c>
    </row>
    <row r="17" spans="1:4" x14ac:dyDescent="0.25">
      <c r="A17" s="34" t="s">
        <v>13</v>
      </c>
      <c r="B17" s="36">
        <v>0.57199999999999995</v>
      </c>
      <c r="C17" s="32">
        <v>0.25</v>
      </c>
    </row>
    <row r="18" spans="1:4" x14ac:dyDescent="0.25">
      <c r="A18" s="34" t="s">
        <v>28</v>
      </c>
      <c r="B18" s="36">
        <v>0.37</v>
      </c>
      <c r="C18" s="32">
        <v>0.125</v>
      </c>
    </row>
    <row r="19" spans="1:4" x14ac:dyDescent="0.25">
      <c r="A19" s="34" t="s">
        <v>29</v>
      </c>
      <c r="B19" s="36">
        <v>0.17899999999999999</v>
      </c>
      <c r="C19" s="32">
        <v>2.5000000000000001E-2</v>
      </c>
    </row>
    <row r="20" spans="1:4" ht="15.75" thickBot="1" x14ac:dyDescent="0.3">
      <c r="A20" s="35" t="s">
        <v>30</v>
      </c>
      <c r="B20" s="37">
        <v>0.126</v>
      </c>
      <c r="C20" s="33">
        <v>0</v>
      </c>
    </row>
    <row r="22" spans="1:4" x14ac:dyDescent="0.25">
      <c r="A22" s="53" t="s">
        <v>48</v>
      </c>
      <c r="B22" s="53"/>
      <c r="C22" s="53"/>
    </row>
    <row r="23" spans="1:4" ht="15.75" thickBot="1" x14ac:dyDescent="0.3"/>
    <row r="24" spans="1:4" ht="15.75" thickBot="1" x14ac:dyDescent="0.3">
      <c r="A24" s="9" t="s">
        <v>1</v>
      </c>
      <c r="B24" s="9" t="s">
        <v>21</v>
      </c>
      <c r="C24" s="8" t="s">
        <v>31</v>
      </c>
    </row>
    <row r="25" spans="1:4" x14ac:dyDescent="0.25">
      <c r="A25" s="11">
        <v>1</v>
      </c>
      <c r="B25" s="12">
        <v>0.73499999999999999</v>
      </c>
      <c r="C25" s="39">
        <f t="shared" ref="C25:C46" si="0">(B25-(-0.2074))*$B$6/0.9601</f>
        <v>9.8156442037287785</v>
      </c>
      <c r="D25" s="42"/>
    </row>
    <row r="26" spans="1:4" x14ac:dyDescent="0.25">
      <c r="A26" s="11">
        <v>2</v>
      </c>
      <c r="B26" s="12">
        <v>0.75700000000000001</v>
      </c>
      <c r="C26" s="39">
        <f t="shared" si="0"/>
        <v>10.044787001354026</v>
      </c>
      <c r="D26" s="2"/>
    </row>
    <row r="27" spans="1:4" x14ac:dyDescent="0.25">
      <c r="A27" s="11">
        <v>3</v>
      </c>
      <c r="B27" s="12">
        <v>0.79300000000000004</v>
      </c>
      <c r="C27" s="39">
        <f t="shared" si="0"/>
        <v>10.419747942922612</v>
      </c>
      <c r="D27" s="2"/>
    </row>
    <row r="28" spans="1:4" x14ac:dyDescent="0.25">
      <c r="A28" s="11">
        <v>4</v>
      </c>
      <c r="B28" s="12">
        <v>0.67800000000000005</v>
      </c>
      <c r="C28" s="39">
        <f t="shared" si="0"/>
        <v>9.2219560462451842</v>
      </c>
      <c r="D28" s="2"/>
    </row>
    <row r="29" spans="1:4" x14ac:dyDescent="0.25">
      <c r="A29" s="11">
        <v>5</v>
      </c>
      <c r="B29" s="12">
        <v>0.63500000000000001</v>
      </c>
      <c r="C29" s="39">
        <f t="shared" si="0"/>
        <v>8.7740860327049273</v>
      </c>
    </row>
    <row r="30" spans="1:4" x14ac:dyDescent="0.25">
      <c r="A30" s="11">
        <v>6</v>
      </c>
      <c r="B30" s="12">
        <v>0.71499999999999997</v>
      </c>
      <c r="C30" s="39">
        <f t="shared" si="0"/>
        <v>9.6073325695240079</v>
      </c>
    </row>
    <row r="31" spans="1:4" x14ac:dyDescent="0.25">
      <c r="A31" s="11">
        <v>7</v>
      </c>
      <c r="B31" s="12">
        <v>0.61899999999999999</v>
      </c>
      <c r="C31" s="39">
        <f t="shared" si="0"/>
        <v>8.6074367253411097</v>
      </c>
      <c r="D31" s="2"/>
    </row>
    <row r="32" spans="1:4" x14ac:dyDescent="0.25">
      <c r="A32" s="11">
        <v>8</v>
      </c>
      <c r="B32" s="12">
        <v>0.60299999999999998</v>
      </c>
      <c r="C32" s="39">
        <f t="shared" si="0"/>
        <v>8.4407874179772939</v>
      </c>
      <c r="D32" s="2"/>
    </row>
    <row r="33" spans="1:4" x14ac:dyDescent="0.25">
      <c r="A33" s="11">
        <v>9</v>
      </c>
      <c r="B33" s="11">
        <v>0.77</v>
      </c>
      <c r="C33" s="39">
        <f t="shared" si="0"/>
        <v>10.180189563587128</v>
      </c>
      <c r="D33" s="2"/>
    </row>
    <row r="34" spans="1:4" x14ac:dyDescent="0.25">
      <c r="A34" s="11">
        <v>10</v>
      </c>
      <c r="B34" s="12">
        <v>0.57299999999999995</v>
      </c>
      <c r="C34" s="39">
        <f t="shared" si="0"/>
        <v>8.1283199666701389</v>
      </c>
      <c r="D34" s="2"/>
    </row>
    <row r="35" spans="1:4" x14ac:dyDescent="0.25">
      <c r="A35" s="11">
        <v>11</v>
      </c>
      <c r="B35" s="12">
        <v>0.49299999999999999</v>
      </c>
      <c r="C35" s="39">
        <f t="shared" si="0"/>
        <v>7.2950734298510582</v>
      </c>
    </row>
    <row r="36" spans="1:4" x14ac:dyDescent="0.25">
      <c r="A36" s="11">
        <v>12</v>
      </c>
      <c r="B36" s="11">
        <v>0.56499999999999995</v>
      </c>
      <c r="C36" s="39">
        <f t="shared" si="0"/>
        <v>8.044995312988231</v>
      </c>
    </row>
    <row r="37" spans="1:4" x14ac:dyDescent="0.25">
      <c r="A37" s="11">
        <v>13</v>
      </c>
      <c r="B37" s="11"/>
      <c r="C37" s="39">
        <f t="shared" si="0"/>
        <v>2.1601916467034683</v>
      </c>
    </row>
    <row r="38" spans="1:4" x14ac:dyDescent="0.25">
      <c r="A38" s="11">
        <v>14</v>
      </c>
      <c r="B38" s="11"/>
      <c r="C38" s="39">
        <f t="shared" si="0"/>
        <v>2.1601916467034683</v>
      </c>
    </row>
    <row r="39" spans="1:4" x14ac:dyDescent="0.25">
      <c r="A39" s="11">
        <v>15</v>
      </c>
      <c r="B39" s="12"/>
      <c r="C39" s="39">
        <f t="shared" si="0"/>
        <v>2.1601916467034683</v>
      </c>
    </row>
    <row r="40" spans="1:4" x14ac:dyDescent="0.25">
      <c r="A40" s="11">
        <v>16</v>
      </c>
      <c r="B40" s="12"/>
      <c r="C40" s="39">
        <f t="shared" si="0"/>
        <v>2.1601916467034683</v>
      </c>
    </row>
    <row r="41" spans="1:4" x14ac:dyDescent="0.25">
      <c r="A41" s="11">
        <v>17</v>
      </c>
      <c r="B41" s="11"/>
      <c r="C41" s="39">
        <f t="shared" si="0"/>
        <v>2.1601916467034683</v>
      </c>
    </row>
    <row r="42" spans="1:4" x14ac:dyDescent="0.25">
      <c r="A42" s="11">
        <v>18</v>
      </c>
      <c r="B42" s="11"/>
      <c r="C42" s="39">
        <f t="shared" si="0"/>
        <v>2.1601916467034683</v>
      </c>
    </row>
    <row r="43" spans="1:4" x14ac:dyDescent="0.25">
      <c r="A43" s="11">
        <v>19</v>
      </c>
      <c r="B43" s="11"/>
      <c r="C43" s="39">
        <f t="shared" si="0"/>
        <v>2.1601916467034683</v>
      </c>
    </row>
    <row r="44" spans="1:4" x14ac:dyDescent="0.25">
      <c r="A44" s="11">
        <v>20</v>
      </c>
      <c r="B44" s="12"/>
      <c r="C44" s="39">
        <f t="shared" si="0"/>
        <v>2.1601916467034683</v>
      </c>
    </row>
    <row r="45" spans="1:4" x14ac:dyDescent="0.25">
      <c r="A45" s="11">
        <v>21</v>
      </c>
      <c r="B45" s="12"/>
      <c r="C45" s="39">
        <f t="shared" si="0"/>
        <v>2.1601916467034683</v>
      </c>
    </row>
    <row r="46" spans="1:4" ht="15.75" thickBot="1" x14ac:dyDescent="0.3">
      <c r="A46" s="13">
        <v>22</v>
      </c>
      <c r="B46" s="13"/>
      <c r="C46" s="40">
        <f t="shared" si="0"/>
        <v>2.1601916467034683</v>
      </c>
    </row>
    <row r="48" spans="1:4" x14ac:dyDescent="0.25">
      <c r="A48" s="1" t="s">
        <v>32</v>
      </c>
      <c r="B48" s="14">
        <v>1</v>
      </c>
    </row>
    <row r="49" spans="1:6" x14ac:dyDescent="0.25">
      <c r="A49" s="1" t="s">
        <v>33</v>
      </c>
      <c r="B49" s="15">
        <v>4</v>
      </c>
    </row>
    <row r="50" spans="1:6" x14ac:dyDescent="0.25">
      <c r="A50" s="1" t="s">
        <v>34</v>
      </c>
      <c r="B50" s="16">
        <v>10</v>
      </c>
    </row>
    <row r="51" spans="1:6" x14ac:dyDescent="0.25">
      <c r="A51" s="1" t="s">
        <v>35</v>
      </c>
      <c r="B51" s="17">
        <v>20</v>
      </c>
    </row>
    <row r="57" spans="1:6" ht="15.75" thickBot="1" x14ac:dyDescent="0.3">
      <c r="A57" s="1" t="s">
        <v>44</v>
      </c>
    </row>
    <row r="58" spans="1:6" ht="15.75" thickBot="1" x14ac:dyDescent="0.3">
      <c r="A58" s="9" t="s">
        <v>1</v>
      </c>
      <c r="B58" s="18" t="s">
        <v>36</v>
      </c>
      <c r="C58" s="18" t="s">
        <v>37</v>
      </c>
      <c r="D58" s="18" t="s">
        <v>38</v>
      </c>
      <c r="E58" s="18" t="s">
        <v>39</v>
      </c>
      <c r="F58" s="8" t="s">
        <v>40</v>
      </c>
    </row>
    <row r="59" spans="1:6" x14ac:dyDescent="0.25">
      <c r="A59" s="11">
        <v>1</v>
      </c>
      <c r="B59" s="38">
        <f t="shared" ref="B59:B70" si="1">$B$51</f>
        <v>20</v>
      </c>
      <c r="C59" s="15">
        <f t="shared" ref="C59:C70" si="2">B59/$B$49</f>
        <v>5</v>
      </c>
      <c r="D59" s="16">
        <f t="shared" ref="D59:D70" si="3">B59/$B$50</f>
        <v>2</v>
      </c>
      <c r="E59" s="14">
        <f t="shared" ref="E59:E70" si="4">B59/C25</f>
        <v>2.0375636672325976</v>
      </c>
      <c r="F59" s="19">
        <f t="shared" ref="F59:F70" si="5">B59-C59-D59-E59</f>
        <v>10.962436332767403</v>
      </c>
    </row>
    <row r="60" spans="1:6" x14ac:dyDescent="0.25">
      <c r="A60" s="11">
        <v>2</v>
      </c>
      <c r="B60" s="38">
        <f t="shared" si="1"/>
        <v>20</v>
      </c>
      <c r="C60" s="15">
        <f t="shared" si="2"/>
        <v>5</v>
      </c>
      <c r="D60" s="16">
        <f t="shared" si="3"/>
        <v>2</v>
      </c>
      <c r="E60" s="14">
        <f t="shared" si="4"/>
        <v>1.9910825383658233</v>
      </c>
      <c r="F60" s="19">
        <f t="shared" si="5"/>
        <v>11.008917461634177</v>
      </c>
    </row>
    <row r="61" spans="1:6" x14ac:dyDescent="0.25">
      <c r="A61" s="11">
        <v>3</v>
      </c>
      <c r="B61" s="38">
        <f t="shared" si="1"/>
        <v>20</v>
      </c>
      <c r="C61" s="15">
        <f t="shared" si="2"/>
        <v>5</v>
      </c>
      <c r="D61" s="16">
        <f t="shared" si="3"/>
        <v>2</v>
      </c>
      <c r="E61" s="14">
        <f t="shared" si="4"/>
        <v>1.9194322271091564</v>
      </c>
      <c r="F61" s="19">
        <f t="shared" si="5"/>
        <v>11.080567772890843</v>
      </c>
    </row>
    <row r="62" spans="1:6" x14ac:dyDescent="0.25">
      <c r="A62" s="11">
        <v>4</v>
      </c>
      <c r="B62" s="38">
        <f t="shared" si="1"/>
        <v>20</v>
      </c>
      <c r="C62" s="15">
        <f t="shared" si="2"/>
        <v>5</v>
      </c>
      <c r="D62" s="16">
        <f t="shared" si="3"/>
        <v>2</v>
      </c>
      <c r="E62" s="14">
        <f t="shared" si="4"/>
        <v>2.1687372938784728</v>
      </c>
      <c r="F62" s="19">
        <f t="shared" si="5"/>
        <v>10.831262706121528</v>
      </c>
    </row>
    <row r="63" spans="1:6" x14ac:dyDescent="0.25">
      <c r="A63" s="11">
        <v>5</v>
      </c>
      <c r="B63" s="38">
        <f t="shared" si="1"/>
        <v>20</v>
      </c>
      <c r="C63" s="15">
        <f t="shared" si="2"/>
        <v>5</v>
      </c>
      <c r="D63" s="16">
        <f t="shared" si="3"/>
        <v>2</v>
      </c>
      <c r="E63" s="14">
        <f t="shared" si="4"/>
        <v>2.2794396961063628</v>
      </c>
      <c r="F63" s="19">
        <f t="shared" si="5"/>
        <v>10.720560303893638</v>
      </c>
    </row>
    <row r="64" spans="1:6" x14ac:dyDescent="0.25">
      <c r="A64" s="11">
        <v>6</v>
      </c>
      <c r="B64" s="38">
        <f t="shared" si="1"/>
        <v>20</v>
      </c>
      <c r="C64" s="15">
        <f t="shared" si="2"/>
        <v>5</v>
      </c>
      <c r="D64" s="16">
        <f t="shared" si="3"/>
        <v>2</v>
      </c>
      <c r="E64" s="14">
        <f t="shared" si="4"/>
        <v>2.0817432784041632</v>
      </c>
      <c r="F64" s="19">
        <f t="shared" si="5"/>
        <v>10.918256721595837</v>
      </c>
    </row>
    <row r="65" spans="1:6" x14ac:dyDescent="0.25">
      <c r="A65" s="11">
        <v>7</v>
      </c>
      <c r="B65" s="38">
        <f t="shared" si="1"/>
        <v>20</v>
      </c>
      <c r="C65" s="15">
        <f t="shared" si="2"/>
        <v>5</v>
      </c>
      <c r="D65" s="16">
        <f t="shared" si="3"/>
        <v>2</v>
      </c>
      <c r="E65" s="14">
        <f t="shared" si="4"/>
        <v>2.3235721200387225</v>
      </c>
      <c r="F65" s="19">
        <f t="shared" si="5"/>
        <v>10.676427879961278</v>
      </c>
    </row>
    <row r="66" spans="1:6" x14ac:dyDescent="0.25">
      <c r="A66" s="11">
        <v>8</v>
      </c>
      <c r="B66" s="38">
        <f t="shared" si="1"/>
        <v>20</v>
      </c>
      <c r="C66" s="15">
        <f t="shared" si="2"/>
        <v>5</v>
      </c>
      <c r="D66" s="16">
        <f t="shared" si="3"/>
        <v>2</v>
      </c>
      <c r="E66" s="14">
        <f t="shared" si="4"/>
        <v>2.369447186574531</v>
      </c>
      <c r="F66" s="19">
        <f t="shared" si="5"/>
        <v>10.630552813425469</v>
      </c>
    </row>
    <row r="67" spans="1:6" x14ac:dyDescent="0.25">
      <c r="A67" s="11">
        <v>9</v>
      </c>
      <c r="B67" s="38">
        <f t="shared" si="1"/>
        <v>20</v>
      </c>
      <c r="C67" s="15">
        <f t="shared" si="2"/>
        <v>5</v>
      </c>
      <c r="D67" s="16">
        <f t="shared" si="3"/>
        <v>2</v>
      </c>
      <c r="E67" s="14">
        <f t="shared" si="4"/>
        <v>1.9645999590750969</v>
      </c>
      <c r="F67" s="19">
        <f t="shared" si="5"/>
        <v>11.035400040924904</v>
      </c>
    </row>
    <row r="68" spans="1:6" x14ac:dyDescent="0.25">
      <c r="A68" s="11">
        <v>10</v>
      </c>
      <c r="B68" s="38">
        <f t="shared" si="1"/>
        <v>20</v>
      </c>
      <c r="C68" s="15">
        <f t="shared" si="2"/>
        <v>5</v>
      </c>
      <c r="D68" s="16">
        <f t="shared" si="3"/>
        <v>2</v>
      </c>
      <c r="E68" s="14">
        <f t="shared" si="4"/>
        <v>2.4605330599692463</v>
      </c>
      <c r="F68" s="19">
        <f t="shared" si="5"/>
        <v>10.539466940030753</v>
      </c>
    </row>
    <row r="69" spans="1:6" x14ac:dyDescent="0.25">
      <c r="A69" s="11">
        <v>11</v>
      </c>
      <c r="B69" s="38">
        <f t="shared" si="1"/>
        <v>20</v>
      </c>
      <c r="C69" s="15">
        <f t="shared" si="2"/>
        <v>5</v>
      </c>
      <c r="D69" s="16">
        <f t="shared" si="3"/>
        <v>2</v>
      </c>
      <c r="E69" s="14">
        <f t="shared" si="4"/>
        <v>2.7415762421473442</v>
      </c>
      <c r="F69" s="19">
        <f t="shared" si="5"/>
        <v>10.258423757852656</v>
      </c>
    </row>
    <row r="70" spans="1:6" x14ac:dyDescent="0.25">
      <c r="A70" s="11">
        <v>12</v>
      </c>
      <c r="B70" s="38">
        <f t="shared" si="1"/>
        <v>20</v>
      </c>
      <c r="C70" s="15">
        <f t="shared" si="2"/>
        <v>5</v>
      </c>
      <c r="D70" s="16">
        <f t="shared" si="3"/>
        <v>2</v>
      </c>
      <c r="E70" s="14">
        <f t="shared" si="4"/>
        <v>2.486017607457276</v>
      </c>
      <c r="F70" s="19">
        <f t="shared" si="5"/>
        <v>10.513982392542724</v>
      </c>
    </row>
    <row r="71" spans="1:6" x14ac:dyDescent="0.25">
      <c r="A71" s="11"/>
      <c r="B71" s="38"/>
      <c r="C71" s="15"/>
      <c r="D71" s="16"/>
      <c r="E71" s="14"/>
      <c r="F71" s="19"/>
    </row>
    <row r="72" spans="1:6" x14ac:dyDescent="0.25">
      <c r="A72" s="11"/>
      <c r="B72" s="38"/>
      <c r="C72" s="15"/>
      <c r="D72" s="16"/>
      <c r="E72" s="14"/>
      <c r="F72" s="19"/>
    </row>
    <row r="73" spans="1:6" x14ac:dyDescent="0.25">
      <c r="A73" s="11"/>
      <c r="B73" s="38"/>
      <c r="C73" s="15"/>
      <c r="D73" s="16"/>
      <c r="E73" s="14"/>
      <c r="F73" s="19"/>
    </row>
    <row r="74" spans="1:6" x14ac:dyDescent="0.25">
      <c r="A74" s="11"/>
      <c r="B74" s="38"/>
      <c r="C74" s="15"/>
      <c r="D74" s="16"/>
      <c r="E74" s="14"/>
      <c r="F74" s="19"/>
    </row>
    <row r="75" spans="1:6" x14ac:dyDescent="0.25">
      <c r="A75" s="11"/>
      <c r="B75" s="38"/>
      <c r="C75" s="15"/>
      <c r="D75" s="16"/>
      <c r="E75" s="14"/>
      <c r="F75" s="19"/>
    </row>
    <row r="76" spans="1:6" x14ac:dyDescent="0.25">
      <c r="A76" s="11"/>
      <c r="B76" s="38"/>
      <c r="C76" s="15"/>
      <c r="D76" s="16"/>
      <c r="E76" s="14"/>
      <c r="F76" s="19"/>
    </row>
    <row r="77" spans="1:6" x14ac:dyDescent="0.25">
      <c r="A77" s="11"/>
      <c r="B77" s="38"/>
      <c r="C77" s="15"/>
      <c r="D77" s="16"/>
      <c r="E77" s="14"/>
      <c r="F77" s="19"/>
    </row>
    <row r="78" spans="1:6" x14ac:dyDescent="0.25">
      <c r="A78" s="11"/>
      <c r="B78" s="38"/>
      <c r="C78" s="15"/>
      <c r="D78" s="16"/>
      <c r="E78" s="14"/>
      <c r="F78" s="19"/>
    </row>
    <row r="79" spans="1:6" x14ac:dyDescent="0.25">
      <c r="A79" s="11"/>
      <c r="B79" s="38"/>
      <c r="C79" s="15"/>
      <c r="D79" s="16"/>
      <c r="E79" s="14"/>
      <c r="F79" s="19"/>
    </row>
    <row r="80" spans="1:6" ht="15.75" thickBot="1" x14ac:dyDescent="0.3">
      <c r="A80" s="13"/>
      <c r="B80" s="20"/>
      <c r="C80" s="21"/>
      <c r="D80" s="22"/>
      <c r="E80" s="23"/>
      <c r="F80" s="24"/>
    </row>
    <row r="82" spans="1:3" x14ac:dyDescent="0.25">
      <c r="A82" s="1" t="s">
        <v>68</v>
      </c>
    </row>
    <row r="83" spans="1:3" ht="15.75" thickBot="1" x14ac:dyDescent="0.3"/>
    <row r="84" spans="1:3" ht="15.75" thickBot="1" x14ac:dyDescent="0.3">
      <c r="A84" s="25" t="s">
        <v>41</v>
      </c>
      <c r="B84" s="26" t="s">
        <v>42</v>
      </c>
      <c r="C84" s="27" t="s">
        <v>0</v>
      </c>
    </row>
    <row r="85" spans="1:3" x14ac:dyDescent="0.25">
      <c r="A85" s="28" t="s">
        <v>43</v>
      </c>
      <c r="C85" s="30">
        <v>1</v>
      </c>
    </row>
    <row r="86" spans="1:3" x14ac:dyDescent="0.25">
      <c r="A86" s="43" t="s">
        <v>50</v>
      </c>
      <c r="B86" s="2" t="s">
        <v>64</v>
      </c>
      <c r="C86" s="30">
        <v>2</v>
      </c>
    </row>
    <row r="87" spans="1:3" x14ac:dyDescent="0.25">
      <c r="A87" s="44" t="s">
        <v>51</v>
      </c>
      <c r="B87" s="2" t="s">
        <v>65</v>
      </c>
      <c r="C87" s="30">
        <v>3</v>
      </c>
    </row>
    <row r="88" spans="1:3" x14ac:dyDescent="0.25">
      <c r="A88" s="44" t="s">
        <v>52</v>
      </c>
      <c r="B88" s="2" t="s">
        <v>64</v>
      </c>
      <c r="C88" s="30">
        <v>4</v>
      </c>
    </row>
    <row r="89" spans="1:3" x14ac:dyDescent="0.25">
      <c r="A89" s="44" t="s">
        <v>53</v>
      </c>
      <c r="B89" s="2" t="s">
        <v>65</v>
      </c>
      <c r="C89" s="30">
        <v>5</v>
      </c>
    </row>
    <row r="90" spans="1:3" x14ac:dyDescent="0.25">
      <c r="A90" s="28" t="s">
        <v>54</v>
      </c>
      <c r="B90" s="2" t="s">
        <v>64</v>
      </c>
      <c r="C90" s="30">
        <v>6</v>
      </c>
    </row>
    <row r="91" spans="1:3" x14ac:dyDescent="0.25">
      <c r="A91" s="28" t="s">
        <v>55</v>
      </c>
      <c r="B91" s="2" t="s">
        <v>65</v>
      </c>
      <c r="C91" s="30">
        <v>7</v>
      </c>
    </row>
    <row r="92" spans="1:3" x14ac:dyDescent="0.25">
      <c r="A92" s="44" t="s">
        <v>56</v>
      </c>
      <c r="B92" s="2" t="s">
        <v>64</v>
      </c>
      <c r="C92" s="30">
        <v>8</v>
      </c>
    </row>
    <row r="93" spans="1:3" x14ac:dyDescent="0.25">
      <c r="A93" s="44" t="s">
        <v>57</v>
      </c>
      <c r="B93" s="2" t="s">
        <v>65</v>
      </c>
      <c r="C93" s="30">
        <v>9</v>
      </c>
    </row>
    <row r="94" spans="1:3" x14ac:dyDescent="0.25">
      <c r="A94" s="44" t="s">
        <v>58</v>
      </c>
      <c r="B94" s="2" t="s">
        <v>64</v>
      </c>
      <c r="C94" s="30">
        <v>10</v>
      </c>
    </row>
    <row r="95" spans="1:3" x14ac:dyDescent="0.25">
      <c r="A95" s="44" t="s">
        <v>59</v>
      </c>
      <c r="B95" s="2" t="s">
        <v>65</v>
      </c>
      <c r="C95" s="30">
        <v>11</v>
      </c>
    </row>
    <row r="96" spans="1:3" ht="15.75" thickBot="1" x14ac:dyDescent="0.3">
      <c r="A96" s="29" t="s">
        <v>60</v>
      </c>
      <c r="B96" s="45" t="s">
        <v>64</v>
      </c>
      <c r="C96" s="31">
        <v>12</v>
      </c>
    </row>
  </sheetData>
  <mergeCells count="2">
    <mergeCell ref="B9:C9"/>
    <mergeCell ref="A22:C22"/>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28"/>
  <sheetViews>
    <sheetView workbookViewId="0">
      <selection activeCell="H2" sqref="H2"/>
    </sheetView>
  </sheetViews>
  <sheetFormatPr defaultRowHeight="15" x14ac:dyDescent="0.25"/>
  <cols>
    <col min="15" max="15" width="9.140625" style="16"/>
  </cols>
  <sheetData>
    <row r="1" spans="2:25" x14ac:dyDescent="0.25">
      <c r="B1" s="46" t="s">
        <v>69</v>
      </c>
      <c r="C1" s="46"/>
      <c r="E1" t="s">
        <v>70</v>
      </c>
      <c r="F1" t="s">
        <v>82</v>
      </c>
      <c r="H1" t="s">
        <v>66</v>
      </c>
      <c r="I1" t="s">
        <v>67</v>
      </c>
      <c r="J1" t="s">
        <v>87</v>
      </c>
    </row>
    <row r="2" spans="2:25" x14ac:dyDescent="0.25">
      <c r="B2">
        <v>1</v>
      </c>
      <c r="C2" t="s">
        <v>66</v>
      </c>
      <c r="D2" t="s">
        <v>63</v>
      </c>
      <c r="E2">
        <v>193.81299999999999</v>
      </c>
      <c r="F2">
        <v>249.41300000000001</v>
      </c>
      <c r="H2">
        <f>F2-E2</f>
        <v>55.600000000000023</v>
      </c>
      <c r="L2">
        <f>H2*100/AVERAGE(H$2:H$7)</f>
        <v>85.642550176368218</v>
      </c>
      <c r="X2" t="s">
        <v>63</v>
      </c>
      <c r="Y2">
        <f>H2*100/AVERAGE(H$2:H$7)</f>
        <v>85.642550176368218</v>
      </c>
    </row>
    <row r="3" spans="2:25" x14ac:dyDescent="0.25">
      <c r="B3">
        <v>2</v>
      </c>
      <c r="C3" t="s">
        <v>67</v>
      </c>
      <c r="D3" t="s">
        <v>63</v>
      </c>
      <c r="E3" s="16">
        <v>159.898</v>
      </c>
      <c r="F3">
        <v>248.995</v>
      </c>
      <c r="I3">
        <f>F3-E3</f>
        <v>89.097000000000008</v>
      </c>
      <c r="M3">
        <f>I3*100/AVERAGE(H$2:H$7)</f>
        <v>137.2391059903575</v>
      </c>
      <c r="P3">
        <f>TTEST(M2:M7,M9:M11,2,2)</f>
        <v>4.4195738201497844E-2</v>
      </c>
      <c r="X3" t="s">
        <v>63</v>
      </c>
      <c r="Y3">
        <f>I3*100/AVERAGE(I$2:I$7)</f>
        <v>92.032214081092988</v>
      </c>
    </row>
    <row r="4" spans="2:25" x14ac:dyDescent="0.25">
      <c r="B4">
        <v>3</v>
      </c>
      <c r="C4" t="s">
        <v>66</v>
      </c>
      <c r="D4" t="s">
        <v>63</v>
      </c>
      <c r="E4">
        <v>171.23400000000001</v>
      </c>
      <c r="F4">
        <v>249.071</v>
      </c>
      <c r="H4">
        <f t="shared" ref="H4" si="0">F4-E4</f>
        <v>77.836999999999989</v>
      </c>
      <c r="L4">
        <f>H4*100/AVERAGE(H$2:H$7)</f>
        <v>119.89494924600666</v>
      </c>
      <c r="X4" t="s">
        <v>63</v>
      </c>
      <c r="Y4">
        <f t="shared" ref="Y4" si="1">H4*100/AVERAGE(H$2:H$7)</f>
        <v>119.89494924600666</v>
      </c>
    </row>
    <row r="5" spans="2:25" x14ac:dyDescent="0.25">
      <c r="B5">
        <v>4</v>
      </c>
      <c r="C5" t="s">
        <v>67</v>
      </c>
      <c r="D5" t="s">
        <v>63</v>
      </c>
      <c r="E5" s="16">
        <v>160.71700000000001</v>
      </c>
      <c r="F5">
        <v>248.70099999999999</v>
      </c>
      <c r="I5">
        <f t="shared" ref="I5" si="2">F5-E5</f>
        <v>87.98399999999998</v>
      </c>
      <c r="M5">
        <f>I5*100/AVERAGE(H$2:H$7)</f>
        <v>135.52471465319383</v>
      </c>
      <c r="X5" t="s">
        <v>63</v>
      </c>
      <c r="Y5">
        <f>I5*100/AVERAGE(I$2:I$7)</f>
        <v>90.882547377699396</v>
      </c>
    </row>
    <row r="6" spans="2:25" x14ac:dyDescent="0.25">
      <c r="B6">
        <v>5</v>
      </c>
      <c r="C6" t="s">
        <v>66</v>
      </c>
      <c r="D6" t="s">
        <v>63</v>
      </c>
      <c r="E6">
        <v>188.40299999999999</v>
      </c>
      <c r="F6">
        <v>249.72900000000001</v>
      </c>
      <c r="H6">
        <f t="shared" ref="H6" si="3">F6-E6</f>
        <v>61.326000000000022</v>
      </c>
      <c r="L6">
        <f>H6*100/AVERAGE(H$2:H$7)</f>
        <v>94.462500577625136</v>
      </c>
      <c r="X6" t="s">
        <v>63</v>
      </c>
      <c r="Y6">
        <f t="shared" ref="Y6" si="4">H6*100/AVERAGE(H$2:H$7)</f>
        <v>94.462500577625136</v>
      </c>
    </row>
    <row r="7" spans="2:25" x14ac:dyDescent="0.25">
      <c r="B7">
        <v>6</v>
      </c>
      <c r="C7" t="s">
        <v>67</v>
      </c>
      <c r="D7" t="s">
        <v>63</v>
      </c>
      <c r="E7" s="16">
        <v>136.00700000000001</v>
      </c>
      <c r="F7">
        <v>249.358</v>
      </c>
      <c r="I7">
        <f t="shared" ref="I7" si="5">F7-E7</f>
        <v>113.351</v>
      </c>
      <c r="M7">
        <f>I7*100/AVERAGE(H$2:H$7)</f>
        <v>174.59835800434374</v>
      </c>
      <c r="X7" t="s">
        <v>63</v>
      </c>
      <c r="Y7">
        <f>I7*100/AVERAGE(I$2:I$7)</f>
        <v>117.08523854120757</v>
      </c>
    </row>
    <row r="8" spans="2:25" x14ac:dyDescent="0.25">
      <c r="B8">
        <v>7</v>
      </c>
      <c r="C8" t="s">
        <v>66</v>
      </c>
      <c r="D8" t="s">
        <v>13</v>
      </c>
      <c r="E8">
        <v>196.751</v>
      </c>
      <c r="F8">
        <v>249.011</v>
      </c>
      <c r="H8">
        <f t="shared" ref="H8" si="6">F8-E8</f>
        <v>52.259999999999991</v>
      </c>
      <c r="L8">
        <f>H8*100/AVERAGE(H$8:H$12)</f>
        <v>141.06024616713452</v>
      </c>
      <c r="R8" t="s">
        <v>66</v>
      </c>
      <c r="S8" t="s">
        <v>80</v>
      </c>
      <c r="X8" t="s">
        <v>13</v>
      </c>
      <c r="Y8">
        <f t="shared" ref="Y8" si="7">H8*100/AVERAGE(H$2:H$7)</f>
        <v>80.497835831241019</v>
      </c>
    </row>
    <row r="9" spans="2:25" x14ac:dyDescent="0.25">
      <c r="B9">
        <v>8</v>
      </c>
      <c r="C9" t="s">
        <v>67</v>
      </c>
      <c r="D9" t="s">
        <v>13</v>
      </c>
      <c r="E9">
        <v>175.02099999999999</v>
      </c>
      <c r="F9">
        <v>249.334</v>
      </c>
      <c r="I9">
        <f t="shared" ref="I9" si="8">F9-E9</f>
        <v>74.313000000000017</v>
      </c>
      <c r="M9">
        <f>I9*100/AVERAGE(H$8:H$12)</f>
        <v>200.58572662491912</v>
      </c>
      <c r="Q9" t="s">
        <v>88</v>
      </c>
      <c r="R9">
        <v>100</v>
      </c>
      <c r="S9">
        <v>149.12072621596505</v>
      </c>
      <c r="X9" t="s">
        <v>13</v>
      </c>
      <c r="Y9">
        <f>I9*100/AVERAGE(I$2:I$7)</f>
        <v>76.761169568091688</v>
      </c>
    </row>
    <row r="10" spans="2:25" x14ac:dyDescent="0.25">
      <c r="B10">
        <v>9</v>
      </c>
      <c r="C10" t="s">
        <v>66</v>
      </c>
      <c r="D10" t="s">
        <v>13</v>
      </c>
      <c r="E10">
        <v>228.90600000000001</v>
      </c>
      <c r="F10">
        <v>249.78399999999999</v>
      </c>
      <c r="H10">
        <f t="shared" ref="H10" si="9">F10-E10</f>
        <v>20.877999999999986</v>
      </c>
      <c r="L10">
        <f>H10*100/AVERAGE(H$8:H$12)</f>
        <v>56.353919239904954</v>
      </c>
      <c r="Q10" t="s">
        <v>89</v>
      </c>
      <c r="R10">
        <v>100</v>
      </c>
      <c r="S10">
        <v>215.31796588209897</v>
      </c>
      <c r="X10" t="s">
        <v>13</v>
      </c>
      <c r="Y10">
        <f t="shared" ref="Y10" si="10">H10*100/AVERAGE(H$2:H$7)</f>
        <v>32.159085657953483</v>
      </c>
    </row>
    <row r="11" spans="2:25" x14ac:dyDescent="0.25">
      <c r="B11">
        <v>10</v>
      </c>
      <c r="C11" t="s">
        <v>67</v>
      </c>
      <c r="D11" t="s">
        <v>13</v>
      </c>
      <c r="E11" s="16">
        <v>164.148</v>
      </c>
      <c r="F11">
        <v>249.37700000000001</v>
      </c>
      <c r="I11">
        <f t="shared" ref="I11" si="11">F11-E11</f>
        <v>85.229000000000013</v>
      </c>
      <c r="M11">
        <f>I11*100/AVERAGE(H$8:H$12)</f>
        <v>230.05020513927886</v>
      </c>
      <c r="Q11" t="s">
        <v>90</v>
      </c>
      <c r="R11">
        <v>100</v>
      </c>
      <c r="S11">
        <v>176.51403858035286</v>
      </c>
      <c r="X11" t="s">
        <v>13</v>
      </c>
      <c r="Y11">
        <f>I11*100/AVERAGE(I$2:I$7)</f>
        <v>88.036786579991187</v>
      </c>
    </row>
    <row r="12" spans="2:25" x14ac:dyDescent="0.25">
      <c r="B12">
        <v>11</v>
      </c>
      <c r="C12" t="s">
        <v>66</v>
      </c>
      <c r="D12" t="s">
        <v>13</v>
      </c>
      <c r="E12">
        <v>211.34800000000001</v>
      </c>
      <c r="F12">
        <v>249.35400000000001</v>
      </c>
      <c r="H12">
        <f t="shared" ref="H12" si="12">F12-E12</f>
        <v>38.006</v>
      </c>
      <c r="L12">
        <f>H12*100/AVERAGE(H$8:H$12)</f>
        <v>102.5858345929605</v>
      </c>
      <c r="X12" t="s">
        <v>13</v>
      </c>
      <c r="Y12">
        <f t="shared" ref="Y12" si="13">H12*100/AVERAGE(H$2:H$7)</f>
        <v>58.54192017991096</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64.921000000000006</v>
      </c>
      <c r="I15">
        <f>AVERAGE(I2:I7)</f>
        <v>96.810666666666677</v>
      </c>
      <c r="J15" s="16">
        <f>TTEST(H2:H7,I2:I7,2,2)</f>
        <v>3.9911837330831819E-2</v>
      </c>
      <c r="L15">
        <f>H15*100/$H$15</f>
        <v>100</v>
      </c>
      <c r="M15">
        <f t="shared" ref="M15:M16" si="14">I15*100/$H$15</f>
        <v>149.12072621596505</v>
      </c>
      <c r="R15">
        <v>17.214511671204257</v>
      </c>
      <c r="S15">
        <v>14.032723770133508</v>
      </c>
    </row>
    <row r="16" spans="2:25" x14ac:dyDescent="0.25">
      <c r="B16">
        <v>15</v>
      </c>
      <c r="G16" t="s">
        <v>73</v>
      </c>
      <c r="H16">
        <f>STDEV(H2:H7)/SQRT(H17-1)</f>
        <v>8.1643756956671218</v>
      </c>
      <c r="I16">
        <f>STDEV(I2:I7)/SQRT(I17-1)</f>
        <v>10.136485148544617</v>
      </c>
      <c r="L16">
        <f t="shared" ref="L16" si="15">H16*100/$H$15</f>
        <v>12.575862503145549</v>
      </c>
      <c r="M16">
        <f t="shared" si="14"/>
        <v>15.613569027810133</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37.047999999999995</v>
      </c>
      <c r="I21">
        <f>AVERAGE(I8:I13)</f>
        <v>79.771000000000015</v>
      </c>
      <c r="J21" s="16">
        <f>TTEST(H8:H13,I8:I13,2,2)</f>
        <v>4.1058568784298477E-2</v>
      </c>
      <c r="L21">
        <f>H21*100/$H$21</f>
        <v>100</v>
      </c>
      <c r="M21">
        <f>I21*100/$H$21</f>
        <v>215.31796588209897</v>
      </c>
    </row>
    <row r="22" spans="2:13" x14ac:dyDescent="0.25">
      <c r="B22">
        <v>21</v>
      </c>
      <c r="G22" t="s">
        <v>75</v>
      </c>
      <c r="H22">
        <f>STDEV(H8:H13)/SQRT(H23-1)</f>
        <v>11.11071113835653</v>
      </c>
      <c r="I22">
        <f>STDEV(I8:I13)/SQRT(I23-1)</f>
        <v>7.7187776234323504</v>
      </c>
      <c r="L22">
        <f>H22*100/$H$21</f>
        <v>29.99004302082847</v>
      </c>
      <c r="M22">
        <f>I22*100/$H$21</f>
        <v>20.834532561629107</v>
      </c>
    </row>
    <row r="23" spans="2:13" x14ac:dyDescent="0.25">
      <c r="B23">
        <v>22</v>
      </c>
      <c r="G23" t="s">
        <v>76</v>
      </c>
      <c r="H23">
        <f>COUNT(H8:H13)</f>
        <v>3</v>
      </c>
      <c r="I23">
        <f>COUNT(I8:I13)</f>
        <v>2</v>
      </c>
    </row>
    <row r="25" spans="2:13" x14ac:dyDescent="0.25">
      <c r="L25" t="s">
        <v>66</v>
      </c>
      <c r="M25" t="s">
        <v>80</v>
      </c>
    </row>
    <row r="26" spans="2:13" x14ac:dyDescent="0.25">
      <c r="G26" t="s">
        <v>77</v>
      </c>
      <c r="H26">
        <f>AVERAGE(H2:H12)</f>
        <v>50.984500000000004</v>
      </c>
      <c r="I26">
        <f>AVERAGE(I2:I12)</f>
        <v>89.994800000000012</v>
      </c>
      <c r="J26" s="16">
        <f>TTEST(H2:H12,I2:I12,2,2)</f>
        <v>5.0049204387624512E-3</v>
      </c>
      <c r="L26">
        <f>H26*100/$H$26</f>
        <v>100</v>
      </c>
      <c r="M26">
        <f>I26*100/$H$26</f>
        <v>176.51403858035286</v>
      </c>
    </row>
    <row r="27" spans="2:13" x14ac:dyDescent="0.25">
      <c r="G27" t="s">
        <v>78</v>
      </c>
      <c r="H27">
        <f>STDEV(H2:H12)/SQRT(H28-1)</f>
        <v>8.7767327030051341</v>
      </c>
      <c r="I27">
        <f>STDEV(I2:I12)/SQRT(I28-1)</f>
        <v>7.1545140505837184</v>
      </c>
      <c r="L27">
        <f>H27*100/$H$26</f>
        <v>17.214511671204257</v>
      </c>
      <c r="M27">
        <f>I27*100/$H$26</f>
        <v>14.032723770133508</v>
      </c>
    </row>
    <row r="28" spans="2:13" x14ac:dyDescent="0.25">
      <c r="G28" t="s">
        <v>79</v>
      </c>
      <c r="H28">
        <f>COUNT(H2:H12)</f>
        <v>6</v>
      </c>
      <c r="I28">
        <f>COUNT(I2:I12)</f>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Y28"/>
  <sheetViews>
    <sheetView topLeftCell="A4" workbookViewId="0"/>
  </sheetViews>
  <sheetFormatPr defaultRowHeight="15" x14ac:dyDescent="0.25"/>
  <cols>
    <col min="15" max="15" width="8.85546875" style="16"/>
  </cols>
  <sheetData>
    <row r="1" spans="2:25" x14ac:dyDescent="0.25">
      <c r="B1" s="46" t="s">
        <v>91</v>
      </c>
      <c r="C1" s="46"/>
      <c r="E1" t="s">
        <v>70</v>
      </c>
      <c r="F1" t="s">
        <v>82</v>
      </c>
      <c r="H1" t="s">
        <v>66</v>
      </c>
      <c r="I1" t="s">
        <v>67</v>
      </c>
      <c r="J1" t="s">
        <v>87</v>
      </c>
    </row>
    <row r="2" spans="2:25" x14ac:dyDescent="0.25">
      <c r="B2">
        <v>1</v>
      </c>
      <c r="C2" t="s">
        <v>66</v>
      </c>
      <c r="D2" t="s">
        <v>63</v>
      </c>
      <c r="E2">
        <v>183.63200000000001</v>
      </c>
      <c r="F2">
        <v>236.27799999999999</v>
      </c>
      <c r="H2">
        <f>F2-E2</f>
        <v>52.645999999999987</v>
      </c>
      <c r="L2">
        <f>H2*100/AVERAGE(H$2:H$7)</f>
        <v>80.697129017918698</v>
      </c>
      <c r="X2" t="s">
        <v>63</v>
      </c>
      <c r="Y2">
        <f>H2*100/AVERAGE(H$2:H$7)</f>
        <v>80.697129017918698</v>
      </c>
    </row>
    <row r="3" spans="2:25" x14ac:dyDescent="0.25">
      <c r="B3">
        <v>2</v>
      </c>
      <c r="C3" t="s">
        <v>67</v>
      </c>
      <c r="D3" t="s">
        <v>63</v>
      </c>
      <c r="E3" s="16">
        <v>142.00299999999999</v>
      </c>
      <c r="F3">
        <v>238.81800000000001</v>
      </c>
      <c r="I3">
        <f>F3-E3</f>
        <v>96.815000000000026</v>
      </c>
      <c r="M3">
        <f>I3*100/AVERAGE(H$2:H$7)</f>
        <v>148.40049663544815</v>
      </c>
      <c r="P3">
        <f>TTEST(M2:M7,M9:M11,2,2)</f>
        <v>6.5803315976026358E-2</v>
      </c>
      <c r="X3" t="s">
        <v>63</v>
      </c>
      <c r="Y3">
        <f>I3*100/AVERAGE(I$2:I$7)</f>
        <v>95.300046920782634</v>
      </c>
    </row>
    <row r="4" spans="2:25" x14ac:dyDescent="0.25">
      <c r="B4">
        <v>3</v>
      </c>
      <c r="C4" t="s">
        <v>66</v>
      </c>
      <c r="D4" t="s">
        <v>63</v>
      </c>
      <c r="E4">
        <v>155.91900000000001</v>
      </c>
      <c r="F4">
        <v>239.36</v>
      </c>
      <c r="H4">
        <f>F4-E4</f>
        <v>83.441000000000003</v>
      </c>
      <c r="L4">
        <f>H4*100/AVERAGE(H$2:H$7)</f>
        <v>127.90048897132083</v>
      </c>
      <c r="X4" t="s">
        <v>63</v>
      </c>
      <c r="Y4">
        <f t="shared" ref="Y4" si="0">H4*100/AVERAGE(H$2:H$7)</f>
        <v>127.90048897132083</v>
      </c>
    </row>
    <row r="5" spans="2:25" x14ac:dyDescent="0.25">
      <c r="B5">
        <v>4</v>
      </c>
      <c r="C5" t="s">
        <v>67</v>
      </c>
      <c r="D5" t="s">
        <v>63</v>
      </c>
      <c r="E5" s="16">
        <v>148.06200000000001</v>
      </c>
      <c r="F5">
        <v>236.96100000000001</v>
      </c>
      <c r="I5">
        <f>F5-E5</f>
        <v>88.899000000000001</v>
      </c>
      <c r="M5">
        <f>I5*100/AVERAGE(H$2:H$7)</f>
        <v>136.26665031652846</v>
      </c>
      <c r="X5" t="s">
        <v>63</v>
      </c>
      <c r="Y5">
        <f>I5*100/AVERAGE(I$2:I$7)</f>
        <v>87.507915831334543</v>
      </c>
    </row>
    <row r="6" spans="2:25" x14ac:dyDescent="0.25">
      <c r="B6">
        <v>5</v>
      </c>
      <c r="C6" t="s">
        <v>66</v>
      </c>
      <c r="D6" t="s">
        <v>63</v>
      </c>
      <c r="E6">
        <v>178.17</v>
      </c>
      <c r="F6">
        <v>237.8</v>
      </c>
      <c r="H6">
        <f>F6-E6</f>
        <v>59.630000000000024</v>
      </c>
      <c r="L6">
        <f>H6*100/AVERAGE(H$2:H$7)</f>
        <v>91.402382010760476</v>
      </c>
      <c r="X6" t="s">
        <v>63</v>
      </c>
      <c r="Y6">
        <f t="shared" ref="Y6" si="1">H6*100/AVERAGE(H$2:H$7)</f>
        <v>91.402382010760476</v>
      </c>
    </row>
    <row r="7" spans="2:25" x14ac:dyDescent="0.25">
      <c r="B7">
        <v>6</v>
      </c>
      <c r="C7" t="s">
        <v>67</v>
      </c>
      <c r="D7" t="s">
        <v>63</v>
      </c>
      <c r="E7" s="16">
        <v>120.212</v>
      </c>
      <c r="F7">
        <v>239.267</v>
      </c>
      <c r="I7">
        <f>F7-E7</f>
        <v>119.05499999999999</v>
      </c>
      <c r="M7">
        <f>I7*100/AVERAGE(H$2:H$7)</f>
        <v>182.49053480280199</v>
      </c>
      <c r="X7" t="s">
        <v>63</v>
      </c>
      <c r="Y7">
        <f>I7*100/AVERAGE(I$2:I$7)</f>
        <v>117.19203724788281</v>
      </c>
    </row>
    <row r="8" spans="2:25" x14ac:dyDescent="0.25">
      <c r="B8">
        <v>7</v>
      </c>
      <c r="C8" t="s">
        <v>66</v>
      </c>
      <c r="D8" t="s">
        <v>13</v>
      </c>
      <c r="E8">
        <v>182.36699999999999</v>
      </c>
      <c r="F8">
        <v>238.71</v>
      </c>
      <c r="H8">
        <f>F8-E8</f>
        <v>56.343000000000018</v>
      </c>
      <c r="L8">
        <f>H8*100/AVERAGE(H$8:H$12)</f>
        <v>148.40383501027236</v>
      </c>
      <c r="R8" t="s">
        <v>66</v>
      </c>
      <c r="S8" t="s">
        <v>80</v>
      </c>
      <c r="X8" t="s">
        <v>13</v>
      </c>
      <c r="Y8">
        <f t="shared" ref="Y8" si="2">H8*100/AVERAGE(H$2:H$7)</f>
        <v>86.363984733058473</v>
      </c>
    </row>
    <row r="9" spans="2:25" x14ac:dyDescent="0.25">
      <c r="B9">
        <v>8</v>
      </c>
      <c r="C9" t="s">
        <v>67</v>
      </c>
      <c r="D9" t="s">
        <v>13</v>
      </c>
      <c r="E9">
        <v>162.965</v>
      </c>
      <c r="F9">
        <v>239.392</v>
      </c>
      <c r="I9">
        <f>F9-E9</f>
        <v>76.426999999999992</v>
      </c>
      <c r="M9">
        <f>I9*100/AVERAGE(H$8:H$12)</f>
        <v>201.30379813517351</v>
      </c>
      <c r="Q9" t="s">
        <v>88</v>
      </c>
      <c r="R9">
        <v>100</v>
      </c>
      <c r="S9">
        <v>149.12072621596505</v>
      </c>
      <c r="X9" t="s">
        <v>13</v>
      </c>
      <c r="Y9">
        <f>I9*100/AVERAGE(I$2:I$7)</f>
        <v>75.231076651496693</v>
      </c>
    </row>
    <row r="10" spans="2:25" x14ac:dyDescent="0.25">
      <c r="B10">
        <v>9</v>
      </c>
      <c r="C10" t="s">
        <v>66</v>
      </c>
      <c r="D10" t="s">
        <v>13</v>
      </c>
      <c r="E10">
        <v>221.59399999999999</v>
      </c>
      <c r="F10">
        <v>240.452</v>
      </c>
      <c r="H10">
        <f>F10-E10</f>
        <v>18.858000000000004</v>
      </c>
      <c r="L10">
        <f>H10*100/AVERAGE(H$8:H$12)</f>
        <v>49.670758046673342</v>
      </c>
      <c r="Q10" t="s">
        <v>89</v>
      </c>
      <c r="R10">
        <v>100</v>
      </c>
      <c r="S10">
        <v>215.31796588209897</v>
      </c>
      <c r="X10" t="s">
        <v>13</v>
      </c>
      <c r="Y10">
        <f t="shared" ref="Y10" si="3">H10*100/AVERAGE(H$2:H$7)</f>
        <v>28.906022471221206</v>
      </c>
    </row>
    <row r="11" spans="2:25" x14ac:dyDescent="0.25">
      <c r="B11">
        <v>10</v>
      </c>
      <c r="C11" t="s">
        <v>67</v>
      </c>
      <c r="D11" t="s">
        <v>13</v>
      </c>
      <c r="E11" s="16">
        <v>147.39400000000001</v>
      </c>
      <c r="F11">
        <v>238.03</v>
      </c>
      <c r="I11">
        <f>F11-E11</f>
        <v>90.635999999999996</v>
      </c>
      <c r="M11">
        <f>I11*100/AVERAGE(H$8:H$12)</f>
        <v>238.72938945372172</v>
      </c>
      <c r="Q11" t="s">
        <v>90</v>
      </c>
      <c r="R11">
        <v>100</v>
      </c>
      <c r="S11">
        <v>176.51403858035286</v>
      </c>
      <c r="X11" t="s">
        <v>13</v>
      </c>
      <c r="Y11">
        <f>I11*100/AVERAGE(I$2:I$7)</f>
        <v>89.217735399597728</v>
      </c>
    </row>
    <row r="12" spans="2:25" x14ac:dyDescent="0.25">
      <c r="B12">
        <v>11</v>
      </c>
      <c r="C12" t="s">
        <v>66</v>
      </c>
      <c r="D12" t="s">
        <v>13</v>
      </c>
      <c r="E12">
        <v>198.87</v>
      </c>
      <c r="F12">
        <v>237.56700000000001</v>
      </c>
      <c r="H12">
        <f>F12-E12</f>
        <v>38.697000000000003</v>
      </c>
      <c r="L12">
        <f>H12*100/AVERAGE(H$8:H$12)</f>
        <v>101.9254069430543</v>
      </c>
      <c r="X12" t="s">
        <v>13</v>
      </c>
      <c r="Y12">
        <f t="shared" ref="Y12" si="4">H12*100/AVERAGE(H$2:H$7)</f>
        <v>59.315746715921456</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65.239000000000004</v>
      </c>
      <c r="I15">
        <f>AVERAGE(I2:I7)</f>
        <v>101.58966666666667</v>
      </c>
      <c r="J15" s="16">
        <f>TTEST(H2:H7,I2:I7,2,2)</f>
        <v>4.8742149509635048E-2</v>
      </c>
      <c r="L15">
        <f>H15*100/$H$15</f>
        <v>100</v>
      </c>
      <c r="M15">
        <f t="shared" ref="M15:M16" si="5">I15*100/$H$15</f>
        <v>155.71922725159286</v>
      </c>
      <c r="R15">
        <v>17.214511671204257</v>
      </c>
      <c r="S15">
        <v>14.032723770133508</v>
      </c>
    </row>
    <row r="16" spans="2:25" x14ac:dyDescent="0.25">
      <c r="B16">
        <v>15</v>
      </c>
      <c r="G16" t="s">
        <v>73</v>
      </c>
      <c r="H16">
        <f>STDEV(H2:H7)/SQRT(H17-1)</f>
        <v>11.416625311360624</v>
      </c>
      <c r="I16">
        <f>STDEV(I2:I7)/SQRT(I17-1)</f>
        <v>11.055409656212071</v>
      </c>
      <c r="L16">
        <f t="shared" ref="L16" si="6">H16*100/$H$15</f>
        <v>17.499693912170056</v>
      </c>
      <c r="M16">
        <f t="shared" si="5"/>
        <v>16.946013360431753</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37.966000000000008</v>
      </c>
      <c r="I21">
        <f>AVERAGE(I8:I13)</f>
        <v>83.531499999999994</v>
      </c>
      <c r="J21" s="16">
        <f>TTEST(H8:H13,I8:I13,2,2)</f>
        <v>5.5497035804068826E-2</v>
      </c>
      <c r="L21">
        <f>H21*100/$H$21</f>
        <v>100</v>
      </c>
      <c r="M21">
        <f>I21*100/$H$21</f>
        <v>220.0165937944476</v>
      </c>
    </row>
    <row r="22" spans="2:13" x14ac:dyDescent="0.25">
      <c r="B22">
        <v>21</v>
      </c>
      <c r="G22" t="s">
        <v>75</v>
      </c>
      <c r="H22">
        <f>STDEV(H8:H13)/SQRT(H23-1)</f>
        <v>13.260506721087252</v>
      </c>
      <c r="I22">
        <f>STDEV(I8:I13)/SQRT(I23-1)</f>
        <v>10.047280253879656</v>
      </c>
      <c r="L22">
        <f>H22*100/$H$21</f>
        <v>34.927321079616625</v>
      </c>
      <c r="M22">
        <f>I22*100/$H$21</f>
        <v>26.463889411261796</v>
      </c>
    </row>
    <row r="23" spans="2:13" x14ac:dyDescent="0.25">
      <c r="B23">
        <v>22</v>
      </c>
      <c r="G23" t="s">
        <v>76</v>
      </c>
      <c r="H23">
        <f>COUNT(H8:H13)</f>
        <v>3</v>
      </c>
      <c r="I23">
        <f>COUNT(I8:I13)</f>
        <v>2</v>
      </c>
    </row>
    <row r="25" spans="2:13" x14ac:dyDescent="0.25">
      <c r="L25" t="s">
        <v>66</v>
      </c>
      <c r="M25" t="s">
        <v>80</v>
      </c>
    </row>
    <row r="26" spans="2:13" x14ac:dyDescent="0.25">
      <c r="G26" t="s">
        <v>77</v>
      </c>
      <c r="H26">
        <f>AVERAGE(H2:H12)</f>
        <v>51.602499999999999</v>
      </c>
      <c r="I26">
        <f>AVERAGE(I2:I12)</f>
        <v>94.366399999999999</v>
      </c>
      <c r="J26" s="16">
        <f>TTEST(H2:H12,I2:I12,2,2)</f>
        <v>5.106143297924374E-3</v>
      </c>
      <c r="L26">
        <f>H26*100/$H$26</f>
        <v>100</v>
      </c>
      <c r="M26">
        <f>I26*100/$H$26</f>
        <v>182.87176008914295</v>
      </c>
    </row>
    <row r="27" spans="2:13" x14ac:dyDescent="0.25">
      <c r="G27" t="s">
        <v>78</v>
      </c>
      <c r="H27">
        <f>STDEV(H2:H12)/SQRT(H28-1)</f>
        <v>9.6756318274312321</v>
      </c>
      <c r="I27">
        <f>STDEV(I2:I12)/SQRT(I28-1)</f>
        <v>7.8308405966409635</v>
      </c>
      <c r="L27">
        <f>H27*100/$H$26</f>
        <v>18.750316026222048</v>
      </c>
      <c r="M27">
        <f>I27*100/$H$26</f>
        <v>15.175312429903519</v>
      </c>
    </row>
    <row r="28" spans="2:13" x14ac:dyDescent="0.25">
      <c r="G28" t="s">
        <v>79</v>
      </c>
      <c r="H28">
        <f>COUNT(H2:H12)</f>
        <v>6</v>
      </c>
      <c r="I28">
        <f>COUNT(I2:I12)</f>
        <v>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8"/>
  <sheetViews>
    <sheetView workbookViewId="0">
      <selection activeCell="J7" sqref="J7"/>
    </sheetView>
  </sheetViews>
  <sheetFormatPr defaultRowHeight="15" x14ac:dyDescent="0.25"/>
  <cols>
    <col min="15" max="15" width="8.85546875" style="16"/>
  </cols>
  <sheetData>
    <row r="1" spans="2:25" x14ac:dyDescent="0.25">
      <c r="B1" s="46" t="s">
        <v>92</v>
      </c>
      <c r="C1" s="46"/>
      <c r="E1" t="s">
        <v>70</v>
      </c>
      <c r="F1" t="s">
        <v>82</v>
      </c>
      <c r="H1" t="s">
        <v>66</v>
      </c>
      <c r="I1" t="s">
        <v>67</v>
      </c>
      <c r="J1" t="s">
        <v>87</v>
      </c>
    </row>
    <row r="2" spans="2:25" x14ac:dyDescent="0.25">
      <c r="B2">
        <v>1</v>
      </c>
      <c r="C2" t="s">
        <v>66</v>
      </c>
      <c r="D2" t="s">
        <v>63</v>
      </c>
      <c r="E2">
        <v>184.15700000000001</v>
      </c>
      <c r="F2">
        <v>249.74199999999999</v>
      </c>
      <c r="H2">
        <f>F2-E2</f>
        <v>65.58499999999998</v>
      </c>
      <c r="L2">
        <f>H2*100/AVERAGE(H$2:H$7)</f>
        <v>86.874453598961495</v>
      </c>
      <c r="X2" t="s">
        <v>63</v>
      </c>
      <c r="Y2">
        <f>H2*100/AVERAGE(H$2:H$7)</f>
        <v>86.874453598961495</v>
      </c>
    </row>
    <row r="3" spans="2:25" x14ac:dyDescent="0.25">
      <c r="B3">
        <v>2</v>
      </c>
      <c r="C3" t="s">
        <v>67</v>
      </c>
      <c r="D3" t="s">
        <v>63</v>
      </c>
      <c r="E3" s="16">
        <v>143.32499999999999</v>
      </c>
      <c r="F3">
        <v>249.839</v>
      </c>
      <c r="I3">
        <f>F3-E3</f>
        <v>106.51400000000001</v>
      </c>
      <c r="M3">
        <f>I3*100/AVERAGE(H$2:H$7)</f>
        <v>141.08935809468306</v>
      </c>
      <c r="P3">
        <f>TTEST(M2:M7,M9:M11,2,2)</f>
        <v>3.3816786104563609E-2</v>
      </c>
      <c r="X3" t="s">
        <v>63</v>
      </c>
      <c r="Y3">
        <f>I3*100/AVERAGE(I$2:I$7)</f>
        <v>93.086843416173139</v>
      </c>
    </row>
    <row r="4" spans="2:25" x14ac:dyDescent="0.25">
      <c r="B4">
        <v>3</v>
      </c>
      <c r="C4" t="s">
        <v>66</v>
      </c>
      <c r="D4" t="s">
        <v>63</v>
      </c>
      <c r="E4">
        <v>159.209</v>
      </c>
      <c r="F4">
        <v>249.458</v>
      </c>
      <c r="H4">
        <f>F4-E4</f>
        <v>90.248999999999995</v>
      </c>
      <c r="L4">
        <f>H4*100/AVERAGE(H$2:H$7)</f>
        <v>119.54459957082683</v>
      </c>
      <c r="X4" t="s">
        <v>63</v>
      </c>
      <c r="Y4">
        <f t="shared" ref="Y4" si="0">H4*100/AVERAGE(H$2:H$7)</f>
        <v>119.54459957082683</v>
      </c>
    </row>
    <row r="5" spans="2:25" x14ac:dyDescent="0.25">
      <c r="B5">
        <v>4</v>
      </c>
      <c r="C5" t="s">
        <v>67</v>
      </c>
      <c r="D5" t="s">
        <v>63</v>
      </c>
      <c r="E5" s="16">
        <v>144.423</v>
      </c>
      <c r="F5">
        <v>249.73</v>
      </c>
      <c r="I5">
        <f>F5-E5</f>
        <v>105.30699999999999</v>
      </c>
      <c r="M5">
        <f>I5*100/AVERAGE(H$2:H$7)</f>
        <v>139.4905555408377</v>
      </c>
      <c r="X5" t="s">
        <v>63</v>
      </c>
      <c r="Y5">
        <f>I5*100/AVERAGE(I$2:I$7)</f>
        <v>92.031997855933895</v>
      </c>
    </row>
    <row r="6" spans="2:25" x14ac:dyDescent="0.25">
      <c r="B6">
        <v>5</v>
      </c>
      <c r="C6" t="s">
        <v>66</v>
      </c>
      <c r="D6" t="s">
        <v>63</v>
      </c>
      <c r="E6">
        <v>178.565</v>
      </c>
      <c r="F6">
        <v>249.21299999999999</v>
      </c>
      <c r="H6">
        <f>F6-E6</f>
        <v>70.647999999999996</v>
      </c>
      <c r="L6">
        <f>H6*100/AVERAGE(H$2:H$7)</f>
        <v>93.580946830211687</v>
      </c>
      <c r="X6" t="s">
        <v>63</v>
      </c>
      <c r="Y6">
        <f t="shared" ref="Y6" si="1">H6*100/AVERAGE(H$2:H$7)</f>
        <v>93.580946830211687</v>
      </c>
    </row>
    <row r="7" spans="2:25" x14ac:dyDescent="0.25">
      <c r="B7">
        <v>6</v>
      </c>
      <c r="C7" t="s">
        <v>67</v>
      </c>
      <c r="D7" t="s">
        <v>63</v>
      </c>
      <c r="E7" s="16">
        <v>118.086</v>
      </c>
      <c r="F7">
        <v>249.53800000000001</v>
      </c>
      <c r="I7">
        <f>F7-E7</f>
        <v>131.452</v>
      </c>
      <c r="M7">
        <f>I7*100/AVERAGE(H$2:H$7)</f>
        <v>174.12244681696563</v>
      </c>
      <c r="X7" t="s">
        <v>63</v>
      </c>
      <c r="Y7">
        <f>I7*100/AVERAGE(I$2:I$7)</f>
        <v>114.88115872789297</v>
      </c>
    </row>
    <row r="8" spans="2:25" x14ac:dyDescent="0.25">
      <c r="B8">
        <v>7</v>
      </c>
      <c r="C8" t="s">
        <v>66</v>
      </c>
      <c r="D8" t="s">
        <v>13</v>
      </c>
      <c r="E8">
        <v>187.52199999999999</v>
      </c>
      <c r="F8">
        <v>249.81299999999999</v>
      </c>
      <c r="H8">
        <f>F8-E8</f>
        <v>62.290999999999997</v>
      </c>
      <c r="L8">
        <f>H8*100/AVERAGE(H$8:H$12)</f>
        <v>141.7637687756031</v>
      </c>
      <c r="R8" t="s">
        <v>66</v>
      </c>
      <c r="S8" t="s">
        <v>80</v>
      </c>
      <c r="X8" t="s">
        <v>13</v>
      </c>
      <c r="Y8">
        <f t="shared" ref="Y8" si="2">H8*100/AVERAGE(H$2:H$7)</f>
        <v>82.511192942485508</v>
      </c>
    </row>
    <row r="9" spans="2:25" x14ac:dyDescent="0.25">
      <c r="B9">
        <v>8</v>
      </c>
      <c r="C9" t="s">
        <v>67</v>
      </c>
      <c r="D9" t="s">
        <v>13</v>
      </c>
      <c r="E9">
        <v>160.619</v>
      </c>
      <c r="F9">
        <v>249.89099999999999</v>
      </c>
      <c r="I9">
        <f>F9-E9</f>
        <v>89.271999999999991</v>
      </c>
      <c r="M9">
        <f>I9*100/AVERAGE(H$8:H$12)</f>
        <v>203.16795630405096</v>
      </c>
      <c r="Q9" t="s">
        <v>88</v>
      </c>
      <c r="R9">
        <v>100</v>
      </c>
      <c r="S9">
        <v>149.12072621596505</v>
      </c>
      <c r="X9" t="s">
        <v>13</v>
      </c>
      <c r="Y9">
        <f>I9*100/AVERAGE(I$2:I$7)</f>
        <v>78.018370218455857</v>
      </c>
    </row>
    <row r="10" spans="2:25" x14ac:dyDescent="0.25">
      <c r="B10">
        <v>9</v>
      </c>
      <c r="C10" t="s">
        <v>66</v>
      </c>
      <c r="D10" t="s">
        <v>13</v>
      </c>
      <c r="E10">
        <v>226.62799999999999</v>
      </c>
      <c r="F10">
        <v>249.48</v>
      </c>
      <c r="H10">
        <f>F10-E10</f>
        <v>22.852000000000004</v>
      </c>
      <c r="L10">
        <f>H10*100/AVERAGE(H$8:H$12)</f>
        <v>52.00728265817024</v>
      </c>
      <c r="Q10" t="s">
        <v>89</v>
      </c>
      <c r="R10">
        <v>100</v>
      </c>
      <c r="S10">
        <v>215.31796588209897</v>
      </c>
      <c r="X10" t="s">
        <v>13</v>
      </c>
      <c r="Y10">
        <f t="shared" ref="Y10" si="3">H10*100/AVERAGE(H$2:H$7)</f>
        <v>30.269955228230067</v>
      </c>
    </row>
    <row r="11" spans="2:25" x14ac:dyDescent="0.25">
      <c r="B11">
        <v>10</v>
      </c>
      <c r="C11" t="s">
        <v>67</v>
      </c>
      <c r="D11" t="s">
        <v>13</v>
      </c>
      <c r="E11" s="16">
        <v>149.792</v>
      </c>
      <c r="F11">
        <v>249.619</v>
      </c>
      <c r="I11">
        <f>F11-E11</f>
        <v>99.826999999999998</v>
      </c>
      <c r="M11">
        <f>I11*100/AVERAGE(H$8:H$12)</f>
        <v>227.18934911242607</v>
      </c>
      <c r="Q11" t="s">
        <v>90</v>
      </c>
      <c r="R11">
        <v>100</v>
      </c>
      <c r="S11">
        <v>176.51403858035286</v>
      </c>
      <c r="X11" t="s">
        <v>13</v>
      </c>
      <c r="Y11">
        <f>I11*100/AVERAGE(I$2:I$7)</f>
        <v>87.242806745651421</v>
      </c>
    </row>
    <row r="12" spans="2:25" x14ac:dyDescent="0.25">
      <c r="B12">
        <v>11</v>
      </c>
      <c r="C12" t="s">
        <v>66</v>
      </c>
      <c r="D12" t="s">
        <v>13</v>
      </c>
      <c r="E12">
        <v>203.096</v>
      </c>
      <c r="F12">
        <v>249.773</v>
      </c>
      <c r="H12">
        <f>F12-E12</f>
        <v>46.676999999999992</v>
      </c>
      <c r="L12">
        <f>H12*100/AVERAGE(H$8:H$12)</f>
        <v>106.22894856622665</v>
      </c>
      <c r="X12" t="s">
        <v>13</v>
      </c>
      <c r="Y12">
        <f t="shared" ref="Y12" si="4">H12*100/AVERAGE(H$2:H$7)</f>
        <v>61.828754603014808</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75.493999999999986</v>
      </c>
      <c r="I15">
        <f>AVERAGE(I2:I7)</f>
        <v>114.42433333333334</v>
      </c>
      <c r="J15" s="16">
        <f>TTEST(H2:H7,I2:I7,2,2)</f>
        <v>2.6648707175053393E-2</v>
      </c>
      <c r="L15">
        <f>H15*100/$H$15</f>
        <v>100</v>
      </c>
      <c r="M15">
        <f t="shared" ref="M15:M16" si="5">I15*100/$H$15</f>
        <v>151.56745348416214</v>
      </c>
      <c r="R15">
        <v>17.214511671204257</v>
      </c>
      <c r="S15">
        <v>14.032723770133508</v>
      </c>
    </row>
    <row r="16" spans="2:25" x14ac:dyDescent="0.25">
      <c r="B16">
        <v>15</v>
      </c>
      <c r="G16" t="s">
        <v>73</v>
      </c>
      <c r="H16">
        <f>STDEV(H2:H7)/SQRT(H17-1)</f>
        <v>9.2111620059577923</v>
      </c>
      <c r="I16">
        <f>STDEV(I2:I7)/SQRT(I17-1)</f>
        <v>10.436002259805516</v>
      </c>
      <c r="L16">
        <f t="shared" ref="L16" si="6">H16*100/$H$15</f>
        <v>12.201184207960624</v>
      </c>
      <c r="M16">
        <f t="shared" si="5"/>
        <v>13.823618115089303</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43.94</v>
      </c>
      <c r="I21">
        <f>AVERAGE(I8:I13)</f>
        <v>94.549499999999995</v>
      </c>
      <c r="J21" s="16">
        <f>TTEST(H8:H13,I8:I13,2,2)</f>
        <v>4.5595823163905778E-2</v>
      </c>
      <c r="L21">
        <f>H21*100/$H$21</f>
        <v>100</v>
      </c>
      <c r="M21">
        <f>I21*100/$H$21</f>
        <v>215.1786527082385</v>
      </c>
    </row>
    <row r="22" spans="2:13" x14ac:dyDescent="0.25">
      <c r="B22">
        <v>21</v>
      </c>
      <c r="G22" t="s">
        <v>75</v>
      </c>
      <c r="H22">
        <f>STDEV(H8:H13)/SQRT(H23-1)</f>
        <v>14.044163503035685</v>
      </c>
      <c r="I22">
        <f>STDEV(I8:I13)/SQRT(I23-1)</f>
        <v>7.4635120754240134</v>
      </c>
      <c r="L22">
        <f>H22*100/$H$21</f>
        <v>31.962138149830874</v>
      </c>
      <c r="M22">
        <f>I22*100/$H$21</f>
        <v>16.985689748347777</v>
      </c>
    </row>
    <row r="23" spans="2:13" x14ac:dyDescent="0.25">
      <c r="B23">
        <v>22</v>
      </c>
      <c r="G23" t="s">
        <v>76</v>
      </c>
      <c r="H23">
        <f>COUNT(H8:H13)</f>
        <v>3</v>
      </c>
      <c r="I23">
        <f>COUNT(I8:I13)</f>
        <v>2</v>
      </c>
    </row>
    <row r="25" spans="2:13" x14ac:dyDescent="0.25">
      <c r="L25" t="s">
        <v>66</v>
      </c>
      <c r="M25" t="s">
        <v>80</v>
      </c>
    </row>
    <row r="26" spans="2:13" x14ac:dyDescent="0.25">
      <c r="G26" t="s">
        <v>77</v>
      </c>
      <c r="H26">
        <f>AVERAGE(H2:H12)</f>
        <v>59.717000000000006</v>
      </c>
      <c r="I26">
        <f>AVERAGE(I2:I12)</f>
        <v>106.47440000000002</v>
      </c>
      <c r="J26" s="16">
        <f>TTEST(H2:H12,I2:I12,2,2)</f>
        <v>3.8017375122255661E-3</v>
      </c>
      <c r="L26">
        <f>H26*100/$H$26</f>
        <v>100</v>
      </c>
      <c r="M26">
        <f>I26*100/$H$26</f>
        <v>178.29830701475294</v>
      </c>
    </row>
    <row r="27" spans="2:13" x14ac:dyDescent="0.25">
      <c r="G27" t="s">
        <v>78</v>
      </c>
      <c r="H27">
        <f>STDEV(H2:H12)/SQRT(H28-1)</f>
        <v>10.24073925065958</v>
      </c>
      <c r="I27">
        <f>STDEV(I2:I12)/SQRT(I28-1)</f>
        <v>7.7675421836639478</v>
      </c>
      <c r="L27">
        <f>H27*100/$H$26</f>
        <v>17.148783848250211</v>
      </c>
      <c r="M27">
        <f>I27*100/$H$26</f>
        <v>13.007254523274691</v>
      </c>
    </row>
    <row r="28" spans="2:13" x14ac:dyDescent="0.25">
      <c r="G28" t="s">
        <v>79</v>
      </c>
      <c r="H28">
        <f>COUNT(H2:H12)</f>
        <v>6</v>
      </c>
      <c r="I28">
        <f>COUNT(I2:I12)</f>
        <v>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28"/>
  <sheetViews>
    <sheetView workbookViewId="0">
      <selection activeCell="B33" sqref="B33"/>
    </sheetView>
  </sheetViews>
  <sheetFormatPr defaultRowHeight="15" x14ac:dyDescent="0.25"/>
  <cols>
    <col min="15" max="15" width="8.85546875" style="16"/>
  </cols>
  <sheetData>
    <row r="1" spans="2:25" x14ac:dyDescent="0.25">
      <c r="B1" s="46" t="s">
        <v>93</v>
      </c>
      <c r="C1" s="46"/>
      <c r="E1" t="s">
        <v>70</v>
      </c>
      <c r="F1" t="s">
        <v>82</v>
      </c>
      <c r="H1" t="s">
        <v>66</v>
      </c>
      <c r="I1" t="s">
        <v>67</v>
      </c>
      <c r="J1" t="s">
        <v>87</v>
      </c>
    </row>
    <row r="2" spans="2:25" x14ac:dyDescent="0.25">
      <c r="B2">
        <v>1</v>
      </c>
      <c r="C2" t="s">
        <v>66</v>
      </c>
      <c r="D2" t="s">
        <v>63</v>
      </c>
      <c r="E2">
        <v>172.672</v>
      </c>
      <c r="F2">
        <v>252.32400000000001</v>
      </c>
      <c r="H2">
        <f>F2-E2</f>
        <v>79.652000000000015</v>
      </c>
      <c r="L2">
        <f>H2*100/AVERAGE(H$2:H$7)</f>
        <v>88.929412771721942</v>
      </c>
      <c r="X2" t="s">
        <v>63</v>
      </c>
      <c r="Y2">
        <f>H2*100/AVERAGE(H$2:H$7)</f>
        <v>88.929412771721942</v>
      </c>
    </row>
    <row r="3" spans="2:25" x14ac:dyDescent="0.25">
      <c r="B3">
        <v>2</v>
      </c>
      <c r="C3" t="s">
        <v>67</v>
      </c>
      <c r="D3" t="s">
        <v>63</v>
      </c>
      <c r="E3" s="16">
        <v>127.21899999999999</v>
      </c>
      <c r="F3">
        <v>252.17699999999999</v>
      </c>
      <c r="I3">
        <f>F3-E3</f>
        <v>124.958</v>
      </c>
      <c r="M3">
        <f>I3*100/AVERAGE(H$2:H$7)</f>
        <v>139.51239844735633</v>
      </c>
      <c r="P3">
        <f>TTEST(M2:M7,M9:M11,2,2)</f>
        <v>4.1062007727785219E-2</v>
      </c>
      <c r="X3" t="s">
        <v>63</v>
      </c>
      <c r="Y3">
        <f>I3*100/AVERAGE(I$2:I$7)</f>
        <v>94.506924013583316</v>
      </c>
    </row>
    <row r="4" spans="2:25" x14ac:dyDescent="0.25">
      <c r="B4">
        <v>3</v>
      </c>
      <c r="C4" t="s">
        <v>66</v>
      </c>
      <c r="D4" t="s">
        <v>63</v>
      </c>
      <c r="E4">
        <v>149.17599999999999</v>
      </c>
      <c r="F4">
        <v>252.05699999999999</v>
      </c>
      <c r="H4">
        <f>F4-E4</f>
        <v>102.881</v>
      </c>
      <c r="L4">
        <f>H4*100/AVERAGE(H$2:H$7)</f>
        <v>114.86399481955912</v>
      </c>
      <c r="X4" t="s">
        <v>63</v>
      </c>
      <c r="Y4">
        <f t="shared" ref="Y4" si="0">H4*100/AVERAGE(H$2:H$7)</f>
        <v>114.86399481955912</v>
      </c>
    </row>
    <row r="5" spans="2:25" x14ac:dyDescent="0.25">
      <c r="B5">
        <v>4</v>
      </c>
      <c r="C5" t="s">
        <v>67</v>
      </c>
      <c r="D5" t="s">
        <v>63</v>
      </c>
      <c r="E5" s="16">
        <v>133.30099999999999</v>
      </c>
      <c r="F5">
        <v>252.07499999999999</v>
      </c>
      <c r="I5">
        <f>F5-E5</f>
        <v>118.774</v>
      </c>
      <c r="M5">
        <f>I5*100/AVERAGE(H$2:H$7)</f>
        <v>132.60812123422511</v>
      </c>
      <c r="X5" t="s">
        <v>63</v>
      </c>
      <c r="Y5">
        <f>I5*100/AVERAGE(I$2:I$7)</f>
        <v>89.829905990727639</v>
      </c>
    </row>
    <row r="6" spans="2:25" x14ac:dyDescent="0.25">
      <c r="B6">
        <v>5</v>
      </c>
      <c r="C6" t="s">
        <v>66</v>
      </c>
      <c r="D6" t="s">
        <v>63</v>
      </c>
      <c r="E6">
        <v>165.70099999999999</v>
      </c>
      <c r="F6">
        <v>251.87100000000001</v>
      </c>
      <c r="H6">
        <f>F6-E6</f>
        <v>86.170000000000016</v>
      </c>
      <c r="L6">
        <f>H6*100/AVERAGE(H$2:H$7)</f>
        <v>96.206592408718919</v>
      </c>
      <c r="X6" t="s">
        <v>63</v>
      </c>
      <c r="Y6">
        <f t="shared" ref="Y6" si="1">H6*100/AVERAGE(H$2:H$7)</f>
        <v>96.206592408718919</v>
      </c>
    </row>
    <row r="7" spans="2:25" x14ac:dyDescent="0.25">
      <c r="B7">
        <v>6</v>
      </c>
      <c r="C7" t="s">
        <v>67</v>
      </c>
      <c r="D7" t="s">
        <v>63</v>
      </c>
      <c r="E7" s="16">
        <v>99.058999999999997</v>
      </c>
      <c r="F7">
        <v>251.99</v>
      </c>
      <c r="I7">
        <f>F7-E7</f>
        <v>152.93100000000001</v>
      </c>
      <c r="M7">
        <f>I7*100/AVERAGE(H$2:H$7)</f>
        <v>170.74353468327482</v>
      </c>
      <c r="X7" t="s">
        <v>63</v>
      </c>
      <c r="Y7">
        <f>I7*100/AVERAGE(I$2:I$7)</f>
        <v>115.66316999568903</v>
      </c>
    </row>
    <row r="8" spans="2:25" x14ac:dyDescent="0.25">
      <c r="B8">
        <v>7</v>
      </c>
      <c r="C8" t="s">
        <v>66</v>
      </c>
      <c r="D8" t="s">
        <v>13</v>
      </c>
      <c r="E8">
        <v>175.83099999999999</v>
      </c>
      <c r="F8">
        <v>252.00899999999999</v>
      </c>
      <c r="H8">
        <f>F8-E8</f>
        <v>76.177999999999997</v>
      </c>
      <c r="L8">
        <f>H8*100/AVERAGE(H$8:H$12)</f>
        <v>138.22398025838291</v>
      </c>
      <c r="R8" t="s">
        <v>66</v>
      </c>
      <c r="S8" t="s">
        <v>80</v>
      </c>
      <c r="X8" t="s">
        <v>13</v>
      </c>
      <c r="Y8">
        <f t="shared" ref="Y8" si="2">H8*100/AVERAGE(H$2:H$7)</f>
        <v>85.050780973788875</v>
      </c>
    </row>
    <row r="9" spans="2:25" x14ac:dyDescent="0.25">
      <c r="B9">
        <v>8</v>
      </c>
      <c r="C9" t="s">
        <v>67</v>
      </c>
      <c r="D9" t="s">
        <v>13</v>
      </c>
      <c r="E9">
        <v>144.297</v>
      </c>
      <c r="F9">
        <v>252.149</v>
      </c>
      <c r="I9">
        <f>F9-E9</f>
        <v>107.852</v>
      </c>
      <c r="M9">
        <f>I9*100/AVERAGE(H$8:H$12)</f>
        <v>195.69603716069096</v>
      </c>
      <c r="Q9" t="s">
        <v>88</v>
      </c>
      <c r="R9">
        <v>100</v>
      </c>
      <c r="S9">
        <v>149.12072621596505</v>
      </c>
      <c r="X9" t="s">
        <v>13</v>
      </c>
      <c r="Y9">
        <f>I9*100/AVERAGE(I$2:I$7)</f>
        <v>81.569493499519751</v>
      </c>
    </row>
    <row r="10" spans="2:25" x14ac:dyDescent="0.25">
      <c r="B10">
        <v>9</v>
      </c>
      <c r="C10" t="s">
        <v>66</v>
      </c>
      <c r="D10" t="s">
        <v>13</v>
      </c>
      <c r="E10">
        <v>220.40600000000001</v>
      </c>
      <c r="F10">
        <v>252.56200000000001</v>
      </c>
      <c r="H10">
        <f>F10-E10</f>
        <v>32.156000000000006</v>
      </c>
      <c r="L10">
        <f>H10*100/AVERAGE(H$8:H$12)</f>
        <v>58.346639570329515</v>
      </c>
      <c r="Q10" t="s">
        <v>89</v>
      </c>
      <c r="R10">
        <v>100</v>
      </c>
      <c r="S10">
        <v>215.31796588209897</v>
      </c>
      <c r="X10" t="s">
        <v>13</v>
      </c>
      <c r="Y10">
        <f t="shared" ref="Y10" si="3">H10*100/AVERAGE(H$2:H$7)</f>
        <v>35.901348328824014</v>
      </c>
    </row>
    <row r="11" spans="2:25" x14ac:dyDescent="0.25">
      <c r="B11">
        <v>10</v>
      </c>
      <c r="C11" t="s">
        <v>67</v>
      </c>
      <c r="D11" t="s">
        <v>13</v>
      </c>
      <c r="E11" s="16">
        <v>134.65799999999999</v>
      </c>
      <c r="F11">
        <v>252.31800000000001</v>
      </c>
      <c r="I11">
        <f>F11-E11</f>
        <v>117.66000000000003</v>
      </c>
      <c r="M11">
        <f>I11*100/AVERAGE(H$8:H$12)</f>
        <v>213.49252431412398</v>
      </c>
      <c r="Q11" t="s">
        <v>90</v>
      </c>
      <c r="R11">
        <v>100</v>
      </c>
      <c r="S11">
        <v>176.51403858035286</v>
      </c>
      <c r="X11" t="s">
        <v>13</v>
      </c>
      <c r="Y11">
        <f>I11*100/AVERAGE(I$2:I$7)</f>
        <v>88.987377194242981</v>
      </c>
    </row>
    <row r="12" spans="2:25" x14ac:dyDescent="0.25">
      <c r="B12">
        <v>11</v>
      </c>
      <c r="C12" t="s">
        <v>66</v>
      </c>
      <c r="D12" t="s">
        <v>13</v>
      </c>
      <c r="E12">
        <v>195.34399999999999</v>
      </c>
      <c r="F12">
        <v>252.346</v>
      </c>
      <c r="H12">
        <f>F12-E12</f>
        <v>57.00200000000001</v>
      </c>
      <c r="L12">
        <f>H12*100/AVERAGE(H$8:H$12)</f>
        <v>103.42938017128758</v>
      </c>
      <c r="X12" t="s">
        <v>13</v>
      </c>
      <c r="Y12">
        <f t="shared" ref="Y12" si="4">H12*100/AVERAGE(H$2:H$7)</f>
        <v>63.641269356873572</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89.567666666666682</v>
      </c>
      <c r="I15">
        <f>AVERAGE(I2:I7)</f>
        <v>132.221</v>
      </c>
      <c r="J15" s="16">
        <f>TTEST(H2:H7,I2:I7,2,2)</f>
        <v>2.7517779805117815E-2</v>
      </c>
      <c r="L15">
        <f>H15*100/$H$15</f>
        <v>100</v>
      </c>
      <c r="M15">
        <f t="shared" ref="M15:M16" si="5">I15*100/$H$15</f>
        <v>147.62135145495211</v>
      </c>
      <c r="R15">
        <v>17.214511671204257</v>
      </c>
      <c r="S15">
        <v>14.032723770133508</v>
      </c>
    </row>
    <row r="16" spans="2:25" x14ac:dyDescent="0.25">
      <c r="B16">
        <v>15</v>
      </c>
      <c r="G16" t="s">
        <v>73</v>
      </c>
      <c r="H16">
        <f>STDEV(H2:H7)/SQRT(H17-1)</f>
        <v>8.4721518616386149</v>
      </c>
      <c r="I16">
        <f>STDEV(I2:I7)/SQRT(I17-1)</f>
        <v>12.869315036162604</v>
      </c>
      <c r="L16">
        <f t="shared" ref="L16" si="6">H16*100/$H$15</f>
        <v>9.4589400136640975</v>
      </c>
      <c r="M16">
        <f t="shared" si="5"/>
        <v>14.368259791847432</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55.112000000000002</v>
      </c>
      <c r="I21">
        <f>AVERAGE(I8:I13)</f>
        <v>112.75600000000001</v>
      </c>
      <c r="J21" s="16">
        <f>TTEST(H8:H13,I8:I13,2,2)</f>
        <v>4.182761638108258E-2</v>
      </c>
      <c r="L21">
        <f>H21*100/$H$21</f>
        <v>100</v>
      </c>
      <c r="M21">
        <f>I21*100/$H$21</f>
        <v>204.5942807374075</v>
      </c>
    </row>
    <row r="22" spans="2:13" x14ac:dyDescent="0.25">
      <c r="B22">
        <v>21</v>
      </c>
      <c r="G22" t="s">
        <v>75</v>
      </c>
      <c r="H22">
        <f>STDEV(H8:H13)/SQRT(H23-1)</f>
        <v>15.607100883892553</v>
      </c>
      <c r="I22">
        <f>STDEV(I8:I13)/SQRT(I23-1)</f>
        <v>6.9353033098776731</v>
      </c>
      <c r="L22">
        <f>H22*100/$H$21</f>
        <v>28.318879525135277</v>
      </c>
      <c r="M22">
        <f>I22*100/$H$21</f>
        <v>12.584016747491786</v>
      </c>
    </row>
    <row r="23" spans="2:13" x14ac:dyDescent="0.25">
      <c r="B23">
        <v>22</v>
      </c>
      <c r="G23" t="s">
        <v>76</v>
      </c>
      <c r="H23">
        <f>COUNT(H8:H13)</f>
        <v>3</v>
      </c>
      <c r="I23">
        <f>COUNT(I8:I13)</f>
        <v>2</v>
      </c>
    </row>
    <row r="25" spans="2:13" x14ac:dyDescent="0.25">
      <c r="L25" t="s">
        <v>66</v>
      </c>
      <c r="M25" t="s">
        <v>80</v>
      </c>
    </row>
    <row r="26" spans="2:13" x14ac:dyDescent="0.25">
      <c r="G26" t="s">
        <v>77</v>
      </c>
      <c r="H26">
        <f>AVERAGE(H2:H12)</f>
        <v>72.339833333333345</v>
      </c>
      <c r="I26">
        <f>AVERAGE(I2:I12)</f>
        <v>124.43499999999999</v>
      </c>
      <c r="J26" s="16">
        <f>TTEST(H2:H12,I2:I12,2,2)</f>
        <v>3.2107006260122485E-3</v>
      </c>
      <c r="L26">
        <f>H26*100/$H$26</f>
        <v>100</v>
      </c>
      <c r="M26">
        <f>I26*100/$H$26</f>
        <v>172.01449639318119</v>
      </c>
    </row>
    <row r="27" spans="2:13" x14ac:dyDescent="0.25">
      <c r="G27" t="s">
        <v>78</v>
      </c>
      <c r="H27">
        <f>STDEV(H2:H12)/SQRT(H28-1)</f>
        <v>11.031274212589102</v>
      </c>
      <c r="I27">
        <f>STDEV(I2:I12)/SQRT(I28-1)</f>
        <v>8.5338992406754244</v>
      </c>
      <c r="L27">
        <f>H27*100/$H$26</f>
        <v>15.249239187154748</v>
      </c>
      <c r="M27">
        <f>I27*100/$H$26</f>
        <v>11.796957288182062</v>
      </c>
    </row>
    <row r="28" spans="2:13" x14ac:dyDescent="0.25">
      <c r="G28" t="s">
        <v>79</v>
      </c>
      <c r="H28">
        <f>COUNT(H2:H12)</f>
        <v>6</v>
      </c>
      <c r="I28">
        <f>COUNT(I2:I12)</f>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Y28"/>
  <sheetViews>
    <sheetView topLeftCell="L7" workbookViewId="0">
      <selection activeCell="M16" sqref="M16"/>
    </sheetView>
  </sheetViews>
  <sheetFormatPr defaultRowHeight="15" x14ac:dyDescent="0.25"/>
  <cols>
    <col min="15" max="15" width="8.85546875" style="16"/>
  </cols>
  <sheetData>
    <row r="1" spans="2:25" x14ac:dyDescent="0.25">
      <c r="B1" s="46" t="s">
        <v>94</v>
      </c>
      <c r="C1" s="46"/>
      <c r="E1" t="s">
        <v>70</v>
      </c>
      <c r="F1" t="s">
        <v>82</v>
      </c>
      <c r="H1" t="s">
        <v>66</v>
      </c>
      <c r="I1" t="s">
        <v>67</v>
      </c>
      <c r="J1" t="s">
        <v>87</v>
      </c>
    </row>
    <row r="2" spans="2:25" x14ac:dyDescent="0.25">
      <c r="B2">
        <v>1</v>
      </c>
      <c r="C2" t="s">
        <v>66</v>
      </c>
      <c r="D2" t="s">
        <v>63</v>
      </c>
      <c r="E2">
        <v>175.071</v>
      </c>
      <c r="F2">
        <v>252.51599999999999</v>
      </c>
      <c r="H2">
        <f>F2-E2</f>
        <v>77.444999999999993</v>
      </c>
      <c r="L2">
        <f>H2*100/AVERAGE(H$2:H$7)</f>
        <v>89.320108413586283</v>
      </c>
      <c r="X2" t="s">
        <v>63</v>
      </c>
      <c r="Y2">
        <f>H2*100/AVERAGE(H$2:H$7)</f>
        <v>89.320108413586283</v>
      </c>
    </row>
    <row r="3" spans="2:25" x14ac:dyDescent="0.25">
      <c r="B3">
        <v>2</v>
      </c>
      <c r="C3" t="s">
        <v>67</v>
      </c>
      <c r="D3" t="s">
        <v>63</v>
      </c>
      <c r="E3" s="16">
        <v>133.00299999999999</v>
      </c>
      <c r="F3">
        <v>252.392</v>
      </c>
      <c r="I3">
        <f>F3-E3</f>
        <v>119.38900000000001</v>
      </c>
      <c r="M3">
        <f>I3*100/AVERAGE(H$2:H$7)</f>
        <v>137.69563462314747</v>
      </c>
      <c r="P3">
        <f>TTEST(M2:M7,M9:M11,2,2)</f>
        <v>5.2745701522384884E-2</v>
      </c>
      <c r="X3" t="s">
        <v>63</v>
      </c>
      <c r="Y3">
        <f>I3*100/AVERAGE(I$2:I$7)</f>
        <v>92.684927607488987</v>
      </c>
    </row>
    <row r="4" spans="2:25" x14ac:dyDescent="0.25">
      <c r="B4">
        <v>3</v>
      </c>
      <c r="C4" t="s">
        <v>66</v>
      </c>
      <c r="D4" t="s">
        <v>63</v>
      </c>
      <c r="E4">
        <v>153.29</v>
      </c>
      <c r="F4">
        <v>251.947</v>
      </c>
      <c r="H4">
        <f>F4-E4</f>
        <v>98.657000000000011</v>
      </c>
      <c r="L4">
        <f>H4*100/AVERAGE(H$2:H$7)</f>
        <v>113.78467216423506</v>
      </c>
      <c r="X4" t="s">
        <v>63</v>
      </c>
      <c r="Y4">
        <f t="shared" ref="Y4" si="0">H4*100/AVERAGE(H$2:H$7)</f>
        <v>113.78467216423506</v>
      </c>
    </row>
    <row r="5" spans="2:25" x14ac:dyDescent="0.25">
      <c r="B5">
        <v>4</v>
      </c>
      <c r="C5" t="s">
        <v>67</v>
      </c>
      <c r="D5" t="s">
        <v>63</v>
      </c>
      <c r="E5" s="16">
        <v>134.429</v>
      </c>
      <c r="F5">
        <v>252.10300000000001</v>
      </c>
      <c r="I5">
        <f>F5-E5</f>
        <v>117.67400000000001</v>
      </c>
      <c r="M5">
        <f>I5*100/AVERAGE(H$2:H$7)</f>
        <v>135.71766334121449</v>
      </c>
      <c r="X5" t="s">
        <v>63</v>
      </c>
      <c r="Y5">
        <f>I5*100/AVERAGE(I$2:I$7)</f>
        <v>91.353526466288002</v>
      </c>
    </row>
    <row r="6" spans="2:25" x14ac:dyDescent="0.25">
      <c r="B6">
        <v>5</v>
      </c>
      <c r="C6" t="s">
        <v>66</v>
      </c>
      <c r="D6" t="s">
        <v>63</v>
      </c>
      <c r="E6">
        <v>168</v>
      </c>
      <c r="F6">
        <v>252.01300000000001</v>
      </c>
      <c r="H6">
        <f>F6-E6</f>
        <v>84.013000000000005</v>
      </c>
      <c r="L6">
        <f>H6*100/AVERAGE(H$2:H$7)</f>
        <v>96.89521942217867</v>
      </c>
      <c r="X6" t="s">
        <v>63</v>
      </c>
      <c r="Y6">
        <f t="shared" ref="Y6" si="1">H6*100/AVERAGE(H$2:H$7)</f>
        <v>96.89521942217867</v>
      </c>
    </row>
    <row r="7" spans="2:25" x14ac:dyDescent="0.25">
      <c r="B7">
        <v>6</v>
      </c>
      <c r="C7" t="s">
        <v>67</v>
      </c>
      <c r="D7" t="s">
        <v>63</v>
      </c>
      <c r="E7" s="16">
        <v>102.905</v>
      </c>
      <c r="F7">
        <v>252.27699999999999</v>
      </c>
      <c r="I7">
        <f>F7-E7</f>
        <v>149.37199999999999</v>
      </c>
      <c r="M7">
        <f>I7*100/AVERAGE(H$2:H$7)</f>
        <v>172.2761086442535</v>
      </c>
      <c r="X7" t="s">
        <v>63</v>
      </c>
      <c r="Y7">
        <f>I7*100/AVERAGE(I$2:I$7)</f>
        <v>115.96154592622302</v>
      </c>
    </row>
    <row r="8" spans="2:25" x14ac:dyDescent="0.25">
      <c r="B8">
        <v>7</v>
      </c>
      <c r="C8" t="s">
        <v>66</v>
      </c>
      <c r="D8" t="s">
        <v>13</v>
      </c>
      <c r="E8">
        <v>177.83500000000001</v>
      </c>
      <c r="F8">
        <v>252.256</v>
      </c>
      <c r="H8">
        <f>F8-E8</f>
        <v>74.420999999999992</v>
      </c>
      <c r="L8">
        <f>H8*100/AVERAGE(H$8:H$12)</f>
        <v>137.67898767898768</v>
      </c>
      <c r="R8" t="s">
        <v>66</v>
      </c>
      <c r="S8" t="s">
        <v>80</v>
      </c>
      <c r="X8" t="s">
        <v>13</v>
      </c>
      <c r="Y8">
        <f t="shared" ref="Y8" si="2">H8*100/AVERAGE(H$2:H$7)</f>
        <v>85.832420275647308</v>
      </c>
    </row>
    <row r="9" spans="2:25" x14ac:dyDescent="0.25">
      <c r="B9">
        <v>8</v>
      </c>
      <c r="C9" t="s">
        <v>67</v>
      </c>
      <c r="D9" t="s">
        <v>13</v>
      </c>
      <c r="E9">
        <v>148.62100000000001</v>
      </c>
      <c r="F9">
        <v>252.33099999999999</v>
      </c>
      <c r="I9">
        <f>F9-E9</f>
        <v>103.70999999999998</v>
      </c>
      <c r="M9">
        <f>I9*100/AVERAGE(H$8:H$12)</f>
        <v>191.86369186369186</v>
      </c>
      <c r="Q9" t="s">
        <v>88</v>
      </c>
      <c r="R9">
        <v>100</v>
      </c>
      <c r="S9">
        <v>149.12072621596505</v>
      </c>
      <c r="X9" t="s">
        <v>13</v>
      </c>
      <c r="Y9">
        <f>I9*100/AVERAGE(I$2:I$7)</f>
        <v>80.512893500847483</v>
      </c>
    </row>
    <row r="10" spans="2:25" x14ac:dyDescent="0.25">
      <c r="B10">
        <v>9</v>
      </c>
      <c r="C10" t="s">
        <v>66</v>
      </c>
      <c r="D10" t="s">
        <v>13</v>
      </c>
      <c r="E10">
        <v>220.79900000000001</v>
      </c>
      <c r="F10">
        <v>252.506</v>
      </c>
      <c r="H10">
        <f>F10-E10</f>
        <v>31.706999999999994</v>
      </c>
      <c r="L10">
        <f>H10*100/AVERAGE(H$8:H$12)</f>
        <v>58.658008658008654</v>
      </c>
      <c r="Q10" t="s">
        <v>89</v>
      </c>
      <c r="R10">
        <v>100</v>
      </c>
      <c r="S10">
        <v>215.31796588209897</v>
      </c>
      <c r="X10" t="s">
        <v>13</v>
      </c>
      <c r="Y10">
        <f t="shared" ref="Y10" si="3">H10*100/AVERAGE(H$2:H$7)</f>
        <v>36.568825327259091</v>
      </c>
    </row>
    <row r="11" spans="2:25" x14ac:dyDescent="0.25">
      <c r="B11">
        <v>10</v>
      </c>
      <c r="C11" t="s">
        <v>67</v>
      </c>
      <c r="D11" t="s">
        <v>13</v>
      </c>
      <c r="E11" s="16">
        <v>140.881</v>
      </c>
      <c r="F11">
        <v>252.61699999999999</v>
      </c>
      <c r="I11">
        <f>F11-E11</f>
        <v>111.73599999999999</v>
      </c>
      <c r="M11">
        <f>I11*100/AVERAGE(H$8:H$12)</f>
        <v>206.7118067118067</v>
      </c>
      <c r="Q11" t="s">
        <v>90</v>
      </c>
      <c r="R11">
        <v>100</v>
      </c>
      <c r="S11">
        <v>176.51403858035286</v>
      </c>
      <c r="X11" t="s">
        <v>13</v>
      </c>
      <c r="Y11">
        <f>I11*100/AVERAGE(I$2:I$7)</f>
        <v>86.743695576228845</v>
      </c>
    </row>
    <row r="12" spans="2:25" x14ac:dyDescent="0.25">
      <c r="B12">
        <v>11</v>
      </c>
      <c r="C12" t="s">
        <v>66</v>
      </c>
      <c r="D12" t="s">
        <v>13</v>
      </c>
      <c r="E12">
        <v>196.45500000000001</v>
      </c>
      <c r="F12">
        <v>252.489</v>
      </c>
      <c r="H12">
        <f>F12-E12</f>
        <v>56.033999999999992</v>
      </c>
      <c r="L12">
        <f>H12*100/AVERAGE(H$8:H$12)</f>
        <v>103.66300366300366</v>
      </c>
      <c r="X12" t="s">
        <v>13</v>
      </c>
      <c r="Y12">
        <f t="shared" ref="Y12" si="4">H12*100/AVERAGE(H$2:H$7)</f>
        <v>64.626030794071852</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86.704999999999998</v>
      </c>
      <c r="I15">
        <f>AVERAGE(I2:I7)</f>
        <v>128.81166666666667</v>
      </c>
      <c r="J15" s="16">
        <f>TTEST(H2:H7,I2:I7,2,2)</f>
        <v>2.5033116374041264E-2</v>
      </c>
      <c r="L15">
        <f>H15*100/$H$15</f>
        <v>100</v>
      </c>
      <c r="M15">
        <f>I15*100/$H$15</f>
        <v>148.56313553620512</v>
      </c>
      <c r="R15">
        <v>17.214511671204257</v>
      </c>
      <c r="S15">
        <v>14.032723770133508</v>
      </c>
    </row>
    <row r="16" spans="2:25" x14ac:dyDescent="0.25">
      <c r="B16">
        <v>15</v>
      </c>
      <c r="G16" t="s">
        <v>73</v>
      </c>
      <c r="H16">
        <f>STDEV(H2:H7)/SQRT(H17-1)</f>
        <v>7.6786191466956257</v>
      </c>
      <c r="I16">
        <f>STDEV(I2:I7)/SQRT(I17-1)</f>
        <v>12.605173269997776</v>
      </c>
      <c r="L16">
        <f>H16*100/$H$15</f>
        <v>8.8560280799211419</v>
      </c>
      <c r="M16">
        <f t="shared" ref="M16" si="5">I16*100/$H$15</f>
        <v>14.538000426731765</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54.053999999999995</v>
      </c>
      <c r="I21">
        <f>AVERAGE(I8:I13)</f>
        <v>107.72299999999998</v>
      </c>
      <c r="J21" s="16">
        <f>TTEST(H8:H13,I8:I13,2,2)</f>
        <v>4.5623300568666883E-2</v>
      </c>
      <c r="L21">
        <f>H21*100/$H$21</f>
        <v>100</v>
      </c>
      <c r="M21">
        <f>I21*100/$H$21</f>
        <v>199.28774928774931</v>
      </c>
    </row>
    <row r="22" spans="2:13" x14ac:dyDescent="0.25">
      <c r="B22">
        <v>21</v>
      </c>
      <c r="G22" t="s">
        <v>75</v>
      </c>
      <c r="H22">
        <f>STDEV(H8:H13)/SQRT(H23-1)</f>
        <v>15.150276383617552</v>
      </c>
      <c r="I22">
        <f>STDEV(I8:I13)/SQRT(I23-1)</f>
        <v>5.6752390258032381</v>
      </c>
      <c r="L22">
        <f>H22*100/$H$21</f>
        <v>28.028039337731812</v>
      </c>
      <c r="M22">
        <f>I22*100/$H$21</f>
        <v>10.499202696938688</v>
      </c>
    </row>
    <row r="23" spans="2:13" x14ac:dyDescent="0.25">
      <c r="B23">
        <v>22</v>
      </c>
      <c r="G23" t="s">
        <v>76</v>
      </c>
      <c r="H23">
        <f>COUNT(H8:H13)</f>
        <v>3</v>
      </c>
      <c r="I23">
        <f>COUNT(I8:I13)</f>
        <v>2</v>
      </c>
    </row>
    <row r="25" spans="2:13" x14ac:dyDescent="0.25">
      <c r="L25" t="s">
        <v>66</v>
      </c>
      <c r="M25" t="s">
        <v>80</v>
      </c>
    </row>
    <row r="26" spans="2:13" x14ac:dyDescent="0.25">
      <c r="G26" t="s">
        <v>77</v>
      </c>
      <c r="H26">
        <f>AVERAGE(H2:H12)</f>
        <v>70.379499999999993</v>
      </c>
      <c r="I26">
        <f>AVERAGE(I2:I12)</f>
        <v>120.3762</v>
      </c>
      <c r="J26" s="16">
        <f>TTEST(H2:H12,I2:I12,2,2)</f>
        <v>3.4114862535820222E-3</v>
      </c>
      <c r="L26">
        <f>H26*100/$H$26</f>
        <v>100</v>
      </c>
      <c r="M26">
        <f>I26*100/$H$26</f>
        <v>171.03872576531518</v>
      </c>
    </row>
    <row r="27" spans="2:13" x14ac:dyDescent="0.25">
      <c r="G27" t="s">
        <v>78</v>
      </c>
      <c r="H27">
        <f>STDEV(H2:H12)/SQRT(H28-1)</f>
        <v>10.493998222793831</v>
      </c>
      <c r="I27">
        <f>STDEV(I2:I12)/SQRT(I28-1)</f>
        <v>8.6654780047034929</v>
      </c>
      <c r="L27">
        <f>H27*100/$H$26</f>
        <v>14.910589337511393</v>
      </c>
      <c r="M27">
        <f>I27*100/$H$26</f>
        <v>12.312502937223899</v>
      </c>
    </row>
    <row r="28" spans="2:13" x14ac:dyDescent="0.25">
      <c r="G28" t="s">
        <v>79</v>
      </c>
      <c r="H28">
        <f>COUNT(H2:H12)</f>
        <v>6</v>
      </c>
      <c r="I28">
        <f>COUNT(I2:I12)</f>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Y28"/>
  <sheetViews>
    <sheetView topLeftCell="T13" workbookViewId="0">
      <selection activeCell="X23" sqref="X23"/>
    </sheetView>
  </sheetViews>
  <sheetFormatPr defaultRowHeight="15" x14ac:dyDescent="0.25"/>
  <cols>
    <col min="15" max="15" width="8.85546875" style="16"/>
  </cols>
  <sheetData>
    <row r="1" spans="2:25" x14ac:dyDescent="0.25">
      <c r="B1" s="46" t="s">
        <v>95</v>
      </c>
      <c r="C1" s="46"/>
      <c r="E1" t="s">
        <v>70</v>
      </c>
      <c r="F1" t="s">
        <v>82</v>
      </c>
      <c r="H1" t="s">
        <v>66</v>
      </c>
      <c r="I1" t="s">
        <v>67</v>
      </c>
      <c r="J1" t="s">
        <v>87</v>
      </c>
    </row>
    <row r="2" spans="2:25" x14ac:dyDescent="0.25">
      <c r="B2">
        <v>1</v>
      </c>
      <c r="C2" t="s">
        <v>66</v>
      </c>
      <c r="D2" t="s">
        <v>63</v>
      </c>
      <c r="E2">
        <v>196.32599999999999</v>
      </c>
      <c r="F2">
        <v>252.88900000000001</v>
      </c>
      <c r="H2">
        <f>F2-E2</f>
        <v>56.563000000000017</v>
      </c>
      <c r="L2">
        <f>H2*100/AVERAGE(H$2:H$7)</f>
        <v>86.878321506466392</v>
      </c>
      <c r="X2" t="s">
        <v>63</v>
      </c>
      <c r="Y2">
        <f>H2*100/AVERAGE(H$2:H$7)</f>
        <v>86.878321506466392</v>
      </c>
    </row>
    <row r="3" spans="2:25" x14ac:dyDescent="0.25">
      <c r="B3">
        <v>2</v>
      </c>
      <c r="C3" t="s">
        <v>67</v>
      </c>
      <c r="D3" t="s">
        <v>63</v>
      </c>
      <c r="E3" s="16">
        <v>165.37200000000001</v>
      </c>
      <c r="F3">
        <v>252.84</v>
      </c>
      <c r="I3">
        <f>F3-E3</f>
        <v>87.467999999999989</v>
      </c>
      <c r="M3">
        <f>I3*100/AVERAGE(H$2:H$7)</f>
        <v>134.34706478665558</v>
      </c>
      <c r="P3">
        <f>TTEST(M2:M7,M9:M11,2,2)</f>
        <v>7.5218660522889919E-2</v>
      </c>
      <c r="X3" t="s">
        <v>63</v>
      </c>
      <c r="Y3">
        <f>I3*100/AVERAGE(I$2:I$7)</f>
        <v>91.531063927752953</v>
      </c>
    </row>
    <row r="4" spans="2:25" x14ac:dyDescent="0.25">
      <c r="B4">
        <v>3</v>
      </c>
      <c r="C4" t="s">
        <v>66</v>
      </c>
      <c r="D4" t="s">
        <v>63</v>
      </c>
      <c r="E4">
        <v>177.74</v>
      </c>
      <c r="F4">
        <v>252.74600000000001</v>
      </c>
      <c r="H4">
        <f>F4-E4</f>
        <v>75.006</v>
      </c>
      <c r="L4">
        <f>H4*100/AVERAGE(H$2:H$7)</f>
        <v>115.2059717998341</v>
      </c>
      <c r="X4" t="s">
        <v>63</v>
      </c>
      <c r="Y4">
        <f t="shared" ref="Y4" si="0">H4*100/AVERAGE(H$2:H$7)</f>
        <v>115.2059717998341</v>
      </c>
    </row>
    <row r="5" spans="2:25" x14ac:dyDescent="0.25">
      <c r="B5">
        <v>4</v>
      </c>
      <c r="C5" t="s">
        <v>67</v>
      </c>
      <c r="D5" t="s">
        <v>63</v>
      </c>
      <c r="E5" s="16">
        <v>165.74100000000001</v>
      </c>
      <c r="F5">
        <v>252.625</v>
      </c>
      <c r="I5">
        <f>F5-E5</f>
        <v>86.883999999999986</v>
      </c>
      <c r="M5">
        <f>I5*100/AVERAGE(H$2:H$7)</f>
        <v>133.45006604614008</v>
      </c>
      <c r="X5" t="s">
        <v>63</v>
      </c>
      <c r="Y5">
        <f>I5*100/AVERAGE(I$2:I$7)</f>
        <v>90.919935957137312</v>
      </c>
    </row>
    <row r="6" spans="2:25" x14ac:dyDescent="0.25">
      <c r="B6">
        <v>5</v>
      </c>
      <c r="C6" t="s">
        <v>66</v>
      </c>
      <c r="D6" t="s">
        <v>63</v>
      </c>
      <c r="E6">
        <v>188.85</v>
      </c>
      <c r="F6">
        <v>252.59899999999999</v>
      </c>
      <c r="H6">
        <f>F6-E6</f>
        <v>63.748999999999995</v>
      </c>
      <c r="L6">
        <f>H6*100/AVERAGE(H$2:H$7)</f>
        <v>97.915706693699491</v>
      </c>
      <c r="X6" t="s">
        <v>63</v>
      </c>
      <c r="Y6">
        <f t="shared" ref="Y6" si="1">H6*100/AVERAGE(H$2:H$7)</f>
        <v>97.915706693699491</v>
      </c>
    </row>
    <row r="7" spans="2:25" x14ac:dyDescent="0.25">
      <c r="B7">
        <v>6</v>
      </c>
      <c r="C7" t="s">
        <v>67</v>
      </c>
      <c r="D7" t="s">
        <v>63</v>
      </c>
      <c r="E7" s="16">
        <v>140.21700000000001</v>
      </c>
      <c r="F7">
        <v>252.548</v>
      </c>
      <c r="I7">
        <f>F7-E7</f>
        <v>112.33099999999999</v>
      </c>
      <c r="M7">
        <f>I7*100/AVERAGE(H$2:H$7)</f>
        <v>172.53555739870362</v>
      </c>
      <c r="X7" t="s">
        <v>63</v>
      </c>
      <c r="Y7">
        <f>I7*100/AVERAGE(I$2:I$7)</f>
        <v>117.54900011510972</v>
      </c>
    </row>
    <row r="8" spans="2:25" x14ac:dyDescent="0.25">
      <c r="B8">
        <v>7</v>
      </c>
      <c r="C8" t="s">
        <v>66</v>
      </c>
      <c r="D8" t="s">
        <v>13</v>
      </c>
      <c r="E8">
        <v>195.71600000000001</v>
      </c>
      <c r="F8">
        <v>252.74700000000001</v>
      </c>
      <c r="H8">
        <f>F8-E8</f>
        <v>57.031000000000006</v>
      </c>
      <c r="L8">
        <f>H8*100/AVERAGE(H$8:H$12)</f>
        <v>137.28405562197597</v>
      </c>
      <c r="R8" t="s">
        <v>66</v>
      </c>
      <c r="S8" t="s">
        <v>80</v>
      </c>
      <c r="X8" t="s">
        <v>13</v>
      </c>
      <c r="Y8">
        <f t="shared" ref="Y8" si="2">H8*100/AVERAGE(H$2:H$7)</f>
        <v>87.597149264276709</v>
      </c>
    </row>
    <row r="9" spans="2:25" x14ac:dyDescent="0.25">
      <c r="B9">
        <v>8</v>
      </c>
      <c r="C9" t="s">
        <v>67</v>
      </c>
      <c r="D9" t="s">
        <v>13</v>
      </c>
      <c r="E9">
        <v>175.577</v>
      </c>
      <c r="F9">
        <v>252.76499999999999</v>
      </c>
      <c r="I9">
        <f>F9-E9</f>
        <v>77.187999999999988</v>
      </c>
      <c r="M9">
        <f>I9*100/AVERAGE(H$8:H$12)</f>
        <v>185.80564404182076</v>
      </c>
      <c r="Q9" t="s">
        <v>88</v>
      </c>
      <c r="R9">
        <v>100</v>
      </c>
      <c r="S9">
        <v>149.12072621596505</v>
      </c>
      <c r="X9" t="s">
        <v>13</v>
      </c>
      <c r="Y9">
        <f>I9*100/AVERAGE(I$2:I$7)</f>
        <v>80.773537321710734</v>
      </c>
    </row>
    <row r="10" spans="2:25" x14ac:dyDescent="0.25">
      <c r="B10">
        <v>9</v>
      </c>
      <c r="C10" t="s">
        <v>66</v>
      </c>
      <c r="D10" t="s">
        <v>13</v>
      </c>
      <c r="E10">
        <v>227.36099999999999</v>
      </c>
      <c r="F10">
        <v>252.95500000000001</v>
      </c>
      <c r="H10">
        <f>F10-E10</f>
        <v>25.594000000000023</v>
      </c>
      <c r="L10">
        <f>H10*100/AVERAGE(H$8:H$12)</f>
        <v>61.609442576648767</v>
      </c>
      <c r="Q10" t="s">
        <v>89</v>
      </c>
      <c r="R10">
        <v>100</v>
      </c>
      <c r="S10">
        <v>215.31796588209897</v>
      </c>
      <c r="X10" t="s">
        <v>13</v>
      </c>
      <c r="Y10">
        <f t="shared" ref="Y10" si="3">H10*100/AVERAGE(H$2:H$7)</f>
        <v>39.311276994439865</v>
      </c>
    </row>
    <row r="11" spans="2:25" x14ac:dyDescent="0.25">
      <c r="B11">
        <v>10</v>
      </c>
      <c r="C11" t="s">
        <v>67</v>
      </c>
      <c r="D11" t="s">
        <v>13</v>
      </c>
      <c r="E11" s="16">
        <v>168.35300000000001</v>
      </c>
      <c r="F11">
        <v>252.96100000000001</v>
      </c>
      <c r="I11">
        <f>F11-E11</f>
        <v>84.608000000000004</v>
      </c>
      <c r="M11">
        <f>I11*100/AVERAGE(H$8:H$12)</f>
        <v>203.66694215539169</v>
      </c>
      <c r="Q11" t="s">
        <v>90</v>
      </c>
      <c r="R11">
        <v>100</v>
      </c>
      <c r="S11">
        <v>176.51403858035286</v>
      </c>
      <c r="X11" t="s">
        <v>13</v>
      </c>
      <c r="Y11">
        <f>I11*100/AVERAGE(I$2:I$7)</f>
        <v>88.538211194943557</v>
      </c>
    </row>
    <row r="12" spans="2:25" x14ac:dyDescent="0.25">
      <c r="B12">
        <v>11</v>
      </c>
      <c r="C12" t="s">
        <v>66</v>
      </c>
      <c r="D12" t="s">
        <v>13</v>
      </c>
      <c r="E12">
        <v>210.63900000000001</v>
      </c>
      <c r="F12">
        <v>252.64099999999999</v>
      </c>
      <c r="H12">
        <f>F12-E12</f>
        <v>42.001999999999981</v>
      </c>
      <c r="L12">
        <f>H12*100/AVERAGE(H$8:H$12)</f>
        <v>101.10650180137525</v>
      </c>
      <c r="X12" t="s">
        <v>13</v>
      </c>
      <c r="Y12">
        <f t="shared" ref="Y12" si="4">H12*100/AVERAGE(H$2:H$7)</f>
        <v>64.513255306730528</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65.106000000000009</v>
      </c>
      <c r="I15">
        <f>AVERAGE(I2:I7)</f>
        <v>95.560999999999993</v>
      </c>
      <c r="J15" s="16">
        <f>TTEST(H2:H7,I2:I7,2,2)</f>
        <v>3.7708374583254142E-2</v>
      </c>
      <c r="L15">
        <f>H15*100/$H$15</f>
        <v>100</v>
      </c>
      <c r="M15">
        <f t="shared" ref="M15:M16" si="5">I15*100/$H$15</f>
        <v>146.7775627438331</v>
      </c>
      <c r="R15">
        <v>17.214511671204257</v>
      </c>
      <c r="S15">
        <v>14.032723770133508</v>
      </c>
    </row>
    <row r="16" spans="2:25" x14ac:dyDescent="0.25">
      <c r="B16">
        <v>15</v>
      </c>
      <c r="G16" t="s">
        <v>73</v>
      </c>
      <c r="H16">
        <f>STDEV(H2:H7)/SQRT(H17-1)</f>
        <v>6.5733229420134531</v>
      </c>
      <c r="I16">
        <f>STDEV(I2:I7)/SQRT(I17-1)</f>
        <v>10.2715612007133</v>
      </c>
      <c r="L16">
        <f t="shared" ref="L16" si="6">H16*100/$H$15</f>
        <v>10.096339726005979</v>
      </c>
      <c r="M16">
        <f t="shared" si="5"/>
        <v>15.7766737331633</v>
      </c>
    </row>
    <row r="17" spans="2:24" x14ac:dyDescent="0.25">
      <c r="B17">
        <v>16</v>
      </c>
      <c r="G17" t="s">
        <v>71</v>
      </c>
      <c r="H17">
        <f>COUNT(H2:H7)</f>
        <v>3</v>
      </c>
      <c r="I17">
        <f>COUNT(I2:I7)</f>
        <v>3</v>
      </c>
    </row>
    <row r="18" spans="2:24" x14ac:dyDescent="0.25">
      <c r="B18">
        <v>17</v>
      </c>
    </row>
    <row r="19" spans="2:24" x14ac:dyDescent="0.25">
      <c r="B19">
        <v>18</v>
      </c>
      <c r="X19" t="s">
        <v>116</v>
      </c>
    </row>
    <row r="20" spans="2:24" x14ac:dyDescent="0.25">
      <c r="B20">
        <v>19</v>
      </c>
      <c r="L20" t="s">
        <v>85</v>
      </c>
      <c r="M20" t="s">
        <v>86</v>
      </c>
      <c r="X20" t="s">
        <v>117</v>
      </c>
    </row>
    <row r="21" spans="2:24" x14ac:dyDescent="0.25">
      <c r="B21">
        <v>20</v>
      </c>
      <c r="G21" t="s">
        <v>74</v>
      </c>
      <c r="H21">
        <f>AVERAGE(H8:H13)</f>
        <v>41.542333333333339</v>
      </c>
      <c r="I21">
        <f>AVERAGE(I8:I13)</f>
        <v>80.897999999999996</v>
      </c>
      <c r="J21" s="16">
        <f>TTEST(H8:H13,I8:I13,2,2)</f>
        <v>4.683533307722558E-2</v>
      </c>
      <c r="L21">
        <f>H21*100/$H$21</f>
        <v>99.999999999999986</v>
      </c>
      <c r="M21">
        <f>I21*100/$H$21</f>
        <v>194.73629309860621</v>
      </c>
      <c r="X21" t="s">
        <v>124</v>
      </c>
    </row>
    <row r="22" spans="2:24" x14ac:dyDescent="0.25">
      <c r="B22">
        <v>21</v>
      </c>
      <c r="G22" t="s">
        <v>75</v>
      </c>
      <c r="H22">
        <f>STDEV(H8:H13)/SQRT(H23-1)</f>
        <v>11.118221807765233</v>
      </c>
      <c r="I22">
        <f>STDEV(I8:I13)/SQRT(I23-1)</f>
        <v>5.2467323164041941</v>
      </c>
      <c r="L22">
        <f>H22*100/$H$21</f>
        <v>26.763594905835568</v>
      </c>
      <c r="M22">
        <f>I22*100/$H$21</f>
        <v>12.629845016900497</v>
      </c>
      <c r="X22" t="s">
        <v>118</v>
      </c>
    </row>
    <row r="23" spans="2:24" x14ac:dyDescent="0.25">
      <c r="B23">
        <v>22</v>
      </c>
      <c r="G23" t="s">
        <v>76</v>
      </c>
      <c r="H23">
        <f>COUNT(H8:H13)</f>
        <v>3</v>
      </c>
      <c r="I23">
        <f>COUNT(I8:I13)</f>
        <v>2</v>
      </c>
    </row>
    <row r="25" spans="2:24" x14ac:dyDescent="0.25">
      <c r="L25" t="s">
        <v>66</v>
      </c>
      <c r="M25" t="s">
        <v>80</v>
      </c>
      <c r="X25" s="49" t="s">
        <v>119</v>
      </c>
    </row>
    <row r="26" spans="2:24" x14ac:dyDescent="0.25">
      <c r="G26" t="s">
        <v>77</v>
      </c>
      <c r="H26">
        <f>AVERAGE(H2:H12)</f>
        <v>53.324166666666677</v>
      </c>
      <c r="I26">
        <f>AVERAGE(I2:I12)</f>
        <v>89.695799999999991</v>
      </c>
      <c r="J26" s="16">
        <f>TTEST(H2:H12,I2:I12,2,2)</f>
        <v>3.9963856462480185E-3</v>
      </c>
      <c r="L26">
        <f>H26*100/$H$26</f>
        <v>100</v>
      </c>
      <c r="M26">
        <f>I26*100/$H$26</f>
        <v>168.20853584209783</v>
      </c>
      <c r="X26" s="50" t="s">
        <v>120</v>
      </c>
    </row>
    <row r="27" spans="2:24" x14ac:dyDescent="0.25">
      <c r="G27" t="s">
        <v>78</v>
      </c>
      <c r="H27">
        <f>STDEV(H2:H12)/SQRT(H28-1)</f>
        <v>7.7463883270420437</v>
      </c>
      <c r="I27">
        <f>STDEV(I2:I12)/SQRT(I28-1)</f>
        <v>6.6499641014068311</v>
      </c>
      <c r="L27">
        <f>H27*100/$H$26</f>
        <v>14.526974937021128</v>
      </c>
      <c r="M27">
        <f>I27*100/$H$26</f>
        <v>12.470826113376042</v>
      </c>
      <c r="X27" s="50" t="s">
        <v>121</v>
      </c>
    </row>
    <row r="28" spans="2:24" x14ac:dyDescent="0.25">
      <c r="G28" t="s">
        <v>79</v>
      </c>
      <c r="H28">
        <f>COUNT(H2:H12)</f>
        <v>6</v>
      </c>
      <c r="I28">
        <f>COUNT(I2:I12)</f>
        <v>5</v>
      </c>
    </row>
  </sheetData>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28"/>
  <sheetViews>
    <sheetView workbookViewId="0">
      <selection activeCell="J3" sqref="J3"/>
    </sheetView>
  </sheetViews>
  <sheetFormatPr defaultRowHeight="15" x14ac:dyDescent="0.25"/>
  <cols>
    <col min="15" max="15" width="8.85546875" style="16"/>
  </cols>
  <sheetData>
    <row r="1" spans="2:25" x14ac:dyDescent="0.25">
      <c r="B1" s="46" t="s">
        <v>96</v>
      </c>
      <c r="C1" s="46"/>
      <c r="E1" t="s">
        <v>70</v>
      </c>
      <c r="F1" t="s">
        <v>82</v>
      </c>
      <c r="H1" t="s">
        <v>66</v>
      </c>
      <c r="I1" t="s">
        <v>67</v>
      </c>
      <c r="J1" t="s">
        <v>87</v>
      </c>
    </row>
    <row r="2" spans="2:25" x14ac:dyDescent="0.25">
      <c r="B2">
        <v>1</v>
      </c>
      <c r="C2" t="s">
        <v>66</v>
      </c>
      <c r="D2" t="s">
        <v>63</v>
      </c>
      <c r="E2">
        <v>174.73099999999999</v>
      </c>
      <c r="F2">
        <v>252.87</v>
      </c>
      <c r="H2">
        <f>F2-E2</f>
        <v>78.13900000000001</v>
      </c>
      <c r="L2">
        <f>H2*100/AVERAGE(H$2:H$7)</f>
        <v>90.944254128856812</v>
      </c>
      <c r="X2" t="s">
        <v>63</v>
      </c>
      <c r="Y2">
        <f>H2*100/AVERAGE(H$2:H$7)</f>
        <v>90.944254128856812</v>
      </c>
    </row>
    <row r="3" spans="2:25" x14ac:dyDescent="0.25">
      <c r="B3">
        <v>2</v>
      </c>
      <c r="C3" t="s">
        <v>67</v>
      </c>
      <c r="D3" t="s">
        <v>63</v>
      </c>
      <c r="E3" s="16">
        <v>143.56399999999999</v>
      </c>
      <c r="F3">
        <v>252.78200000000001</v>
      </c>
      <c r="I3">
        <f>F3-E3</f>
        <v>109.21800000000002</v>
      </c>
      <c r="M3">
        <f>I3*100/AVERAGE(H$2:H$7)</f>
        <v>127.1164149457439</v>
      </c>
      <c r="P3">
        <f>TTEST(M2:M7,M9:M11,2,2)</f>
        <v>1.9582617050868677E-2</v>
      </c>
      <c r="X3" t="s">
        <v>63</v>
      </c>
      <c r="Y3">
        <f>I3*100/AVERAGE(I$2:I$7)</f>
        <v>91.137529345008303</v>
      </c>
    </row>
    <row r="4" spans="2:25" x14ac:dyDescent="0.25">
      <c r="B4">
        <v>3</v>
      </c>
      <c r="C4" t="s">
        <v>66</v>
      </c>
      <c r="D4" t="s">
        <v>63</v>
      </c>
      <c r="E4">
        <v>159.982</v>
      </c>
      <c r="F4">
        <v>252.673</v>
      </c>
      <c r="H4">
        <f>F4-E4</f>
        <v>92.691000000000003</v>
      </c>
      <c r="L4">
        <f>H4*100/AVERAGE(H$2:H$7)</f>
        <v>107.88100512494229</v>
      </c>
      <c r="X4" t="s">
        <v>63</v>
      </c>
      <c r="Y4">
        <f t="shared" ref="Y4" si="0">H4*100/AVERAGE(H$2:H$7)</f>
        <v>107.88100512494229</v>
      </c>
    </row>
    <row r="5" spans="2:25" x14ac:dyDescent="0.25">
      <c r="B5">
        <v>4</v>
      </c>
      <c r="C5" t="s">
        <v>67</v>
      </c>
      <c r="D5" t="s">
        <v>63</v>
      </c>
      <c r="E5" s="16">
        <v>136.77000000000001</v>
      </c>
      <c r="F5">
        <v>252.58799999999999</v>
      </c>
      <c r="I5">
        <f>F5-E5</f>
        <v>115.81799999999998</v>
      </c>
      <c r="M5">
        <f>I5*100/AVERAGE(H$2:H$7)</f>
        <v>134.79800899289646</v>
      </c>
      <c r="X5" t="s">
        <v>63</v>
      </c>
      <c r="Y5">
        <f>I5*100/AVERAGE(I$2:I$7)</f>
        <v>96.644933744256164</v>
      </c>
    </row>
    <row r="6" spans="2:25" x14ac:dyDescent="0.25">
      <c r="B6">
        <v>5</v>
      </c>
      <c r="C6" t="s">
        <v>66</v>
      </c>
      <c r="D6" t="s">
        <v>63</v>
      </c>
      <c r="E6">
        <v>165.68299999999999</v>
      </c>
      <c r="F6">
        <v>252.61199999999999</v>
      </c>
      <c r="H6">
        <f>F6-E6</f>
        <v>86.929000000000002</v>
      </c>
      <c r="L6">
        <f>H6*100/AVERAGE(H$2:H$7)</f>
        <v>101.1747407462009</v>
      </c>
      <c r="X6" t="s">
        <v>63</v>
      </c>
      <c r="Y6">
        <f t="shared" ref="Y6" si="1">H6*100/AVERAGE(H$2:H$7)</f>
        <v>101.1747407462009</v>
      </c>
    </row>
    <row r="7" spans="2:25" x14ac:dyDescent="0.25">
      <c r="B7">
        <v>6</v>
      </c>
      <c r="C7" t="s">
        <v>67</v>
      </c>
      <c r="D7" t="s">
        <v>63</v>
      </c>
      <c r="E7" s="16">
        <v>118.358</v>
      </c>
      <c r="F7">
        <v>252.83799999999999</v>
      </c>
      <c r="I7">
        <f>F7-E7</f>
        <v>134.47999999999999</v>
      </c>
      <c r="M7">
        <f>I7*100/AVERAGE(H$2:H$7)</f>
        <v>156.51829810016329</v>
      </c>
      <c r="X7" t="s">
        <v>63</v>
      </c>
      <c r="Y7">
        <f>I7*100/AVERAGE(I$2:I$7)</f>
        <v>112.21753691073555</v>
      </c>
    </row>
    <row r="8" spans="2:25" x14ac:dyDescent="0.25">
      <c r="B8">
        <v>7</v>
      </c>
      <c r="C8" t="s">
        <v>66</v>
      </c>
      <c r="D8" t="s">
        <v>13</v>
      </c>
      <c r="E8">
        <v>176.37200000000001</v>
      </c>
      <c r="F8">
        <v>252.91300000000001</v>
      </c>
      <c r="H8">
        <f>F8-E8</f>
        <v>76.540999999999997</v>
      </c>
      <c r="L8">
        <f>H8*100/AVERAGE(H$8:H$12)</f>
        <v>134.91046038871002</v>
      </c>
      <c r="R8" t="s">
        <v>66</v>
      </c>
      <c r="S8" t="s">
        <v>80</v>
      </c>
      <c r="X8" t="s">
        <v>13</v>
      </c>
      <c r="Y8">
        <f t="shared" ref="Y8" si="2">H8*100/AVERAGE(H$2:H$7)</f>
        <v>89.084377267137114</v>
      </c>
    </row>
    <row r="9" spans="2:25" x14ac:dyDescent="0.25">
      <c r="B9">
        <v>8</v>
      </c>
      <c r="C9" t="s">
        <v>67</v>
      </c>
      <c r="D9" t="s">
        <v>13</v>
      </c>
      <c r="E9">
        <v>145.61000000000001</v>
      </c>
      <c r="F9">
        <v>252.96100000000001</v>
      </c>
      <c r="I9">
        <f>F9-E9</f>
        <v>107.351</v>
      </c>
      <c r="M9">
        <f>I9*100/AVERAGE(H$8:H$12)</f>
        <v>189.21588211792908</v>
      </c>
      <c r="Q9" t="s">
        <v>88</v>
      </c>
      <c r="R9">
        <v>100</v>
      </c>
      <c r="S9">
        <v>149.12072621596505</v>
      </c>
      <c r="X9" t="s">
        <v>13</v>
      </c>
      <c r="Y9">
        <f>I9*100/AVERAGE(I$2:I$7)</f>
        <v>89.579601464190759</v>
      </c>
    </row>
    <row r="10" spans="2:25" x14ac:dyDescent="0.25">
      <c r="B10">
        <v>9</v>
      </c>
      <c r="C10" t="s">
        <v>66</v>
      </c>
      <c r="D10" t="s">
        <v>13</v>
      </c>
      <c r="E10">
        <v>217.50800000000001</v>
      </c>
      <c r="F10">
        <v>253.203</v>
      </c>
      <c r="H10">
        <f>F10-E10</f>
        <v>35.694999999999993</v>
      </c>
      <c r="L10">
        <f>H10*100/AVERAGE(H$8:H$12)</f>
        <v>62.915677657399343</v>
      </c>
      <c r="Q10" t="s">
        <v>89</v>
      </c>
      <c r="R10">
        <v>100</v>
      </c>
      <c r="S10">
        <v>215.31796588209897</v>
      </c>
      <c r="X10" t="s">
        <v>13</v>
      </c>
      <c r="Y10">
        <f t="shared" ref="Y10" si="3">H10*100/AVERAGE(H$2:H$7)</f>
        <v>41.544621138350152</v>
      </c>
    </row>
    <row r="11" spans="2:25" x14ac:dyDescent="0.25">
      <c r="B11">
        <v>10</v>
      </c>
      <c r="C11" t="s">
        <v>67</v>
      </c>
      <c r="D11" t="s">
        <v>13</v>
      </c>
      <c r="E11" s="16">
        <v>140.74799999999999</v>
      </c>
      <c r="F11">
        <v>253.08199999999999</v>
      </c>
      <c r="I11">
        <f>F11-E11</f>
        <v>112.334</v>
      </c>
      <c r="M11">
        <f>I11*100/AVERAGE(H$8:H$12)</f>
        <v>197.99887194190501</v>
      </c>
      <c r="Q11" t="s">
        <v>90</v>
      </c>
      <c r="R11">
        <v>100</v>
      </c>
      <c r="S11">
        <v>176.51403858035286</v>
      </c>
      <c r="X11" t="s">
        <v>13</v>
      </c>
      <c r="Y11">
        <f>I11*100/AVERAGE(I$2:I$7)</f>
        <v>93.7376917856229</v>
      </c>
    </row>
    <row r="12" spans="2:25" x14ac:dyDescent="0.25">
      <c r="B12">
        <v>11</v>
      </c>
      <c r="C12" t="s">
        <v>66</v>
      </c>
      <c r="D12" t="s">
        <v>13</v>
      </c>
      <c r="E12">
        <v>194.935</v>
      </c>
      <c r="F12">
        <v>252.90299999999999</v>
      </c>
      <c r="H12">
        <f>F12-E12</f>
        <v>57.967999999999989</v>
      </c>
      <c r="L12">
        <f>H12*100/AVERAGE(H$8:H$12)</f>
        <v>102.17386195389062</v>
      </c>
      <c r="X12" t="s">
        <v>13</v>
      </c>
      <c r="Y12">
        <f t="shared" ref="Y12" si="4">H12*100/AVERAGE(H$2:H$7)</f>
        <v>67.467673291718214</v>
      </c>
    </row>
    <row r="13" spans="2:25" x14ac:dyDescent="0.25">
      <c r="B13">
        <v>12</v>
      </c>
      <c r="L13" s="2" t="s">
        <v>81</v>
      </c>
      <c r="R13">
        <v>12.575862503145549</v>
      </c>
      <c r="S13">
        <v>15.613569027810133</v>
      </c>
    </row>
    <row r="14" spans="2:25" x14ac:dyDescent="0.25">
      <c r="B14">
        <v>13</v>
      </c>
      <c r="L14" t="s">
        <v>83</v>
      </c>
      <c r="M14" t="s">
        <v>84</v>
      </c>
      <c r="R14">
        <v>29.99004302082847</v>
      </c>
      <c r="S14">
        <v>20.834532561629107</v>
      </c>
    </row>
    <row r="15" spans="2:25" x14ac:dyDescent="0.25">
      <c r="B15">
        <v>14</v>
      </c>
      <c r="G15" t="s">
        <v>72</v>
      </c>
      <c r="H15">
        <f>AVERAGE(H2:H7)</f>
        <v>85.919666666666672</v>
      </c>
      <c r="I15">
        <f>AVERAGE(I2:I7)</f>
        <v>119.83866666666665</v>
      </c>
      <c r="J15" s="16">
        <f>TTEST(H2:H7,I2:I7,2,2)</f>
        <v>1.7343887397163658E-2</v>
      </c>
      <c r="L15">
        <f>H15*100/$H$15</f>
        <v>100</v>
      </c>
      <c r="M15">
        <f>I15*100/$H$15</f>
        <v>139.47757401293453</v>
      </c>
      <c r="R15">
        <v>17.214511671204257</v>
      </c>
      <c r="S15">
        <v>14.032723770133508</v>
      </c>
    </row>
    <row r="16" spans="2:25" x14ac:dyDescent="0.25">
      <c r="B16">
        <v>15</v>
      </c>
      <c r="G16" t="s">
        <v>73</v>
      </c>
      <c r="H16">
        <f>STDEV(H2:H7)/SQRT(H17-1)</f>
        <v>5.1819031896270156</v>
      </c>
      <c r="I16">
        <f>STDEV(I2:I7)/SQRT(I17-1)</f>
        <v>9.2646230720233032</v>
      </c>
      <c r="L16">
        <f t="shared" ref="L16" si="5">H16*100/$H$15</f>
        <v>6.0311025294484564</v>
      </c>
      <c r="M16">
        <f t="shared" ref="M16" si="6">I16*100/$H$15</f>
        <v>10.78288991502524</v>
      </c>
    </row>
    <row r="17" spans="2:13" x14ac:dyDescent="0.25">
      <c r="B17">
        <v>16</v>
      </c>
      <c r="G17" t="s">
        <v>71</v>
      </c>
      <c r="H17">
        <f>COUNT(H2:H7)</f>
        <v>3</v>
      </c>
      <c r="I17">
        <f>COUNT(I2:I7)</f>
        <v>3</v>
      </c>
    </row>
    <row r="18" spans="2:13" x14ac:dyDescent="0.25">
      <c r="B18">
        <v>17</v>
      </c>
    </row>
    <row r="19" spans="2:13" x14ac:dyDescent="0.25">
      <c r="B19">
        <v>18</v>
      </c>
    </row>
    <row r="20" spans="2:13" x14ac:dyDescent="0.25">
      <c r="B20">
        <v>19</v>
      </c>
      <c r="L20" t="s">
        <v>85</v>
      </c>
      <c r="M20" t="s">
        <v>86</v>
      </c>
    </row>
    <row r="21" spans="2:13" x14ac:dyDescent="0.25">
      <c r="B21">
        <v>20</v>
      </c>
      <c r="G21" t="s">
        <v>74</v>
      </c>
      <c r="H21">
        <f>AVERAGE(H8:H13)</f>
        <v>56.734666666666662</v>
      </c>
      <c r="I21">
        <f>AVERAGE(I8:I13)</f>
        <v>109.8425</v>
      </c>
      <c r="J21" s="16">
        <f>TTEST(H8:H13,I8:I13,2,2)</f>
        <v>4.0685605820778875E-2</v>
      </c>
      <c r="L21">
        <f>H21*100/$H$21</f>
        <v>100</v>
      </c>
      <c r="M21">
        <f>I21*100/$H$21</f>
        <v>193.60737702991705</v>
      </c>
    </row>
    <row r="22" spans="2:13" x14ac:dyDescent="0.25">
      <c r="B22">
        <v>21</v>
      </c>
      <c r="G22" t="s">
        <v>75</v>
      </c>
      <c r="H22">
        <f>STDEV(H8:H13)/SQRT(H23-1)</f>
        <v>14.4609778772622</v>
      </c>
      <c r="I22">
        <f>STDEV(I8:I13)/SQRT(I23-1)</f>
        <v>3.5235130906525689</v>
      </c>
      <c r="L22">
        <f>H22*100/$H$21</f>
        <v>25.488786181162961</v>
      </c>
      <c r="M22">
        <f>I22*100/$H$21</f>
        <v>6.2105116636258302</v>
      </c>
    </row>
    <row r="23" spans="2:13" x14ac:dyDescent="0.25">
      <c r="B23">
        <v>22</v>
      </c>
      <c r="G23" t="s">
        <v>76</v>
      </c>
      <c r="H23">
        <f>COUNT(H8:H13)</f>
        <v>3</v>
      </c>
      <c r="I23">
        <f>COUNT(I8:I13)</f>
        <v>2</v>
      </c>
    </row>
    <row r="25" spans="2:13" x14ac:dyDescent="0.25">
      <c r="L25" t="s">
        <v>66</v>
      </c>
      <c r="M25" t="s">
        <v>80</v>
      </c>
    </row>
    <row r="26" spans="2:13" x14ac:dyDescent="0.25">
      <c r="G26" t="s">
        <v>77</v>
      </c>
      <c r="H26">
        <f>AVERAGE(H2:H12)</f>
        <v>71.327166666666656</v>
      </c>
      <c r="I26">
        <f>AVERAGE(I2:I12)</f>
        <v>115.84020000000001</v>
      </c>
      <c r="J26" s="16">
        <f>TTEST(H2:H12,I2:I12,2,2)</f>
        <v>2.1539923399906576E-3</v>
      </c>
      <c r="L26">
        <f>H26*100/$H$26</f>
        <v>100</v>
      </c>
      <c r="M26">
        <f>I26*100/$H$26</f>
        <v>162.40684358227233</v>
      </c>
    </row>
    <row r="27" spans="2:13" x14ac:dyDescent="0.25">
      <c r="G27" t="s">
        <v>78</v>
      </c>
      <c r="H27">
        <f>STDEV(H2:H12)/SQRT(H28-1)</f>
        <v>9.4266310945816407</v>
      </c>
      <c r="I27">
        <f>STDEV(I2:I12)/SQRT(I28-1)</f>
        <v>5.4523855146165117</v>
      </c>
      <c r="L27">
        <f>H27*100/$H$26</f>
        <v>13.216045912261071</v>
      </c>
      <c r="M27">
        <f>I27*100/$H$26</f>
        <v>7.6441919249325458</v>
      </c>
    </row>
    <row r="28" spans="2:13" x14ac:dyDescent="0.25">
      <c r="G28" t="s">
        <v>79</v>
      </c>
      <c r="H28">
        <f>COUNT(H2:H12)</f>
        <v>6</v>
      </c>
      <c r="I28">
        <f>COUNT(I2:I12)</f>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2024-03-27 Extraction</vt:lpstr>
      <vt:lpstr>2024-03-27 Prep</vt:lpstr>
      <vt:lpstr>AK-GIRK2Analysis Expsoure10s</vt:lpstr>
      <vt:lpstr>GIRK2AnalysisExposure1s</vt:lpstr>
      <vt:lpstr>GIRK2AnalysisExposure5s</vt:lpstr>
      <vt:lpstr>GIRK2AnalysisExposure15s</vt:lpstr>
      <vt:lpstr>GIRK2AnalysisExposure20s</vt:lpstr>
      <vt:lpstr>GIRK2AnalysisExposure30s</vt:lpstr>
      <vt:lpstr>GIRK2AnalysisExposure45s</vt:lpstr>
      <vt:lpstr>GABBR1AnalysisExposure1s</vt:lpstr>
      <vt:lpstr>GABBR1AnalysisExposure10s</vt:lpstr>
      <vt:lpstr>GABBR1AnalysisExposure15s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Kleschevnikov, Alexander</dc:creator>
  <cp:lastModifiedBy>Kleschevnikov, Alexander</cp:lastModifiedBy>
  <cp:lastPrinted>2024-02-14T21:28:14Z</cp:lastPrinted>
  <dcterms:created xsi:type="dcterms:W3CDTF">2024-02-07T22:05:31Z</dcterms:created>
  <dcterms:modified xsi:type="dcterms:W3CDTF">2024-06-11T19:28:41Z</dcterms:modified>
</cp:coreProperties>
</file>