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ames's Experiments\Experiment 06 - Ts2N P8 Hippocampal Protein Expression\"/>
    </mc:Choice>
  </mc:AlternateContent>
  <xr:revisionPtr revIDLastSave="0" documentId="13_ncr:1_{994025C8-8D02-4848-A921-8CAE6A013E2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GIRK2" sheetId="1" r:id="rId1"/>
    <sheet name="GABBR1a" sheetId="2" r:id="rId2"/>
    <sheet name="GABBR1b" sheetId="3" r:id="rId3"/>
    <sheet name="GABBR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5" i="1"/>
  <c r="P21" i="1"/>
  <c r="T21" i="1" s="1"/>
  <c r="O22" i="1"/>
  <c r="P23" i="1"/>
  <c r="T23" i="1" s="1"/>
  <c r="O24" i="1"/>
  <c r="P25" i="1"/>
  <c r="T25" i="1" s="1"/>
  <c r="O20" i="1"/>
  <c r="P29" i="1"/>
  <c r="W19" i="1"/>
  <c r="W20" i="1"/>
  <c r="W21" i="1"/>
  <c r="W22" i="1"/>
  <c r="W23" i="1"/>
  <c r="W24" i="1"/>
  <c r="W25" i="1"/>
  <c r="W26" i="1"/>
  <c r="W27" i="1"/>
  <c r="W28" i="1"/>
  <c r="W29" i="1"/>
  <c r="W30" i="1"/>
  <c r="P21" i="2"/>
  <c r="O20" i="3"/>
  <c r="P21" i="3"/>
  <c r="T29" i="1" l="1"/>
  <c r="K4" i="1" s="1"/>
  <c r="P31" i="1"/>
  <c r="P30" i="1" s="1"/>
  <c r="T30" i="1" s="1"/>
  <c r="K6" i="1" s="1"/>
  <c r="G6" i="1"/>
  <c r="S22" i="1"/>
  <c r="O31" i="1"/>
  <c r="O30" i="1" s="1"/>
  <c r="S30" i="1" s="1"/>
  <c r="J6" i="1" s="1"/>
  <c r="S24" i="1"/>
  <c r="O29" i="1"/>
  <c r="S29" i="1" s="1"/>
  <c r="J4" i="1" s="1"/>
  <c r="S20" i="1"/>
  <c r="AC8" i="5" l="1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G7" i="5"/>
  <c r="AA7" i="5" s="1"/>
  <c r="W8" i="5"/>
  <c r="Y40" i="5"/>
  <c r="W40" i="5"/>
  <c r="P40" i="5"/>
  <c r="T40" i="5" s="1"/>
  <c r="H7" i="5" s="1"/>
  <c r="AC7" i="5" s="1"/>
  <c r="Y39" i="5"/>
  <c r="W39" i="5"/>
  <c r="O39" i="5"/>
  <c r="S39" i="5" s="1"/>
  <c r="Y38" i="5"/>
  <c r="W38" i="5"/>
  <c r="P38" i="5"/>
  <c r="Y37" i="5"/>
  <c r="W37" i="5"/>
  <c r="O37" i="5"/>
  <c r="S37" i="5" s="1"/>
  <c r="G6" i="5" s="1"/>
  <c r="Y36" i="5"/>
  <c r="W36" i="5"/>
  <c r="P36" i="5"/>
  <c r="Y35" i="5"/>
  <c r="W35" i="5"/>
  <c r="O35" i="5"/>
  <c r="O42" i="5" s="1"/>
  <c r="S42" i="5" s="1"/>
  <c r="J5" i="5" s="1"/>
  <c r="Y34" i="5"/>
  <c r="W34" i="5"/>
  <c r="Y33" i="5"/>
  <c r="W33" i="5"/>
  <c r="Y32" i="5"/>
  <c r="W32" i="5"/>
  <c r="Y31" i="5"/>
  <c r="W31" i="5"/>
  <c r="Y30" i="5"/>
  <c r="W30" i="5"/>
  <c r="Y29" i="5"/>
  <c r="W29" i="5"/>
  <c r="Y28" i="5"/>
  <c r="W28" i="5"/>
  <c r="Y27" i="5"/>
  <c r="W27" i="5"/>
  <c r="Y26" i="5"/>
  <c r="W26" i="5"/>
  <c r="Y25" i="5"/>
  <c r="W25" i="5"/>
  <c r="P25" i="5"/>
  <c r="T25" i="5" s="1"/>
  <c r="Y24" i="5"/>
  <c r="W24" i="5"/>
  <c r="O24" i="5"/>
  <c r="Y23" i="5"/>
  <c r="W23" i="5"/>
  <c r="P23" i="5"/>
  <c r="T23" i="5" s="1"/>
  <c r="Y22" i="5"/>
  <c r="W22" i="5"/>
  <c r="O22" i="5"/>
  <c r="Y21" i="5"/>
  <c r="W21" i="5"/>
  <c r="P21" i="5"/>
  <c r="Y20" i="5"/>
  <c r="W20" i="5"/>
  <c r="O20" i="5"/>
  <c r="O30" i="5" s="1"/>
  <c r="S30" i="5" s="1"/>
  <c r="J4" i="5" s="1"/>
  <c r="Y19" i="5"/>
  <c r="W19" i="5"/>
  <c r="Y18" i="5"/>
  <c r="W18" i="5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F4" i="5"/>
  <c r="H4" i="5" s="1"/>
  <c r="E4" i="5"/>
  <c r="G4" i="5" s="1"/>
  <c r="K3" i="5"/>
  <c r="J3" i="5"/>
  <c r="Q42" i="3"/>
  <c r="Z40" i="3"/>
  <c r="W40" i="3"/>
  <c r="P40" i="3"/>
  <c r="Z39" i="3"/>
  <c r="W39" i="3"/>
  <c r="O39" i="3"/>
  <c r="S39" i="3" s="1"/>
  <c r="F7" i="3" s="1"/>
  <c r="Z38" i="3"/>
  <c r="W38" i="3"/>
  <c r="P38" i="3"/>
  <c r="Z37" i="3"/>
  <c r="W37" i="3"/>
  <c r="O37" i="3"/>
  <c r="Z36" i="3"/>
  <c r="W36" i="3"/>
  <c r="P36" i="3"/>
  <c r="Z35" i="3"/>
  <c r="W35" i="3"/>
  <c r="O35" i="3"/>
  <c r="Z34" i="3"/>
  <c r="W34" i="3"/>
  <c r="Z33" i="3"/>
  <c r="W33" i="3"/>
  <c r="Z32" i="3"/>
  <c r="W32" i="3"/>
  <c r="Z31" i="3"/>
  <c r="W31" i="3"/>
  <c r="Z30" i="3"/>
  <c r="W30" i="3"/>
  <c r="Q30" i="3"/>
  <c r="Z29" i="3"/>
  <c r="W29" i="3"/>
  <c r="Z28" i="3"/>
  <c r="W28" i="3"/>
  <c r="Z27" i="3"/>
  <c r="W27" i="3"/>
  <c r="Z26" i="3"/>
  <c r="W26" i="3"/>
  <c r="Z25" i="3"/>
  <c r="W25" i="3"/>
  <c r="P25" i="3"/>
  <c r="T25" i="3" s="1"/>
  <c r="Z24" i="3"/>
  <c r="W24" i="3"/>
  <c r="O24" i="3"/>
  <c r="S24" i="3" s="1"/>
  <c r="Z23" i="3"/>
  <c r="W23" i="3"/>
  <c r="P23" i="3"/>
  <c r="Z22" i="3"/>
  <c r="W22" i="3"/>
  <c r="O22" i="3"/>
  <c r="Z21" i="3"/>
  <c r="W21" i="3"/>
  <c r="Z20" i="3"/>
  <c r="W20" i="3"/>
  <c r="Z19" i="3"/>
  <c r="W19" i="3"/>
  <c r="Z18" i="3"/>
  <c r="W18" i="3"/>
  <c r="Z17" i="3"/>
  <c r="W17" i="3"/>
  <c r="Z16" i="3"/>
  <c r="W16" i="3"/>
  <c r="Z15" i="3"/>
  <c r="W15" i="3"/>
  <c r="Z14" i="3"/>
  <c r="W14" i="3"/>
  <c r="Z13" i="3"/>
  <c r="W13" i="3"/>
  <c r="Z12" i="3"/>
  <c r="W12" i="3"/>
  <c r="Z11" i="3"/>
  <c r="W11" i="3"/>
  <c r="Z10" i="3"/>
  <c r="W10" i="3"/>
  <c r="Z9" i="3"/>
  <c r="W9" i="3"/>
  <c r="Z8" i="3"/>
  <c r="W8" i="3"/>
  <c r="G4" i="3"/>
  <c r="F4" i="3"/>
  <c r="K3" i="3"/>
  <c r="J3" i="3"/>
  <c r="S37" i="3" l="1"/>
  <c r="F6" i="3" s="1"/>
  <c r="P44" i="5"/>
  <c r="T36" i="5"/>
  <c r="H5" i="5" s="1"/>
  <c r="AC5" i="5" s="1"/>
  <c r="Q42" i="5"/>
  <c r="T40" i="3"/>
  <c r="G7" i="3" s="1"/>
  <c r="P32" i="5"/>
  <c r="P31" i="5" s="1"/>
  <c r="T31" i="5" s="1"/>
  <c r="K6" i="5" s="1"/>
  <c r="T21" i="5"/>
  <c r="F5" i="5" s="1"/>
  <c r="P30" i="5"/>
  <c r="T30" i="5" s="1"/>
  <c r="K4" i="5" s="1"/>
  <c r="O30" i="3"/>
  <c r="S30" i="3" s="1"/>
  <c r="J4" i="3" s="1"/>
  <c r="S22" i="3"/>
  <c r="S20" i="3"/>
  <c r="O42" i="3"/>
  <c r="S42" i="3" s="1"/>
  <c r="S35" i="3"/>
  <c r="F5" i="3" s="1"/>
  <c r="W5" i="3" s="1"/>
  <c r="Q30" i="5"/>
  <c r="O32" i="3"/>
  <c r="O31" i="3" s="1"/>
  <c r="S31" i="3" s="1"/>
  <c r="J6" i="3" s="1"/>
  <c r="T38" i="3"/>
  <c r="G6" i="3" s="1"/>
  <c r="S24" i="5"/>
  <c r="T21" i="3"/>
  <c r="T23" i="3"/>
  <c r="P44" i="3"/>
  <c r="T36" i="3"/>
  <c r="G5" i="3" s="1"/>
  <c r="O44" i="3"/>
  <c r="R35" i="3" s="1"/>
  <c r="S22" i="5"/>
  <c r="E6" i="5" s="1"/>
  <c r="W6" i="5" s="1"/>
  <c r="T38" i="5"/>
  <c r="H6" i="5" s="1"/>
  <c r="AC6" i="5" s="1"/>
  <c r="P30" i="3"/>
  <c r="T30" i="3" s="1"/>
  <c r="K4" i="3" s="1"/>
  <c r="P42" i="5"/>
  <c r="T42" i="5" s="1"/>
  <c r="K5" i="5" s="1"/>
  <c r="AA6" i="5"/>
  <c r="K9" i="5"/>
  <c r="J9" i="5"/>
  <c r="P43" i="5"/>
  <c r="Y5" i="5"/>
  <c r="O44" i="5"/>
  <c r="F6" i="5"/>
  <c r="Y6" i="5" s="1"/>
  <c r="F7" i="5"/>
  <c r="Y7" i="5" s="1"/>
  <c r="O32" i="5"/>
  <c r="S20" i="5"/>
  <c r="E5" i="5" s="1"/>
  <c r="S35" i="5"/>
  <c r="G5" i="5" s="1"/>
  <c r="AA5" i="5" s="1"/>
  <c r="P43" i="3"/>
  <c r="W7" i="3"/>
  <c r="W6" i="3"/>
  <c r="R21" i="3"/>
  <c r="R30" i="3" s="1"/>
  <c r="R36" i="3"/>
  <c r="O43" i="3"/>
  <c r="P32" i="3"/>
  <c r="P31" i="3" s="1"/>
  <c r="T31" i="3" s="1"/>
  <c r="K6" i="3" s="1"/>
  <c r="P42" i="3"/>
  <c r="P40" i="2"/>
  <c r="O39" i="2"/>
  <c r="P38" i="2"/>
  <c r="T38" i="2" s="1"/>
  <c r="O37" i="2"/>
  <c r="S37" i="2" s="1"/>
  <c r="P36" i="2"/>
  <c r="O35" i="2"/>
  <c r="P25" i="2"/>
  <c r="O24" i="2"/>
  <c r="P23" i="2"/>
  <c r="O22" i="2"/>
  <c r="S22" i="2" s="1"/>
  <c r="O20" i="2"/>
  <c r="Z40" i="2"/>
  <c r="W40" i="2"/>
  <c r="Z39" i="2"/>
  <c r="W39" i="2"/>
  <c r="Z38" i="2"/>
  <c r="W38" i="2"/>
  <c r="Z37" i="2"/>
  <c r="W37" i="2"/>
  <c r="Z36" i="2"/>
  <c r="W36" i="2"/>
  <c r="Z35" i="2"/>
  <c r="W35" i="2"/>
  <c r="Z34" i="2"/>
  <c r="W34" i="2"/>
  <c r="Z33" i="2"/>
  <c r="W33" i="2"/>
  <c r="Z32" i="2"/>
  <c r="W32" i="2"/>
  <c r="Z31" i="2"/>
  <c r="W31" i="2"/>
  <c r="Z30" i="2"/>
  <c r="W30" i="2"/>
  <c r="Z29" i="2"/>
  <c r="W29" i="2"/>
  <c r="Z28" i="2"/>
  <c r="W28" i="2"/>
  <c r="Z27" i="2"/>
  <c r="W27" i="2"/>
  <c r="Z26" i="2"/>
  <c r="W26" i="2"/>
  <c r="Z25" i="2"/>
  <c r="W25" i="2"/>
  <c r="Z24" i="2"/>
  <c r="W24" i="2"/>
  <c r="Z23" i="2"/>
  <c r="W23" i="2"/>
  <c r="Z22" i="2"/>
  <c r="W22" i="2"/>
  <c r="Z21" i="2"/>
  <c r="W21" i="2"/>
  <c r="Z20" i="2"/>
  <c r="W20" i="2"/>
  <c r="Z19" i="2"/>
  <c r="W19" i="2"/>
  <c r="Z18" i="2"/>
  <c r="W18" i="2"/>
  <c r="Z17" i="2"/>
  <c r="W17" i="2"/>
  <c r="Z16" i="2"/>
  <c r="W16" i="2"/>
  <c r="Z15" i="2"/>
  <c r="W15" i="2"/>
  <c r="Z14" i="2"/>
  <c r="W14" i="2"/>
  <c r="Z13" i="2"/>
  <c r="W13" i="2"/>
  <c r="Z12" i="2"/>
  <c r="W12" i="2"/>
  <c r="Z11" i="2"/>
  <c r="W11" i="2"/>
  <c r="Z10" i="2"/>
  <c r="W10" i="2"/>
  <c r="Z9" i="2"/>
  <c r="W9" i="2"/>
  <c r="Z8" i="2"/>
  <c r="W8" i="2"/>
  <c r="G4" i="2"/>
  <c r="F4" i="2"/>
  <c r="K3" i="2"/>
  <c r="J3" i="2"/>
  <c r="F7" i="1"/>
  <c r="F6" i="1"/>
  <c r="F5" i="1"/>
  <c r="W31" i="1"/>
  <c r="W32" i="1"/>
  <c r="W33" i="1"/>
  <c r="W34" i="1"/>
  <c r="W35" i="1"/>
  <c r="W36" i="1"/>
  <c r="W37" i="1"/>
  <c r="W38" i="1"/>
  <c r="W39" i="1"/>
  <c r="W40" i="1"/>
  <c r="T36" i="2" l="1"/>
  <c r="S43" i="3"/>
  <c r="T23" i="2"/>
  <c r="G6" i="2" s="1"/>
  <c r="Z6" i="2" s="1"/>
  <c r="T21" i="2"/>
  <c r="G5" i="2" s="1"/>
  <c r="S39" i="2"/>
  <c r="T25" i="2"/>
  <c r="P30" i="2"/>
  <c r="S24" i="2"/>
  <c r="T40" i="2"/>
  <c r="P32" i="2"/>
  <c r="P31" i="2" s="1"/>
  <c r="T31" i="2" s="1"/>
  <c r="K6" i="2" s="1"/>
  <c r="T42" i="3"/>
  <c r="T43" i="3"/>
  <c r="O32" i="2"/>
  <c r="S20" i="2"/>
  <c r="O42" i="2"/>
  <c r="S42" i="2" s="1"/>
  <c r="S35" i="2"/>
  <c r="T43" i="5"/>
  <c r="K7" i="5" s="1"/>
  <c r="K8" i="5"/>
  <c r="J8" i="5"/>
  <c r="W5" i="5"/>
  <c r="O31" i="5"/>
  <c r="S31" i="5" s="1"/>
  <c r="J6" i="5" s="1"/>
  <c r="R20" i="5"/>
  <c r="R21" i="5"/>
  <c r="R30" i="5" s="1"/>
  <c r="R35" i="5"/>
  <c r="O43" i="5"/>
  <c r="S43" i="5" s="1"/>
  <c r="J7" i="5" s="1"/>
  <c r="R36" i="5"/>
  <c r="R42" i="5" s="1"/>
  <c r="Z5" i="3"/>
  <c r="K8" i="3"/>
  <c r="R42" i="3"/>
  <c r="Z7" i="3"/>
  <c r="R20" i="3"/>
  <c r="J8" i="3"/>
  <c r="Z6" i="3"/>
  <c r="O31" i="2"/>
  <c r="S31" i="2" s="1"/>
  <c r="J6" i="2" s="1"/>
  <c r="R21" i="2"/>
  <c r="G7" i="2"/>
  <c r="Z7" i="2" s="1"/>
  <c r="F6" i="2"/>
  <c r="W6" i="2" s="1"/>
  <c r="P42" i="2"/>
  <c r="T42" i="2" s="1"/>
  <c r="F5" i="2"/>
  <c r="W5" i="2" s="1"/>
  <c r="Q42" i="2"/>
  <c r="O44" i="2"/>
  <c r="P44" i="2"/>
  <c r="O30" i="2"/>
  <c r="S30" i="2" s="1"/>
  <c r="J4" i="2" s="1"/>
  <c r="Q30" i="2"/>
  <c r="Z5" i="2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5" i="1"/>
  <c r="W17" i="1"/>
  <c r="W18" i="1"/>
  <c r="W6" i="1"/>
  <c r="W7" i="1"/>
  <c r="W8" i="1"/>
  <c r="W9" i="1"/>
  <c r="W10" i="1"/>
  <c r="W11" i="1"/>
  <c r="W12" i="1"/>
  <c r="W13" i="1"/>
  <c r="W14" i="1"/>
  <c r="W15" i="1"/>
  <c r="W16" i="1"/>
  <c r="W5" i="1"/>
  <c r="K8" i="1"/>
  <c r="J8" i="1"/>
  <c r="G4" i="1"/>
  <c r="F4" i="1"/>
  <c r="K3" i="1"/>
  <c r="J3" i="1"/>
  <c r="T30" i="2" l="1"/>
  <c r="K4" i="2" s="1"/>
  <c r="R20" i="2"/>
  <c r="E7" i="5"/>
  <c r="W7" i="5" s="1"/>
  <c r="P43" i="2"/>
  <c r="T43" i="2" s="1"/>
  <c r="O43" i="2"/>
  <c r="S43" i="2" s="1"/>
  <c r="R36" i="2"/>
  <c r="R42" i="2" s="1"/>
  <c r="R35" i="2"/>
  <c r="K8" i="2"/>
  <c r="F7" i="2"/>
  <c r="J8" i="2" s="1"/>
  <c r="R30" i="2"/>
  <c r="W7" i="2" l="1"/>
</calcChain>
</file>

<file path=xl/sharedStrings.xml><?xml version="1.0" encoding="utf-8"?>
<sst xmlns="http://schemas.openxmlformats.org/spreadsheetml/2006/main" count="228" uniqueCount="46">
  <si>
    <t>Average</t>
  </si>
  <si>
    <t>SEM</t>
  </si>
  <si>
    <t>n</t>
  </si>
  <si>
    <t>Enter Names Here &gt;</t>
  </si>
  <si>
    <t>Enter Data (In gray section)</t>
  </si>
  <si>
    <t>Ts</t>
  </si>
  <si>
    <t>2N</t>
  </si>
  <si>
    <t>M</t>
  </si>
  <si>
    <t>%%%%%%%%%</t>
  </si>
  <si>
    <t>2N-male</t>
  </si>
  <si>
    <t>Ts65Dn-male</t>
  </si>
  <si>
    <t>Mean-M</t>
  </si>
  <si>
    <t>sem-M</t>
  </si>
  <si>
    <t>N-males</t>
  </si>
  <si>
    <t>Exposure = 20s</t>
  </si>
  <si>
    <t>Girk2</t>
  </si>
  <si>
    <t>Bkgr</t>
  </si>
  <si>
    <t>p(2,2)</t>
  </si>
  <si>
    <t>Ts65Dn</t>
  </si>
  <si>
    <t>GABBR1 (Exposure = 10s)</t>
  </si>
  <si>
    <t>Sample</t>
  </si>
  <si>
    <t>Type</t>
  </si>
  <si>
    <t>Sex</t>
  </si>
  <si>
    <t>GabbR1a</t>
  </si>
  <si>
    <t>2N GabbR1a</t>
  </si>
  <si>
    <t>Ts GabbR1a</t>
  </si>
  <si>
    <t>cohen_d</t>
  </si>
  <si>
    <t>Standardized Males</t>
  </si>
  <si>
    <t>2N++</t>
  </si>
  <si>
    <t>dof</t>
  </si>
  <si>
    <t>Ts+++</t>
  </si>
  <si>
    <t>pooled_std</t>
  </si>
  <si>
    <t>%%%%%%%%%%%</t>
  </si>
  <si>
    <t>2N-Male</t>
  </si>
  <si>
    <t>Ts-Male</t>
  </si>
  <si>
    <t>SEM-M</t>
  </si>
  <si>
    <t>N-M</t>
  </si>
  <si>
    <t>GabbR1b</t>
  </si>
  <si>
    <t>2N GabbR1b</t>
  </si>
  <si>
    <t>Ts GabbR1b</t>
  </si>
  <si>
    <t>GABABR1a</t>
  </si>
  <si>
    <t>GABABR1b</t>
  </si>
  <si>
    <t>SEM Gbr1a</t>
  </si>
  <si>
    <t>SEM Gbr1b</t>
  </si>
  <si>
    <t>[Excel 2013 Change Scatterplot Markers](https://stackoverflow.com/questions/65297704/how-can-i-add-different-markers-in-an-xy-scatter-graph-in-excel-using-value-from)</t>
  </si>
  <si>
    <t>[Excel 2013 How to Create Combo Graph for Publications](https://www.youtube.com/watch?v=np9EHeJ2UJ8)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</si>
</sst>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4">
    <xf numFmtId="0" fontId="0" fillId="0" borderId="0" xfId="0"/>
    <xf numFmtId="0" fontId="1" fillId="3" borderId="0" xfId="2"/>
    <xf numFmtId="0" fontId="0" fillId="3" borderId="0" xfId="2" applyFont="1"/>
    <xf numFmtId="0" fontId="2" fillId="2" borderId="0" xfId="1"/>
    <xf numFmtId="0" fontId="1" fillId="4" borderId="0" xfId="3"/>
    <xf numFmtId="0" fontId="0" fillId="4" borderId="0" xfId="3" applyFont="1"/>
    <xf numFmtId="0" fontId="1" fillId="5" borderId="0" xfId="4"/>
    <xf numFmtId="0" fontId="1" fillId="6" borderId="0" xfId="5"/>
    <xf numFmtId="0" fontId="1" fillId="7" borderId="0" xfId="6"/>
    <xf numFmtId="0" fontId="0" fillId="8" borderId="0" xfId="0" applyFill="1"/>
    <xf numFmtId="0" fontId="4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7">
    <cellStyle name="20% - Accent1" xfId="2" builtinId="30"/>
    <cellStyle name="20% - Accent2" xfId="3" builtinId="34"/>
    <cellStyle name="40% - Accent3" xfId="6" builtinId="39"/>
    <cellStyle name="40% - Accent4" xfId="4" builtinId="43"/>
    <cellStyle name="60% - Accent5" xfId="5" builtinId="48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GIRK2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52-40C8-8694-3F6C448EFF20}"/>
              </c:ext>
            </c:extLst>
          </c:dPt>
          <c:errBars>
            <c:errBarType val="both"/>
            <c:errValType val="cust"/>
            <c:noEndCap val="0"/>
            <c:plus>
              <c:numRef>
                <c:f>GIRK2!$J$6:$K$6</c:f>
                <c:numCache>
                  <c:formatCode>General</c:formatCode>
                  <c:ptCount val="2"/>
                  <c:pt idx="0">
                    <c:v>8.8560280799211419</c:v>
                  </c:pt>
                  <c:pt idx="1">
                    <c:v>9.7857388202397111</c:v>
                  </c:pt>
                </c:numCache>
              </c:numRef>
            </c:plus>
            <c:minus>
              <c:numRef>
                <c:f>GIRK2!$J$6:$K$6</c:f>
                <c:numCache>
                  <c:formatCode>General</c:formatCode>
                  <c:ptCount val="2"/>
                  <c:pt idx="0">
                    <c:v>8.8560280799211419</c:v>
                  </c:pt>
                  <c:pt idx="1">
                    <c:v>9.7857388202397111</c:v>
                  </c:pt>
                </c:numCache>
              </c:numRef>
            </c:minus>
          </c:errBars>
          <c:cat>
            <c:strRef>
              <c:f>GIRK2!$J$3:$K$3</c:f>
              <c:strCache>
                <c:ptCount val="2"/>
                <c:pt idx="0">
                  <c:v>2N</c:v>
                </c:pt>
                <c:pt idx="1">
                  <c:v>Ts65Dn</c:v>
                </c:pt>
              </c:strCache>
            </c:strRef>
          </c:cat>
          <c:val>
            <c:numRef>
              <c:f>GIRK2!$J$4:$K$4</c:f>
              <c:numCache>
                <c:formatCode>General</c:formatCode>
                <c:ptCount val="2"/>
                <c:pt idx="0">
                  <c:v>100</c:v>
                </c:pt>
                <c:pt idx="1">
                  <c:v>148.56313553620512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73E-BE6C-88ADFCFF8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715776"/>
        <c:axId val="208717696"/>
      </c:barChart>
      <c:scatterChart>
        <c:scatterStyle val="lineMarker"/>
        <c:varyColors val="0"/>
        <c:ser>
          <c:idx val="1"/>
          <c:order val="1"/>
          <c:tx>
            <c:v>2N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GIRK2!$V$5:$V$7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GIRK2!$W$5:$W$7</c:f>
              <c:numCache>
                <c:formatCode>General</c:formatCode>
                <c:ptCount val="3"/>
                <c:pt idx="0">
                  <c:v>89.320108413586283</c:v>
                </c:pt>
                <c:pt idx="1">
                  <c:v>113.78467216423506</c:v>
                </c:pt>
                <c:pt idx="2">
                  <c:v>96.89521942217867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52-40C8-8694-3F6C448EFF20}"/>
            </c:ext>
          </c:extLst>
        </c:ser>
        <c:ser>
          <c:idx val="2"/>
          <c:order val="2"/>
          <c:tx>
            <c:v>Ts65Dn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GIRK2!$Y$5:$Y$7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GIRK2!$Z$5:$Z$7</c:f>
              <c:numCache>
                <c:formatCode>General</c:formatCode>
                <c:ptCount val="3"/>
                <c:pt idx="0">
                  <c:v>119.38900000000001</c:v>
                </c:pt>
                <c:pt idx="1">
                  <c:v>117.67400000000001</c:v>
                </c:pt>
                <c:pt idx="2">
                  <c:v>149.37199999999999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52-40C8-8694-3F6C448E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5776"/>
        <c:axId val="208717696"/>
      </c:scatterChart>
      <c:catAx>
        <c:axId val="2087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7696"/>
        <c:crosses val="autoZero"/>
        <c:auto val="1"/>
        <c:lblAlgn val="ctr"/>
        <c:lblOffset val="100"/>
        <c:noMultiLvlLbl val="0"/>
      </c:catAx>
      <c:valAx>
        <c:axId val="208717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GIRK2</a:t>
                </a:r>
                <a:r>
                  <a:rPr lang="en-US" baseline="0"/>
                  <a:t> Expression %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GABABR1a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1-4358-8C0E-F9B64C7159E4}"/>
              </c:ext>
            </c:extLst>
          </c:dPt>
          <c:errBars>
            <c:errBarType val="both"/>
            <c:errValType val="cust"/>
            <c:noEndCap val="0"/>
            <c:plus>
              <c:numRef>
                <c:f>GABBR1a!$J$6:$K$6</c:f>
                <c:numCache>
                  <c:formatCode>General</c:formatCode>
                  <c:ptCount val="2"/>
                  <c:pt idx="0">
                    <c:v>12.661540887770752</c:v>
                  </c:pt>
                  <c:pt idx="1">
                    <c:v>14.894027741552938</c:v>
                  </c:pt>
                </c:numCache>
              </c:numRef>
            </c:plus>
            <c:minus>
              <c:numRef>
                <c:f>GABBR1a!$J$6:$K$6</c:f>
                <c:numCache>
                  <c:formatCode>General</c:formatCode>
                  <c:ptCount val="2"/>
                  <c:pt idx="0">
                    <c:v>12.661540887770752</c:v>
                  </c:pt>
                  <c:pt idx="1">
                    <c:v>14.894027741552938</c:v>
                  </c:pt>
                </c:numCache>
              </c:numRef>
            </c:minus>
          </c:errBars>
          <c:cat>
            <c:strRef>
              <c:f>GABBR1a!$J$3:$K$3</c:f>
              <c:strCache>
                <c:ptCount val="2"/>
                <c:pt idx="0">
                  <c:v>2N</c:v>
                </c:pt>
                <c:pt idx="1">
                  <c:v>Ts65Dn</c:v>
                </c:pt>
              </c:strCache>
            </c:strRef>
          </c:cat>
          <c:val>
            <c:numRef>
              <c:f>GABBR1a!$J$4:$K$4</c:f>
              <c:numCache>
                <c:formatCode>General</c:formatCode>
                <c:ptCount val="2"/>
                <c:pt idx="0">
                  <c:v>100</c:v>
                </c:pt>
                <c:pt idx="1">
                  <c:v>73.647287408127013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73E-BE6C-88ADFCFF8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520832"/>
        <c:axId val="136630656"/>
      </c:barChart>
      <c:scatterChart>
        <c:scatterStyle val="lineMarker"/>
        <c:varyColors val="0"/>
        <c:ser>
          <c:idx val="1"/>
          <c:order val="1"/>
          <c:tx>
            <c:v>2N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GABBR1a!$V$5:$V$7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GABBR1a!$W$5:$W$7</c:f>
              <c:numCache>
                <c:formatCode>General</c:formatCode>
                <c:ptCount val="3"/>
                <c:pt idx="0">
                  <c:v>86.977329373073985</c:v>
                </c:pt>
                <c:pt idx="1">
                  <c:v>120.41949020950617</c:v>
                </c:pt>
                <c:pt idx="2">
                  <c:v>92.60318041741985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1-4358-8C0E-F9B64C7159E4}"/>
            </c:ext>
          </c:extLst>
        </c:ser>
        <c:ser>
          <c:idx val="2"/>
          <c:order val="2"/>
          <c:tx>
            <c:v>Ts65Dn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GABBR1a!$Y$5:$Y$7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GABBR1a!$Z$5:$Z$7</c:f>
              <c:numCache>
                <c:formatCode>General</c:formatCode>
                <c:ptCount val="3"/>
                <c:pt idx="0">
                  <c:v>83.710143047131012</c:v>
                </c:pt>
                <c:pt idx="1">
                  <c:v>123.7860456064095</c:v>
                </c:pt>
                <c:pt idx="2">
                  <c:v>92.503811346459514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1-4358-8C0E-F9B64C71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0832"/>
        <c:axId val="136630656"/>
      </c:scatterChart>
      <c:catAx>
        <c:axId val="1365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0656"/>
        <c:crosses val="autoZero"/>
        <c:auto val="1"/>
        <c:lblAlgn val="ctr"/>
        <c:lblOffset val="100"/>
        <c:noMultiLvlLbl val="0"/>
      </c:catAx>
      <c:valAx>
        <c:axId val="136630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GABA</a:t>
                </a:r>
                <a:r>
                  <a:rPr lang="en-US" baseline="-25000"/>
                  <a:t>B</a:t>
                </a:r>
                <a:r>
                  <a:rPr lang="en-US" baseline="0"/>
                  <a:t>R1a Expression %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GABABR1b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66-46C0-93FC-BECFC20CBCF6}"/>
              </c:ext>
            </c:extLst>
          </c:dPt>
          <c:errBars>
            <c:errBarType val="both"/>
            <c:errValType val="cust"/>
            <c:noEndCap val="0"/>
            <c:plus>
              <c:numRef>
                <c:f>GABBR1b!$J$6:$K$6</c:f>
                <c:numCache>
                  <c:formatCode>General</c:formatCode>
                  <c:ptCount val="2"/>
                  <c:pt idx="0">
                    <c:v>12.661540887770752</c:v>
                  </c:pt>
                  <c:pt idx="1">
                    <c:v>14.894027741552938</c:v>
                  </c:pt>
                </c:numCache>
              </c:numRef>
            </c:plus>
            <c:minus>
              <c:numRef>
                <c:f>GABBR1b!$J$6:$K$6</c:f>
                <c:numCache>
                  <c:formatCode>General</c:formatCode>
                  <c:ptCount val="2"/>
                  <c:pt idx="0">
                    <c:v>12.661540887770752</c:v>
                  </c:pt>
                  <c:pt idx="1">
                    <c:v>14.894027741552938</c:v>
                  </c:pt>
                </c:numCache>
              </c:numRef>
            </c:minus>
          </c:errBars>
          <c:cat>
            <c:strRef>
              <c:f>GABBR1b!$J$3:$K$3</c:f>
              <c:strCache>
                <c:ptCount val="2"/>
                <c:pt idx="0">
                  <c:v>2N</c:v>
                </c:pt>
                <c:pt idx="1">
                  <c:v>Ts65Dn</c:v>
                </c:pt>
              </c:strCache>
            </c:strRef>
          </c:cat>
          <c:val>
            <c:numRef>
              <c:f>GABBR1b!$J$4:$K$4</c:f>
              <c:numCache>
                <c:formatCode>General</c:formatCode>
                <c:ptCount val="2"/>
                <c:pt idx="0">
                  <c:v>100</c:v>
                </c:pt>
                <c:pt idx="1">
                  <c:v>73.647287408127013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73E-BE6C-88ADFCFF8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416960"/>
        <c:axId val="209418880"/>
      </c:barChart>
      <c:scatterChart>
        <c:scatterStyle val="lineMarker"/>
        <c:varyColors val="0"/>
        <c:ser>
          <c:idx val="1"/>
          <c:order val="1"/>
          <c:tx>
            <c:v>2N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GABBR1b!$V$5:$V$7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GABBR1b!$W$5:$W$7</c:f>
              <c:numCache>
                <c:formatCode>General</c:formatCode>
                <c:ptCount val="3"/>
                <c:pt idx="0">
                  <c:v>87.108299445753602</c:v>
                </c:pt>
                <c:pt idx="1">
                  <c:v>125.68110218186816</c:v>
                </c:pt>
                <c:pt idx="2">
                  <c:v>87.210598372378271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6-46C0-93FC-BECFC20CBCF6}"/>
            </c:ext>
          </c:extLst>
        </c:ser>
        <c:ser>
          <c:idx val="2"/>
          <c:order val="2"/>
          <c:tx>
            <c:v>Ts65Dn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GABBR1b!$Y$5:$Y$7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GABBR1b!$Z$5:$Z$7</c:f>
              <c:numCache>
                <c:formatCode>General</c:formatCode>
                <c:ptCount val="3"/>
                <c:pt idx="0">
                  <c:v>74.341352119441225</c:v>
                </c:pt>
                <c:pt idx="1">
                  <c:v>133.04206860665252</c:v>
                </c:pt>
                <c:pt idx="2">
                  <c:v>92.616579273906254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6-46C0-93FC-BECFC20C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6960"/>
        <c:axId val="209418880"/>
      </c:scatterChart>
      <c:catAx>
        <c:axId val="2094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8880"/>
        <c:crosses val="autoZero"/>
        <c:auto val="1"/>
        <c:lblAlgn val="ctr"/>
        <c:lblOffset val="100"/>
        <c:noMultiLvlLbl val="0"/>
      </c:catAx>
      <c:valAx>
        <c:axId val="209418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GABA</a:t>
                </a:r>
                <a:r>
                  <a:rPr lang="en-US" baseline="-25000"/>
                  <a:t>B</a:t>
                </a:r>
                <a:r>
                  <a:rPr lang="en-US" baseline="0"/>
                  <a:t>R1b Expression %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GABBR1!$I$4</c:f>
              <c:strCache>
                <c:ptCount val="1"/>
                <c:pt idx="0">
                  <c:v>GABABR1a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GABBR1!$J$6:$K$6</c:f>
                <c:numCache>
                  <c:formatCode>General</c:formatCode>
                  <c:ptCount val="2"/>
                  <c:pt idx="0">
                    <c:v>12.661540887770752</c:v>
                  </c:pt>
                  <c:pt idx="1">
                    <c:v>14.894027741552938</c:v>
                  </c:pt>
                </c:numCache>
              </c:numRef>
            </c:plus>
            <c:minus>
              <c:numRef>
                <c:f>GABBR1!$J$6:$K$6</c:f>
                <c:numCache>
                  <c:formatCode>General</c:formatCode>
                  <c:ptCount val="2"/>
                  <c:pt idx="0">
                    <c:v>12.661540887770752</c:v>
                  </c:pt>
                  <c:pt idx="1">
                    <c:v>14.894027741552938</c:v>
                  </c:pt>
                </c:numCache>
              </c:numRef>
            </c:minus>
          </c:errBars>
          <c:cat>
            <c:strRef>
              <c:f>GABBR1!$J$3:$K$3</c:f>
              <c:strCache>
                <c:ptCount val="2"/>
                <c:pt idx="0">
                  <c:v>2N</c:v>
                </c:pt>
                <c:pt idx="1">
                  <c:v>Ts65Dn</c:v>
                </c:pt>
              </c:strCache>
            </c:strRef>
          </c:cat>
          <c:val>
            <c:numRef>
              <c:f>GABBR1!$J$4:$K$4</c:f>
              <c:numCache>
                <c:formatCode>General</c:formatCode>
                <c:ptCount val="2"/>
                <c:pt idx="0">
                  <c:v>100</c:v>
                </c:pt>
                <c:pt idx="1">
                  <c:v>73.647287408127013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7-481C-8FC0-6416AC9E4549}"/>
            </c:ext>
          </c:extLst>
        </c:ser>
        <c:ser>
          <c:idx val="1"/>
          <c:order val="1"/>
          <c:tx>
            <c:strRef>
              <c:f>GABBR1!$I$5</c:f>
              <c:strCache>
                <c:ptCount val="1"/>
                <c:pt idx="0">
                  <c:v>GABABR1b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GABBR1!$J$7:$K$7</c:f>
                <c:numCache>
                  <c:formatCode>General</c:formatCode>
                  <c:ptCount val="2"/>
                  <c:pt idx="0">
                    <c:v>15.726440684787237</c:v>
                  </c:pt>
                  <c:pt idx="1">
                    <c:v>21.240641530352523</c:v>
                  </c:pt>
                </c:numCache>
              </c:numRef>
            </c:plus>
            <c:minus>
              <c:numRef>
                <c:f>GABBR1!$J$7:$K$7</c:f>
                <c:numCache>
                  <c:formatCode>General</c:formatCode>
                  <c:ptCount val="2"/>
                  <c:pt idx="0">
                    <c:v>15.726440684787237</c:v>
                  </c:pt>
                  <c:pt idx="1">
                    <c:v>21.240641530352523</c:v>
                  </c:pt>
                </c:numCache>
              </c:numRef>
            </c:minus>
          </c:errBars>
          <c:cat>
            <c:strRef>
              <c:f>GABBR1!$J$3:$K$3</c:f>
              <c:strCache>
                <c:ptCount val="2"/>
                <c:pt idx="0">
                  <c:v>2N</c:v>
                </c:pt>
                <c:pt idx="1">
                  <c:v>Ts65Dn</c:v>
                </c:pt>
              </c:strCache>
            </c:strRef>
          </c:cat>
          <c:val>
            <c:numRef>
              <c:f>GABBR1!$J$5:$K$5</c:f>
              <c:numCache>
                <c:formatCode>General</c:formatCode>
                <c:ptCount val="2"/>
                <c:pt idx="0">
                  <c:v>100</c:v>
                </c:pt>
                <c:pt idx="1">
                  <c:v>63.575474723004021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7-481C-8FC0-6416AC9E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15392"/>
        <c:axId val="209117184"/>
      </c:barChart>
      <c:scatterChart>
        <c:scatterStyle val="lineMarker"/>
        <c:varyColors val="0"/>
        <c:ser>
          <c:idx val="2"/>
          <c:order val="2"/>
          <c:tx>
            <c:v>2N GABABR1a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GABBR1!$V$5:$V$7</c:f>
              <c:numCache>
                <c:formatCode>General</c:formatCode>
                <c:ptCount val="3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</c:numCache>
            </c:numRef>
          </c:xVal>
          <c:yVal>
            <c:numRef>
              <c:f>GABBR1!$W$5:$W$7</c:f>
              <c:numCache>
                <c:formatCode>General</c:formatCode>
                <c:ptCount val="3"/>
                <c:pt idx="0">
                  <c:v>86.977329373073985</c:v>
                </c:pt>
                <c:pt idx="1">
                  <c:v>120.41949020950617</c:v>
                </c:pt>
                <c:pt idx="2">
                  <c:v>92.60318041741985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B7-481C-8FC0-6416AC9E4549}"/>
            </c:ext>
          </c:extLst>
        </c:ser>
        <c:ser>
          <c:idx val="3"/>
          <c:order val="3"/>
          <c:tx>
            <c:v>2N GABABR1b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GABBR1!$X$5:$X$7</c:f>
              <c:numCache>
                <c:formatCode>General</c:formatCode>
                <c:ptCount val="3"/>
                <c:pt idx="0">
                  <c:v>1.143</c:v>
                </c:pt>
                <c:pt idx="1">
                  <c:v>1.143</c:v>
                </c:pt>
                <c:pt idx="2">
                  <c:v>1.143</c:v>
                </c:pt>
              </c:numCache>
            </c:numRef>
          </c:xVal>
          <c:yVal>
            <c:numRef>
              <c:f>GABBR1!$Y$5:$Y$7</c:f>
              <c:numCache>
                <c:formatCode>General</c:formatCode>
                <c:ptCount val="3"/>
                <c:pt idx="0">
                  <c:v>83.710143047131012</c:v>
                </c:pt>
                <c:pt idx="1">
                  <c:v>123.7860456064095</c:v>
                </c:pt>
                <c:pt idx="2">
                  <c:v>92.503811346459514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7-481C-8FC0-6416AC9E4549}"/>
            </c:ext>
          </c:extLst>
        </c:ser>
        <c:ser>
          <c:idx val="4"/>
          <c:order val="4"/>
          <c:tx>
            <c:v>Ts65Dn GABABR1a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GABBR1!$Z$5:$Z$7</c:f>
              <c:numCache>
                <c:formatCode>General</c:formatCode>
                <c:ptCount val="3"/>
                <c:pt idx="0">
                  <c:v>1.855</c:v>
                </c:pt>
                <c:pt idx="1">
                  <c:v>1.855</c:v>
                </c:pt>
                <c:pt idx="2">
                  <c:v>1.855</c:v>
                </c:pt>
              </c:numCache>
            </c:numRef>
          </c:xVal>
          <c:yVal>
            <c:numRef>
              <c:f>GABBR1!$AA$5:$AA$7</c:f>
              <c:numCache>
                <c:formatCode>General</c:formatCode>
                <c:ptCount val="3"/>
                <c:pt idx="0">
                  <c:v>87.108299445753602</c:v>
                </c:pt>
                <c:pt idx="1">
                  <c:v>125.68110218186816</c:v>
                </c:pt>
                <c:pt idx="2">
                  <c:v>87.210598372378271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B7-481C-8FC0-6416AC9E4549}"/>
            </c:ext>
          </c:extLst>
        </c:ser>
        <c:ser>
          <c:idx val="5"/>
          <c:order val="5"/>
          <c:tx>
            <c:v>Ts65Dn GABABR1b</c:v>
          </c:tx>
          <c:spPr>
            <a:ln w="19050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GABBR1!$AB$5:$AB$7</c:f>
              <c:numCache>
                <c:formatCode>General</c:formatCode>
                <c:ptCount val="3"/>
                <c:pt idx="0">
                  <c:v>2.1446000000000001</c:v>
                </c:pt>
                <c:pt idx="1">
                  <c:v>2.1446000000000001</c:v>
                </c:pt>
                <c:pt idx="2">
                  <c:v>2.1446000000000001</c:v>
                </c:pt>
              </c:numCache>
            </c:numRef>
          </c:xVal>
          <c:yVal>
            <c:numRef>
              <c:f>GABBR1!$AC$5:$AC$7</c:f>
              <c:numCache>
                <c:formatCode>General</c:formatCode>
                <c:ptCount val="3"/>
                <c:pt idx="0">
                  <c:v>74.341352119441225</c:v>
                </c:pt>
                <c:pt idx="1">
                  <c:v>133.04206860665252</c:v>
                </c:pt>
                <c:pt idx="2">
                  <c:v>92.616579273906254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B7-481C-8FC0-6416AC9E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5392"/>
        <c:axId val="209117184"/>
      </c:scatterChart>
      <c:catAx>
        <c:axId val="2091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209117184"/>
        <c:crosses val="autoZero"/>
        <c:auto val="1"/>
        <c:lblAlgn val="ctr"/>
        <c:lblOffset val="100"/>
        <c:noMultiLvlLbl val="0"/>
      </c:catAx>
      <c:valAx>
        <c:axId val="209117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GABA</a:t>
                </a:r>
                <a:r>
                  <a:rPr lang="en-US" baseline="-25000"/>
                  <a:t>B</a:t>
                </a:r>
                <a:r>
                  <a:rPr lang="en-US"/>
                  <a:t>R1 Expression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209115392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375285</xdr:colOff>
      <xdr:row>2</xdr:row>
      <xdr:rowOff>73342</xdr:rowOff>
    </xdr:from>
    <xdr:to>
      <xdr:col>18</xdr:col>
      <xdr:colOff>556260</xdr:colOff>
      <xdr:row>16</xdr:row>
      <xdr:rowOff>149542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0.13895</cdr:x>
      <cdr:y>0.42604</cdr:y>
    </cdr:from>
    <cdr:to>
      <cdr:x>0.96516</cdr:x>
      <cdr:y>0.42604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57EEEFC-5994-0B46-0F8B-BC729CA645D4}"/>
            </a:ext>
          </a:extLst>
        </cdr:cNvPr>
        <cdr:cNvCxnSpPr/>
      </cdr:nvCxnSpPr>
      <cdr:spPr>
        <a:xfrm xmlns:a="http://schemas.openxmlformats.org/drawingml/2006/main" flipV="1">
          <a:off x="638170" y="1168707"/>
          <a:ext cx="3794745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180975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0.14005</cdr:x>
      <cdr:y>0.28901</cdr:y>
    </cdr:from>
    <cdr:to>
      <cdr:x>0.96627</cdr:x>
      <cdr:y>0.28901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9324802-8617-79BB-F60D-902CD0D5C28D}"/>
            </a:ext>
          </a:extLst>
        </cdr:cNvPr>
        <cdr:cNvCxnSpPr/>
      </cdr:nvCxnSpPr>
      <cdr:spPr>
        <a:xfrm xmlns:a="http://schemas.openxmlformats.org/drawingml/2006/main" flipV="1">
          <a:off x="643243" y="792803"/>
          <a:ext cx="3794792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375285</xdr:colOff>
      <xdr:row>2</xdr:row>
      <xdr:rowOff>73342</xdr:rowOff>
    </xdr:from>
    <xdr:to>
      <xdr:col>18</xdr:col>
      <xdr:colOff>556260</xdr:colOff>
      <xdr:row>16</xdr:row>
      <xdr:rowOff>149542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0.13839</cdr:x>
      <cdr:y>0.28968</cdr:y>
    </cdr:from>
    <cdr:to>
      <cdr:x>0.96461</cdr:x>
      <cdr:y>0.28968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40758FD-E0EB-9264-46D6-A26A56BDDFE3}"/>
            </a:ext>
          </a:extLst>
        </cdr:cNvPr>
        <cdr:cNvCxnSpPr/>
      </cdr:nvCxnSpPr>
      <cdr:spPr>
        <a:xfrm xmlns:a="http://schemas.openxmlformats.org/drawingml/2006/main" flipV="1">
          <a:off x="635866" y="806534"/>
          <a:ext cx="3796245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</xdr:row>
      <xdr:rowOff>72390</xdr:rowOff>
    </xdr:from>
    <xdr:to>
      <xdr:col>19</xdr:col>
      <xdr:colOff>205740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0.14667</cdr:x>
      <cdr:y>0.2875</cdr:y>
    </cdr:from>
    <cdr:to>
      <cdr:x>0.77181</cdr:x>
      <cdr:y>0.29086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1D50BCA-F86E-0AA7-16D5-C2E91A56F6CF}"/>
            </a:ext>
          </a:extLst>
        </cdr:cNvPr>
        <cdr:cNvCxnSpPr/>
      </cdr:nvCxnSpPr>
      <cdr:spPr>
        <a:xfrm xmlns:a="http://schemas.openxmlformats.org/drawingml/2006/main">
          <a:off x="670560" y="788676"/>
          <a:ext cx="2858140" cy="9217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40"/>
  <sheetViews>
    <sheetView workbookViewId="0"/>
  </sheetViews>
  <sheetFormatPr defaultRowHeight="15" x14ac:dyDescent="0.25"/>
  <cols>
    <col min="6" max="6" width="10.28515625" customWidth="1"/>
    <col min="7" max="7" width="10.5703125" customWidth="1"/>
    <col min="8" max="9" width="11" customWidth="1"/>
    <col min="13" max="13" width="11" customWidth="1"/>
  </cols>
  <sheetData>
    <row r="3" spans="1:26" x14ac:dyDescent="0.25">
      <c r="C3" s="1">
        <v>1</v>
      </c>
      <c r="D3" s="1">
        <v>2</v>
      </c>
      <c r="F3" s="7" t="s">
        <v>4</v>
      </c>
      <c r="G3" s="7"/>
      <c r="H3" s="7"/>
      <c r="J3" t="str">
        <f>C4</f>
        <v>2N</v>
      </c>
      <c r="K3" t="str">
        <f>D4</f>
        <v>Ts65Dn</v>
      </c>
    </row>
    <row r="4" spans="1:26" x14ac:dyDescent="0.25">
      <c r="A4" s="2" t="s">
        <v>3</v>
      </c>
      <c r="B4" s="1"/>
      <c r="C4" s="2" t="s">
        <v>6</v>
      </c>
      <c r="D4" s="2" t="s">
        <v>18</v>
      </c>
      <c r="F4" s="7" t="str">
        <f>C4</f>
        <v>2N</v>
      </c>
      <c r="G4" s="7" t="str">
        <f>D4</f>
        <v>Ts65Dn</v>
      </c>
      <c r="I4" s="3" t="s">
        <v>0</v>
      </c>
      <c r="J4" s="3">
        <f>S29</f>
        <v>100</v>
      </c>
      <c r="K4" s="3">
        <f>T29</f>
        <v>148.56313553620512</v>
      </c>
    </row>
    <row r="5" spans="1:26" x14ac:dyDescent="0.25">
      <c r="F5" s="8">
        <f>S20</f>
        <v>89.320108413586283</v>
      </c>
      <c r="G5" s="8">
        <f>P21</f>
        <v>119.38900000000001</v>
      </c>
      <c r="V5">
        <v>1</v>
      </c>
      <c r="W5">
        <f t="shared" ref="W5:W18" si="0">F5</f>
        <v>89.320108413586283</v>
      </c>
      <c r="Y5">
        <v>2</v>
      </c>
      <c r="Z5">
        <f t="shared" ref="Z5:Z18" si="1">G5</f>
        <v>119.38900000000001</v>
      </c>
    </row>
    <row r="6" spans="1:26" x14ac:dyDescent="0.25">
      <c r="F6" s="8">
        <f>S22</f>
        <v>113.78467216423506</v>
      </c>
      <c r="G6" s="8">
        <f>P23</f>
        <v>117.67400000000001</v>
      </c>
      <c r="I6" s="5" t="s">
        <v>1</v>
      </c>
      <c r="J6" s="4">
        <f>S30</f>
        <v>8.8560280799211419</v>
      </c>
      <c r="K6" s="4">
        <f>T30</f>
        <v>9.7857388202397111</v>
      </c>
      <c r="V6">
        <v>1</v>
      </c>
      <c r="W6">
        <f t="shared" si="0"/>
        <v>113.78467216423506</v>
      </c>
      <c r="Y6">
        <v>2</v>
      </c>
      <c r="Z6">
        <f t="shared" si="1"/>
        <v>117.67400000000001</v>
      </c>
    </row>
    <row r="7" spans="1:26" x14ac:dyDescent="0.25">
      <c r="F7" s="8">
        <f>S24</f>
        <v>96.89521942217867</v>
      </c>
      <c r="G7" s="8">
        <f>P25</f>
        <v>149.37199999999999</v>
      </c>
      <c r="V7">
        <v>1</v>
      </c>
      <c r="W7">
        <f t="shared" si="0"/>
        <v>96.89521942217867</v>
      </c>
      <c r="Y7">
        <v>2</v>
      </c>
      <c r="Z7">
        <f t="shared" si="1"/>
        <v>149.37199999999999</v>
      </c>
    </row>
    <row r="8" spans="1:26" x14ac:dyDescent="0.25">
      <c r="F8" s="8"/>
      <c r="G8" s="8"/>
      <c r="I8" s="6" t="s">
        <v>2</v>
      </c>
      <c r="J8" s="6">
        <f>COUNT(F5:F405)</f>
        <v>3</v>
      </c>
      <c r="K8" s="6">
        <f>COUNT(G5:G40)</f>
        <v>3</v>
      </c>
      <c r="V8">
        <v>1</v>
      </c>
      <c r="W8">
        <f t="shared" si="0"/>
        <v>0</v>
      </c>
      <c r="Y8">
        <v>2</v>
      </c>
      <c r="Z8">
        <f t="shared" si="1"/>
        <v>0</v>
      </c>
    </row>
    <row r="9" spans="1:26" x14ac:dyDescent="0.25">
      <c r="F9" s="8"/>
      <c r="G9" s="8"/>
      <c r="V9">
        <v>1</v>
      </c>
      <c r="W9">
        <f t="shared" si="0"/>
        <v>0</v>
      </c>
      <c r="Y9">
        <v>2</v>
      </c>
      <c r="Z9">
        <f t="shared" si="1"/>
        <v>0</v>
      </c>
    </row>
    <row r="10" spans="1:26" x14ac:dyDescent="0.25">
      <c r="F10" s="8"/>
      <c r="G10" s="8"/>
      <c r="V10">
        <v>1</v>
      </c>
      <c r="W10">
        <f t="shared" si="0"/>
        <v>0</v>
      </c>
      <c r="Y10">
        <v>2</v>
      </c>
      <c r="Z10">
        <f t="shared" si="1"/>
        <v>0</v>
      </c>
    </row>
    <row r="11" spans="1:26" x14ac:dyDescent="0.25">
      <c r="F11" s="8"/>
      <c r="G11" s="8"/>
      <c r="V11">
        <v>1</v>
      </c>
      <c r="W11">
        <f t="shared" si="0"/>
        <v>0</v>
      </c>
      <c r="Y11">
        <v>2</v>
      </c>
      <c r="Z11">
        <f t="shared" si="1"/>
        <v>0</v>
      </c>
    </row>
    <row r="12" spans="1:26" x14ac:dyDescent="0.25">
      <c r="F12" s="8"/>
      <c r="G12" s="8"/>
      <c r="V12">
        <v>1</v>
      </c>
      <c r="W12">
        <f t="shared" si="0"/>
        <v>0</v>
      </c>
      <c r="Y12">
        <v>2</v>
      </c>
      <c r="Z12">
        <f t="shared" si="1"/>
        <v>0</v>
      </c>
    </row>
    <row r="13" spans="1:26" x14ac:dyDescent="0.25">
      <c r="F13" s="8"/>
      <c r="G13" s="8"/>
      <c r="V13">
        <v>1</v>
      </c>
      <c r="W13">
        <f t="shared" si="0"/>
        <v>0</v>
      </c>
      <c r="Y13">
        <v>2</v>
      </c>
      <c r="Z13">
        <f t="shared" si="1"/>
        <v>0</v>
      </c>
    </row>
    <row r="14" spans="1:26" x14ac:dyDescent="0.25">
      <c r="F14" s="8"/>
      <c r="G14" s="8"/>
      <c r="V14">
        <v>1</v>
      </c>
      <c r="W14">
        <f t="shared" si="0"/>
        <v>0</v>
      </c>
      <c r="Y14">
        <v>2</v>
      </c>
      <c r="Z14">
        <f t="shared" si="1"/>
        <v>0</v>
      </c>
    </row>
    <row r="15" spans="1:26" x14ac:dyDescent="0.25">
      <c r="F15" s="8"/>
      <c r="G15" s="8"/>
      <c r="V15">
        <v>1</v>
      </c>
      <c r="W15">
        <f t="shared" si="0"/>
        <v>0</v>
      </c>
      <c r="Y15">
        <v>2</v>
      </c>
      <c r="Z15">
        <f t="shared" si="1"/>
        <v>0</v>
      </c>
    </row>
    <row r="16" spans="1:26" x14ac:dyDescent="0.25">
      <c r="F16" s="8"/>
      <c r="G16" s="8"/>
      <c r="V16">
        <v>1</v>
      </c>
      <c r="W16">
        <f t="shared" si="0"/>
        <v>0</v>
      </c>
      <c r="Y16">
        <v>2</v>
      </c>
      <c r="Z16">
        <f t="shared" si="1"/>
        <v>0</v>
      </c>
    </row>
    <row r="17" spans="6:26" x14ac:dyDescent="0.25">
      <c r="F17" s="8"/>
      <c r="G17" s="8"/>
      <c r="V17">
        <v>1</v>
      </c>
      <c r="W17">
        <f t="shared" si="0"/>
        <v>0</v>
      </c>
      <c r="Y17">
        <v>2</v>
      </c>
      <c r="Z17">
        <f t="shared" si="1"/>
        <v>0</v>
      </c>
    </row>
    <row r="18" spans="6:26" x14ac:dyDescent="0.25">
      <c r="F18" s="8"/>
      <c r="G18" s="8"/>
      <c r="V18">
        <v>1</v>
      </c>
      <c r="W18">
        <f t="shared" si="0"/>
        <v>0</v>
      </c>
      <c r="Y18">
        <v>2</v>
      </c>
      <c r="Z18">
        <f t="shared" si="1"/>
        <v>0</v>
      </c>
    </row>
    <row r="19" spans="6:26" x14ac:dyDescent="0.25">
      <c r="F19" s="8"/>
      <c r="G19" s="8"/>
      <c r="I19" t="s">
        <v>14</v>
      </c>
      <c r="L19" t="s">
        <v>15</v>
      </c>
      <c r="M19" t="s">
        <v>16</v>
      </c>
      <c r="O19" t="s">
        <v>6</v>
      </c>
      <c r="P19" t="s">
        <v>5</v>
      </c>
      <c r="Q19" t="s">
        <v>17</v>
      </c>
      <c r="V19">
        <v>1</v>
      </c>
      <c r="W19">
        <f t="shared" ref="W19:W40" si="2">F19</f>
        <v>0</v>
      </c>
      <c r="Y19">
        <v>2</v>
      </c>
      <c r="Z19">
        <f t="shared" ref="Z19:Z40" si="3">G19</f>
        <v>0</v>
      </c>
    </row>
    <row r="20" spans="6:26" x14ac:dyDescent="0.25">
      <c r="F20" s="8"/>
      <c r="G20" s="8"/>
      <c r="I20">
        <v>1</v>
      </c>
      <c r="J20" t="s">
        <v>6</v>
      </c>
      <c r="K20" t="s">
        <v>7</v>
      </c>
      <c r="L20">
        <v>175.071</v>
      </c>
      <c r="M20">
        <v>252.51599999999999</v>
      </c>
      <c r="O20">
        <f>M20-L20</f>
        <v>77.444999999999993</v>
      </c>
      <c r="S20">
        <f>O20*100/AVERAGE(O20:O24)</f>
        <v>89.320108413586283</v>
      </c>
      <c r="V20">
        <v>1</v>
      </c>
      <c r="W20">
        <f t="shared" si="2"/>
        <v>0</v>
      </c>
      <c r="Y20">
        <v>2</v>
      </c>
      <c r="Z20">
        <f t="shared" si="3"/>
        <v>0</v>
      </c>
    </row>
    <row r="21" spans="6:26" x14ac:dyDescent="0.25">
      <c r="F21" s="8"/>
      <c r="G21" s="8"/>
      <c r="I21">
        <v>2</v>
      </c>
      <c r="J21" t="s">
        <v>5</v>
      </c>
      <c r="K21" t="s">
        <v>7</v>
      </c>
      <c r="L21">
        <v>133.00299999999999</v>
      </c>
      <c r="M21">
        <v>252.392</v>
      </c>
      <c r="P21">
        <f>M21-L21</f>
        <v>119.38900000000001</v>
      </c>
      <c r="T21">
        <f>P21*100/AVERAGE(O20:O24)</f>
        <v>137.69563462314747</v>
      </c>
      <c r="V21">
        <v>1</v>
      </c>
      <c r="W21">
        <f t="shared" si="2"/>
        <v>0</v>
      </c>
      <c r="Y21">
        <v>2</v>
      </c>
      <c r="Z21">
        <f t="shared" si="3"/>
        <v>0</v>
      </c>
    </row>
    <row r="22" spans="6:26" x14ac:dyDescent="0.25">
      <c r="F22" s="8"/>
      <c r="G22" s="8"/>
      <c r="I22">
        <v>3</v>
      </c>
      <c r="J22" t="s">
        <v>6</v>
      </c>
      <c r="K22" t="s">
        <v>7</v>
      </c>
      <c r="L22">
        <v>153.29</v>
      </c>
      <c r="M22">
        <v>251.947</v>
      </c>
      <c r="O22">
        <f t="shared" ref="O22:O24" si="4">M22-L22</f>
        <v>98.657000000000011</v>
      </c>
      <c r="S22">
        <f>O22*100/AVERAGE(O20:O24)</f>
        <v>113.78467216423506</v>
      </c>
      <c r="V22">
        <v>1</v>
      </c>
      <c r="W22">
        <f t="shared" si="2"/>
        <v>0</v>
      </c>
      <c r="Y22">
        <v>2</v>
      </c>
      <c r="Z22">
        <f t="shared" si="3"/>
        <v>0</v>
      </c>
    </row>
    <row r="23" spans="6:26" x14ac:dyDescent="0.25">
      <c r="F23" s="8"/>
      <c r="G23" s="8"/>
      <c r="I23">
        <v>4</v>
      </c>
      <c r="J23" t="s">
        <v>5</v>
      </c>
      <c r="K23" t="s">
        <v>7</v>
      </c>
      <c r="L23">
        <v>134.429</v>
      </c>
      <c r="M23">
        <v>252.10300000000001</v>
      </c>
      <c r="P23">
        <f>M23-L23</f>
        <v>117.67400000000001</v>
      </c>
      <c r="T23">
        <f t="shared" ref="T23" si="5">P23*100/AVERAGE(O22:O26)</f>
        <v>128.83779493074945</v>
      </c>
      <c r="V23">
        <v>1</v>
      </c>
      <c r="W23">
        <f t="shared" si="2"/>
        <v>0</v>
      </c>
      <c r="Y23">
        <v>2</v>
      </c>
      <c r="Z23">
        <f t="shared" si="3"/>
        <v>0</v>
      </c>
    </row>
    <row r="24" spans="6:26" x14ac:dyDescent="0.25">
      <c r="F24" s="8"/>
      <c r="G24" s="8"/>
      <c r="I24">
        <v>5</v>
      </c>
      <c r="J24" t="s">
        <v>6</v>
      </c>
      <c r="K24" t="s">
        <v>7</v>
      </c>
      <c r="L24">
        <v>168</v>
      </c>
      <c r="M24">
        <v>252.01300000000001</v>
      </c>
      <c r="O24">
        <f t="shared" si="4"/>
        <v>84.013000000000005</v>
      </c>
      <c r="S24">
        <f>O24*100/AVERAGE(O20:O24)</f>
        <v>96.89521942217867</v>
      </c>
      <c r="V24">
        <v>1</v>
      </c>
      <c r="W24">
        <f t="shared" si="2"/>
        <v>0</v>
      </c>
      <c r="Y24">
        <v>2</v>
      </c>
      <c r="Z24">
        <f t="shared" si="3"/>
        <v>0</v>
      </c>
    </row>
    <row r="25" spans="6:26" x14ac:dyDescent="0.25">
      <c r="F25" s="8"/>
      <c r="G25" s="8"/>
      <c r="I25">
        <v>6</v>
      </c>
      <c r="J25" t="s">
        <v>5</v>
      </c>
      <c r="K25" t="s">
        <v>7</v>
      </c>
      <c r="L25">
        <v>102.905</v>
      </c>
      <c r="M25">
        <v>252.27699999999999</v>
      </c>
      <c r="P25">
        <f>M25-L25</f>
        <v>149.37199999999999</v>
      </c>
      <c r="T25">
        <f>P25*100/AVERAGE(O24:O26)</f>
        <v>177.79629343077855</v>
      </c>
      <c r="V25">
        <v>1</v>
      </c>
      <c r="W25">
        <f t="shared" si="2"/>
        <v>0</v>
      </c>
      <c r="Y25">
        <v>2</v>
      </c>
      <c r="Z25">
        <f t="shared" si="3"/>
        <v>0</v>
      </c>
    </row>
    <row r="26" spans="6:26" x14ac:dyDescent="0.25">
      <c r="F26" s="8"/>
      <c r="G26" s="8"/>
      <c r="V26">
        <v>1</v>
      </c>
      <c r="W26">
        <f t="shared" si="2"/>
        <v>0</v>
      </c>
      <c r="Y26">
        <v>2</v>
      </c>
      <c r="Z26">
        <f t="shared" si="3"/>
        <v>0</v>
      </c>
    </row>
    <row r="27" spans="6:26" x14ac:dyDescent="0.25">
      <c r="F27" s="8"/>
      <c r="G27" s="8"/>
      <c r="S27" t="s">
        <v>8</v>
      </c>
      <c r="V27">
        <v>1</v>
      </c>
      <c r="W27">
        <f t="shared" si="2"/>
        <v>0</v>
      </c>
      <c r="Y27">
        <v>2</v>
      </c>
      <c r="Z27">
        <f t="shared" si="3"/>
        <v>0</v>
      </c>
    </row>
    <row r="28" spans="6:26" x14ac:dyDescent="0.25">
      <c r="F28" s="8"/>
      <c r="G28" s="8"/>
      <c r="S28" t="s">
        <v>9</v>
      </c>
      <c r="T28" t="s">
        <v>10</v>
      </c>
      <c r="V28">
        <v>1</v>
      </c>
      <c r="W28">
        <f t="shared" si="2"/>
        <v>0</v>
      </c>
      <c r="Y28">
        <v>2</v>
      </c>
      <c r="Z28">
        <f t="shared" si="3"/>
        <v>0</v>
      </c>
    </row>
    <row r="29" spans="6:26" x14ac:dyDescent="0.25">
      <c r="F29" s="8"/>
      <c r="G29" s="8"/>
      <c r="N29" t="s">
        <v>11</v>
      </c>
      <c r="O29">
        <f>AVERAGE(O20:O25)</f>
        <v>86.704999999999998</v>
      </c>
      <c r="P29">
        <f>AVERAGE(P20:P25)</f>
        <v>128.81166666666667</v>
      </c>
      <c r="Q29">
        <v>2.5033116374041264E-2</v>
      </c>
      <c r="S29">
        <f>O29*100/O29</f>
        <v>100</v>
      </c>
      <c r="T29">
        <f>P29*100/O29</f>
        <v>148.56313553620512</v>
      </c>
      <c r="V29">
        <v>1</v>
      </c>
      <c r="W29">
        <f t="shared" si="2"/>
        <v>0</v>
      </c>
      <c r="Y29">
        <v>2</v>
      </c>
      <c r="Z29">
        <f t="shared" si="3"/>
        <v>0</v>
      </c>
    </row>
    <row r="30" spans="6:26" x14ac:dyDescent="0.25">
      <c r="F30" s="8"/>
      <c r="G30" s="8"/>
      <c r="N30" t="s">
        <v>12</v>
      </c>
      <c r="O30">
        <f>STDEV(O20:O25)/SQRT(O31-1)</f>
        <v>7.6786191466956257</v>
      </c>
      <c r="P30">
        <f>STDEV(P20:P25)/SQRT(P31-1)</f>
        <v>12.605173269997776</v>
      </c>
      <c r="S30">
        <f>O30*100/O29</f>
        <v>8.8560280799211419</v>
      </c>
      <c r="T30">
        <f>P30*100/P29</f>
        <v>9.7857388202397111</v>
      </c>
      <c r="V30">
        <v>1</v>
      </c>
      <c r="W30">
        <f t="shared" si="2"/>
        <v>0</v>
      </c>
      <c r="Y30">
        <v>2</v>
      </c>
      <c r="Z30">
        <f t="shared" si="3"/>
        <v>0</v>
      </c>
    </row>
    <row r="31" spans="6:26" x14ac:dyDescent="0.25">
      <c r="F31" s="8"/>
      <c r="G31" s="8"/>
      <c r="N31" t="s">
        <v>13</v>
      </c>
      <c r="O31">
        <f>COUNT(O20:O25)</f>
        <v>3</v>
      </c>
      <c r="P31">
        <f>COUNT(P20:P25)</f>
        <v>3</v>
      </c>
      <c r="V31">
        <v>1</v>
      </c>
      <c r="W31">
        <f t="shared" si="2"/>
        <v>0</v>
      </c>
      <c r="Y31">
        <v>2</v>
      </c>
      <c r="Z31">
        <f t="shared" si="3"/>
        <v>0</v>
      </c>
    </row>
    <row r="32" spans="6:26" x14ac:dyDescent="0.25">
      <c r="F32" s="8"/>
      <c r="G32" s="8"/>
      <c r="V32">
        <v>1</v>
      </c>
      <c r="W32">
        <f t="shared" si="2"/>
        <v>0</v>
      </c>
      <c r="Y32">
        <v>2</v>
      </c>
      <c r="Z32">
        <f t="shared" si="3"/>
        <v>0</v>
      </c>
    </row>
    <row r="33" spans="6:26" x14ac:dyDescent="0.25">
      <c r="F33" s="8"/>
      <c r="G33" s="8"/>
      <c r="V33">
        <v>1</v>
      </c>
      <c r="W33">
        <f t="shared" si="2"/>
        <v>0</v>
      </c>
      <c r="Y33">
        <v>2</v>
      </c>
      <c r="Z33">
        <f t="shared" si="3"/>
        <v>0</v>
      </c>
    </row>
    <row r="34" spans="6:26" x14ac:dyDescent="0.25">
      <c r="F34" s="8"/>
      <c r="G34" s="8"/>
      <c r="V34">
        <v>1</v>
      </c>
      <c r="W34">
        <f t="shared" si="2"/>
        <v>0</v>
      </c>
      <c r="Y34">
        <v>2</v>
      </c>
      <c r="Z34">
        <f t="shared" si="3"/>
        <v>0</v>
      </c>
    </row>
    <row r="35" spans="6:26" x14ac:dyDescent="0.25">
      <c r="F35" s="8"/>
      <c r="G35" s="8"/>
      <c r="V35">
        <v>1</v>
      </c>
      <c r="W35">
        <f t="shared" si="2"/>
        <v>0</v>
      </c>
      <c r="Y35">
        <v>2</v>
      </c>
      <c r="Z35">
        <f t="shared" si="3"/>
        <v>0</v>
      </c>
    </row>
    <row r="36" spans="6:26" x14ac:dyDescent="0.25">
      <c r="F36" s="8"/>
      <c r="G36" s="8"/>
      <c r="V36">
        <v>1</v>
      </c>
      <c r="W36">
        <f t="shared" si="2"/>
        <v>0</v>
      </c>
      <c r="Y36">
        <v>2</v>
      </c>
      <c r="Z36">
        <f t="shared" si="3"/>
        <v>0</v>
      </c>
    </row>
    <row r="37" spans="6:26" x14ac:dyDescent="0.25">
      <c r="F37" s="8"/>
      <c r="G37" s="8"/>
      <c r="V37">
        <v>1</v>
      </c>
      <c r="W37">
        <f t="shared" si="2"/>
        <v>0</v>
      </c>
      <c r="Y37">
        <v>2</v>
      </c>
      <c r="Z37">
        <f t="shared" si="3"/>
        <v>0</v>
      </c>
    </row>
    <row r="38" spans="6:26" x14ac:dyDescent="0.25">
      <c r="F38" s="8"/>
      <c r="G38" s="8"/>
      <c r="V38">
        <v>1</v>
      </c>
      <c r="W38">
        <f>F38</f>
        <v>0</v>
      </c>
      <c r="Y38">
        <v>2</v>
      </c>
      <c r="Z38">
        <f t="shared" si="3"/>
        <v>0</v>
      </c>
    </row>
    <row r="39" spans="6:26" x14ac:dyDescent="0.25">
      <c r="F39" s="8"/>
      <c r="G39" s="8"/>
      <c r="V39">
        <v>1</v>
      </c>
      <c r="W39">
        <f t="shared" si="2"/>
        <v>0</v>
      </c>
      <c r="Y39">
        <v>2</v>
      </c>
      <c r="Z39">
        <f t="shared" si="3"/>
        <v>0</v>
      </c>
    </row>
    <row r="40" spans="6:26" x14ac:dyDescent="0.25">
      <c r="F40" s="8"/>
      <c r="G40" s="8"/>
      <c r="V40">
        <v>1</v>
      </c>
      <c r="W40">
        <f t="shared" si="2"/>
        <v>0</v>
      </c>
      <c r="Y40">
        <v>2</v>
      </c>
      <c r="Z40">
        <f t="shared" si="3"/>
        <v>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44"/>
  <sheetViews>
    <sheetView topLeftCell="E1" workbookViewId="0">
      <selection activeCell="R24" sqref="R24"/>
    </sheetView>
  </sheetViews>
  <sheetFormatPr defaultRowHeight="15" x14ac:dyDescent="0.25"/>
  <cols>
    <col min="6" max="6" width="10.28515625" customWidth="1"/>
    <col min="7" max="7" width="10.5703125" customWidth="1"/>
    <col min="8" max="9" width="11" customWidth="1"/>
    <col min="13" max="13" width="11" customWidth="1"/>
  </cols>
  <sheetData>
    <row r="3" spans="1:26" x14ac:dyDescent="0.25">
      <c r="C3" s="1">
        <v>1</v>
      </c>
      <c r="D3" s="1">
        <v>2</v>
      </c>
      <c r="F3" s="7" t="s">
        <v>4</v>
      </c>
      <c r="G3" s="7"/>
      <c r="H3" s="7"/>
      <c r="J3" t="str">
        <f>C4</f>
        <v>2N</v>
      </c>
      <c r="K3" t="str">
        <f>D4</f>
        <v>Ts65Dn</v>
      </c>
    </row>
    <row r="4" spans="1:26" x14ac:dyDescent="0.25">
      <c r="A4" s="2" t="s">
        <v>3</v>
      </c>
      <c r="B4" s="1"/>
      <c r="C4" s="2" t="s">
        <v>6</v>
      </c>
      <c r="D4" s="2" t="s">
        <v>18</v>
      </c>
      <c r="F4" s="7" t="str">
        <f>C4</f>
        <v>2N</v>
      </c>
      <c r="G4" s="7" t="str">
        <f>D4</f>
        <v>Ts65Dn</v>
      </c>
      <c r="I4" s="3" t="s">
        <v>0</v>
      </c>
      <c r="J4" s="3">
        <f>S30</f>
        <v>100</v>
      </c>
      <c r="K4" s="3">
        <f>T30</f>
        <v>73.647287408127013</v>
      </c>
    </row>
    <row r="5" spans="1:26" x14ac:dyDescent="0.25">
      <c r="F5" s="8">
        <f>S20</f>
        <v>86.977329373073985</v>
      </c>
      <c r="G5" s="8">
        <f>T21</f>
        <v>83.710143047131012</v>
      </c>
      <c r="V5">
        <v>1</v>
      </c>
      <c r="W5">
        <f>F5</f>
        <v>86.977329373073985</v>
      </c>
      <c r="Y5">
        <v>2</v>
      </c>
      <c r="Z5">
        <f t="shared" ref="Z5:Z40" si="0">G5</f>
        <v>83.710143047131012</v>
      </c>
    </row>
    <row r="6" spans="1:26" x14ac:dyDescent="0.25">
      <c r="F6" s="8">
        <f>S22</f>
        <v>120.41949020950617</v>
      </c>
      <c r="G6" s="8">
        <f>T23</f>
        <v>123.7860456064095</v>
      </c>
      <c r="I6" s="5" t="s">
        <v>1</v>
      </c>
      <c r="J6" s="4">
        <f>S31</f>
        <v>12.661540887770752</v>
      </c>
      <c r="K6" s="4">
        <f>T31</f>
        <v>14.894027741552938</v>
      </c>
      <c r="V6">
        <v>1</v>
      </c>
      <c r="W6">
        <f t="shared" ref="W6:W40" si="1">F6</f>
        <v>120.41949020950617</v>
      </c>
      <c r="Y6">
        <v>2</v>
      </c>
      <c r="Z6">
        <f t="shared" si="0"/>
        <v>123.7860456064095</v>
      </c>
    </row>
    <row r="7" spans="1:26" x14ac:dyDescent="0.25">
      <c r="F7" s="8">
        <f>S24</f>
        <v>92.60318041741985</v>
      </c>
      <c r="G7" s="8">
        <f>T25</f>
        <v>92.503811346459514</v>
      </c>
      <c r="V7">
        <v>1</v>
      </c>
      <c r="W7">
        <f t="shared" si="1"/>
        <v>92.60318041741985</v>
      </c>
      <c r="Y7">
        <v>2</v>
      </c>
      <c r="Z7">
        <f t="shared" si="0"/>
        <v>92.503811346459514</v>
      </c>
    </row>
    <row r="8" spans="1:26" x14ac:dyDescent="0.25">
      <c r="F8" s="8"/>
      <c r="G8" s="8"/>
      <c r="I8" s="6" t="s">
        <v>2</v>
      </c>
      <c r="J8" s="6">
        <f>COUNT(F5:F405)</f>
        <v>3</v>
      </c>
      <c r="K8" s="6">
        <f>COUNT(G5:G40)</f>
        <v>3</v>
      </c>
      <c r="V8">
        <v>1</v>
      </c>
      <c r="W8">
        <f t="shared" si="1"/>
        <v>0</v>
      </c>
      <c r="Y8">
        <v>2</v>
      </c>
      <c r="Z8">
        <f t="shared" si="0"/>
        <v>0</v>
      </c>
    </row>
    <row r="9" spans="1:26" x14ac:dyDescent="0.25">
      <c r="F9" s="8"/>
      <c r="G9" s="8"/>
      <c r="V9">
        <v>1</v>
      </c>
      <c r="W9">
        <f t="shared" si="1"/>
        <v>0</v>
      </c>
      <c r="Y9">
        <v>2</v>
      </c>
      <c r="Z9">
        <f t="shared" si="0"/>
        <v>0</v>
      </c>
    </row>
    <row r="10" spans="1:26" x14ac:dyDescent="0.25">
      <c r="F10" s="8"/>
      <c r="G10" s="8"/>
      <c r="V10">
        <v>1</v>
      </c>
      <c r="W10">
        <f t="shared" si="1"/>
        <v>0</v>
      </c>
      <c r="Y10">
        <v>2</v>
      </c>
      <c r="Z10">
        <f t="shared" si="0"/>
        <v>0</v>
      </c>
    </row>
    <row r="11" spans="1:26" x14ac:dyDescent="0.25">
      <c r="F11" s="8"/>
      <c r="G11" s="8"/>
      <c r="V11">
        <v>1</v>
      </c>
      <c r="W11">
        <f t="shared" si="1"/>
        <v>0</v>
      </c>
      <c r="Y11">
        <v>2</v>
      </c>
      <c r="Z11">
        <f t="shared" si="0"/>
        <v>0</v>
      </c>
    </row>
    <row r="12" spans="1:26" x14ac:dyDescent="0.25">
      <c r="F12" s="8"/>
      <c r="G12" s="8"/>
      <c r="V12">
        <v>1</v>
      </c>
      <c r="W12">
        <f t="shared" si="1"/>
        <v>0</v>
      </c>
      <c r="Y12">
        <v>2</v>
      </c>
      <c r="Z12">
        <f t="shared" si="0"/>
        <v>0</v>
      </c>
    </row>
    <row r="13" spans="1:26" x14ac:dyDescent="0.25">
      <c r="F13" s="8"/>
      <c r="G13" s="8"/>
      <c r="V13">
        <v>1</v>
      </c>
      <c r="W13">
        <f t="shared" si="1"/>
        <v>0</v>
      </c>
      <c r="Y13">
        <v>2</v>
      </c>
      <c r="Z13">
        <f t="shared" si="0"/>
        <v>0</v>
      </c>
    </row>
    <row r="14" spans="1:26" x14ac:dyDescent="0.25">
      <c r="F14" s="8"/>
      <c r="G14" s="8"/>
      <c r="V14">
        <v>1</v>
      </c>
      <c r="W14">
        <f t="shared" si="1"/>
        <v>0</v>
      </c>
      <c r="Y14">
        <v>2</v>
      </c>
      <c r="Z14">
        <f t="shared" si="0"/>
        <v>0</v>
      </c>
    </row>
    <row r="15" spans="1:26" x14ac:dyDescent="0.25">
      <c r="F15" s="8"/>
      <c r="G15" s="8"/>
      <c r="V15">
        <v>1</v>
      </c>
      <c r="W15">
        <f t="shared" si="1"/>
        <v>0</v>
      </c>
      <c r="Y15">
        <v>2</v>
      </c>
      <c r="Z15">
        <f t="shared" si="0"/>
        <v>0</v>
      </c>
    </row>
    <row r="16" spans="1:26" x14ac:dyDescent="0.25">
      <c r="F16" s="8"/>
      <c r="G16" s="8"/>
      <c r="V16">
        <v>1</v>
      </c>
      <c r="W16">
        <f t="shared" si="1"/>
        <v>0</v>
      </c>
      <c r="Y16">
        <v>2</v>
      </c>
      <c r="Z16">
        <f t="shared" si="0"/>
        <v>0</v>
      </c>
    </row>
    <row r="17" spans="6:26" x14ac:dyDescent="0.25">
      <c r="F17" s="8"/>
      <c r="G17" s="8"/>
      <c r="V17">
        <v>1</v>
      </c>
      <c r="W17">
        <f t="shared" si="1"/>
        <v>0</v>
      </c>
      <c r="Y17">
        <v>2</v>
      </c>
      <c r="Z17">
        <f t="shared" si="0"/>
        <v>0</v>
      </c>
    </row>
    <row r="18" spans="6:26" x14ac:dyDescent="0.25">
      <c r="F18" s="8"/>
      <c r="G18" s="8"/>
      <c r="I18" s="10" t="s">
        <v>19</v>
      </c>
      <c r="V18">
        <v>1</v>
      </c>
      <c r="W18">
        <f t="shared" si="1"/>
        <v>0</v>
      </c>
      <c r="Y18">
        <v>2</v>
      </c>
      <c r="Z18">
        <f t="shared" si="0"/>
        <v>0</v>
      </c>
    </row>
    <row r="19" spans="6:26" x14ac:dyDescent="0.25">
      <c r="F19" s="8"/>
      <c r="G19" s="8"/>
      <c r="I19" t="s">
        <v>20</v>
      </c>
      <c r="J19" t="s">
        <v>21</v>
      </c>
      <c r="K19" t="s">
        <v>22</v>
      </c>
      <c r="L19" t="s">
        <v>23</v>
      </c>
      <c r="M19" t="s">
        <v>16</v>
      </c>
      <c r="O19" t="s">
        <v>24</v>
      </c>
      <c r="P19" t="s">
        <v>25</v>
      </c>
      <c r="Q19" s="9" t="s">
        <v>17</v>
      </c>
      <c r="R19" s="11" t="s">
        <v>26</v>
      </c>
      <c r="S19" t="s">
        <v>27</v>
      </c>
      <c r="V19">
        <v>1</v>
      </c>
      <c r="W19">
        <f t="shared" si="1"/>
        <v>0</v>
      </c>
      <c r="Y19">
        <v>2</v>
      </c>
      <c r="Z19">
        <f t="shared" si="0"/>
        <v>0</v>
      </c>
    </row>
    <row r="20" spans="6:26" x14ac:dyDescent="0.25">
      <c r="F20" s="8"/>
      <c r="G20" s="8"/>
      <c r="I20">
        <v>1</v>
      </c>
      <c r="J20" t="s">
        <v>28</v>
      </c>
      <c r="K20" t="s">
        <v>7</v>
      </c>
      <c r="L20">
        <v>198.88499999999999</v>
      </c>
      <c r="M20">
        <v>235.29400000000001</v>
      </c>
      <c r="O20">
        <f>M20-L20</f>
        <v>36.40900000000002</v>
      </c>
      <c r="Q20" s="12" t="s">
        <v>29</v>
      </c>
      <c r="R20" s="12">
        <f>O32+P32-2</f>
        <v>4</v>
      </c>
      <c r="S20">
        <f>O20*100/AVERAGE(O20:O25)</f>
        <v>86.977329373073985</v>
      </c>
      <c r="V20">
        <v>1</v>
      </c>
      <c r="W20">
        <f t="shared" si="1"/>
        <v>0</v>
      </c>
      <c r="Y20">
        <v>2</v>
      </c>
      <c r="Z20">
        <f t="shared" si="0"/>
        <v>0</v>
      </c>
    </row>
    <row r="21" spans="6:26" x14ac:dyDescent="0.25">
      <c r="F21" s="8"/>
      <c r="G21" s="8"/>
      <c r="I21">
        <v>2</v>
      </c>
      <c r="J21" t="s">
        <v>30</v>
      </c>
      <c r="K21" t="s">
        <v>7</v>
      </c>
      <c r="L21">
        <v>211.83699999999999</v>
      </c>
      <c r="M21">
        <v>237.64400000000001</v>
      </c>
      <c r="P21">
        <f>M21-L21</f>
        <v>25.807000000000016</v>
      </c>
      <c r="Q21" s="12" t="s">
        <v>31</v>
      </c>
      <c r="R21" s="12">
        <f>SQRT(((O32-1)*STDEV(O20:O25)^2+(P32-1)*STDEV(P20:P25)^2)/(O32+P32-2))</f>
        <v>7.0125069459264306</v>
      </c>
      <c r="T21">
        <f>P21*100/AVERAGE(P20:P25)</f>
        <v>83.710143047131012</v>
      </c>
      <c r="V21">
        <v>1</v>
      </c>
      <c r="W21">
        <f t="shared" si="1"/>
        <v>0</v>
      </c>
      <c r="Y21">
        <v>2</v>
      </c>
      <c r="Z21">
        <f t="shared" si="0"/>
        <v>0</v>
      </c>
    </row>
    <row r="22" spans="6:26" x14ac:dyDescent="0.25">
      <c r="F22" s="8"/>
      <c r="G22" s="8"/>
      <c r="I22">
        <v>3</v>
      </c>
      <c r="J22" t="s">
        <v>28</v>
      </c>
      <c r="K22" t="s">
        <v>7</v>
      </c>
      <c r="L22">
        <v>184.03</v>
      </c>
      <c r="M22">
        <v>234.43799999999999</v>
      </c>
      <c r="O22">
        <f>M22-L22</f>
        <v>50.407999999999987</v>
      </c>
      <c r="S22">
        <f>O22*100/AVERAGE(O20:O25)</f>
        <v>120.41949020950617</v>
      </c>
      <c r="V22">
        <v>1</v>
      </c>
      <c r="W22">
        <f t="shared" si="1"/>
        <v>0</v>
      </c>
      <c r="Y22">
        <v>2</v>
      </c>
      <c r="Z22">
        <f t="shared" si="0"/>
        <v>0</v>
      </c>
    </row>
    <row r="23" spans="6:26" x14ac:dyDescent="0.25">
      <c r="F23" s="8"/>
      <c r="G23" s="8"/>
      <c r="I23">
        <v>4</v>
      </c>
      <c r="J23" t="s">
        <v>30</v>
      </c>
      <c r="K23" t="s">
        <v>7</v>
      </c>
      <c r="L23">
        <v>197.56200000000001</v>
      </c>
      <c r="M23">
        <v>235.72399999999999</v>
      </c>
      <c r="P23">
        <f>M23-L23</f>
        <v>38.161999999999978</v>
      </c>
      <c r="T23">
        <f>P23*100/AVERAGE(P20:P25)</f>
        <v>123.7860456064095</v>
      </c>
      <c r="V23">
        <v>1</v>
      </c>
      <c r="W23">
        <f t="shared" si="1"/>
        <v>0</v>
      </c>
      <c r="Y23">
        <v>2</v>
      </c>
      <c r="Z23">
        <f t="shared" si="0"/>
        <v>0</v>
      </c>
    </row>
    <row r="24" spans="6:26" x14ac:dyDescent="0.25">
      <c r="F24" s="8"/>
      <c r="G24" s="8"/>
      <c r="I24">
        <v>5</v>
      </c>
      <c r="J24" t="s">
        <v>28</v>
      </c>
      <c r="K24" t="s">
        <v>7</v>
      </c>
      <c r="L24">
        <v>198.01499999999999</v>
      </c>
      <c r="M24">
        <v>236.779</v>
      </c>
      <c r="O24">
        <f>M24-L24</f>
        <v>38.76400000000001</v>
      </c>
      <c r="S24">
        <f>O24*100/AVERAGE(O20:O25)</f>
        <v>92.60318041741985</v>
      </c>
      <c r="V24">
        <v>1</v>
      </c>
      <c r="W24">
        <f t="shared" si="1"/>
        <v>0</v>
      </c>
      <c r="Y24">
        <v>2</v>
      </c>
      <c r="Z24">
        <f t="shared" si="0"/>
        <v>0</v>
      </c>
    </row>
    <row r="25" spans="6:26" x14ac:dyDescent="0.25">
      <c r="F25" s="8"/>
      <c r="G25" s="8"/>
      <c r="I25">
        <v>6</v>
      </c>
      <c r="J25" t="s">
        <v>30</v>
      </c>
      <c r="K25" t="s">
        <v>7</v>
      </c>
      <c r="L25">
        <v>207.10499999999999</v>
      </c>
      <c r="M25">
        <v>235.62299999999999</v>
      </c>
      <c r="P25">
        <f>M25-L25</f>
        <v>28.518000000000001</v>
      </c>
      <c r="T25">
        <f>P25*100/AVERAGE(P20:P25)</f>
        <v>92.503811346459514</v>
      </c>
      <c r="V25">
        <v>1</v>
      </c>
      <c r="W25">
        <f t="shared" si="1"/>
        <v>0</v>
      </c>
      <c r="Y25">
        <v>2</v>
      </c>
      <c r="Z25">
        <f t="shared" si="0"/>
        <v>0</v>
      </c>
    </row>
    <row r="26" spans="6:26" x14ac:dyDescent="0.25">
      <c r="F26" s="8"/>
      <c r="G26" s="8"/>
      <c r="V26">
        <v>1</v>
      </c>
      <c r="W26">
        <f t="shared" si="1"/>
        <v>0</v>
      </c>
      <c r="Y26">
        <v>2</v>
      </c>
      <c r="Z26">
        <f t="shared" si="0"/>
        <v>0</v>
      </c>
    </row>
    <row r="27" spans="6:26" x14ac:dyDescent="0.25">
      <c r="F27" s="8"/>
      <c r="G27" s="8"/>
      <c r="V27">
        <v>1</v>
      </c>
      <c r="W27">
        <f t="shared" si="1"/>
        <v>0</v>
      </c>
      <c r="Y27">
        <v>2</v>
      </c>
      <c r="Z27">
        <f t="shared" si="0"/>
        <v>0</v>
      </c>
    </row>
    <row r="28" spans="6:26" x14ac:dyDescent="0.25">
      <c r="F28" s="8"/>
      <c r="G28" s="8"/>
      <c r="S28" t="s">
        <v>32</v>
      </c>
      <c r="V28">
        <v>1</v>
      </c>
      <c r="W28">
        <f t="shared" si="1"/>
        <v>0</v>
      </c>
      <c r="Y28">
        <v>2</v>
      </c>
      <c r="Z28">
        <f t="shared" si="0"/>
        <v>0</v>
      </c>
    </row>
    <row r="29" spans="6:26" x14ac:dyDescent="0.25">
      <c r="F29" s="8"/>
      <c r="G29" s="8"/>
      <c r="S29" t="s">
        <v>33</v>
      </c>
      <c r="T29" t="s">
        <v>34</v>
      </c>
      <c r="V29">
        <v>1</v>
      </c>
      <c r="W29">
        <f t="shared" si="1"/>
        <v>0</v>
      </c>
      <c r="Y29">
        <v>2</v>
      </c>
      <c r="Z29">
        <f t="shared" si="0"/>
        <v>0</v>
      </c>
    </row>
    <row r="30" spans="6:26" x14ac:dyDescent="0.25">
      <c r="F30" s="8"/>
      <c r="G30" s="8"/>
      <c r="N30" t="s">
        <v>11</v>
      </c>
      <c r="O30">
        <f>AVERAGE(O20:O25)</f>
        <v>41.860333333333337</v>
      </c>
      <c r="P30">
        <f>AVERAGE(P20:P25)</f>
        <v>30.828999999999997</v>
      </c>
      <c r="Q30" s="9">
        <f>TTEST(O20:O25,P20:P25,2,2)</f>
        <v>0.12630277503257839</v>
      </c>
      <c r="R30" s="11">
        <f>(O30-P30)/R21</f>
        <v>1.5730941043475826</v>
      </c>
      <c r="S30">
        <f>O30*100/O30</f>
        <v>100</v>
      </c>
      <c r="T30">
        <f>P30*100/O30</f>
        <v>73.647287408127013</v>
      </c>
      <c r="V30">
        <v>1</v>
      </c>
      <c r="W30">
        <f t="shared" si="1"/>
        <v>0</v>
      </c>
      <c r="Y30">
        <v>2</v>
      </c>
      <c r="Z30">
        <f t="shared" si="0"/>
        <v>0</v>
      </c>
    </row>
    <row r="31" spans="6:26" x14ac:dyDescent="0.25">
      <c r="F31" s="8"/>
      <c r="G31" s="8"/>
      <c r="N31" t="s">
        <v>35</v>
      </c>
      <c r="O31">
        <f>STDEV(O20:O25)/SQRT(O32-1)</f>
        <v>5.3001632207571294</v>
      </c>
      <c r="P31">
        <f>STDEV(P20:P25)/SQRT(P32-1)</f>
        <v>4.5916798124433544</v>
      </c>
      <c r="S31">
        <f>O31*100/O30</f>
        <v>12.661540887770752</v>
      </c>
      <c r="T31">
        <f>P31*100/P30</f>
        <v>14.894027741552938</v>
      </c>
      <c r="V31">
        <v>1</v>
      </c>
      <c r="W31">
        <f t="shared" si="1"/>
        <v>0</v>
      </c>
      <c r="Y31">
        <v>2</v>
      </c>
      <c r="Z31">
        <f t="shared" si="0"/>
        <v>0</v>
      </c>
    </row>
    <row r="32" spans="6:26" x14ac:dyDescent="0.25">
      <c r="F32" s="8"/>
      <c r="G32" s="8"/>
      <c r="N32" t="s">
        <v>36</v>
      </c>
      <c r="O32">
        <f>COUNT(O20:O25)</f>
        <v>3</v>
      </c>
      <c r="P32">
        <f>COUNT(P20:P25)</f>
        <v>3</v>
      </c>
      <c r="V32">
        <v>1</v>
      </c>
      <c r="W32">
        <f t="shared" si="1"/>
        <v>0</v>
      </c>
      <c r="Y32">
        <v>2</v>
      </c>
      <c r="Z32">
        <f t="shared" si="0"/>
        <v>0</v>
      </c>
    </row>
    <row r="33" spans="6:26" x14ac:dyDescent="0.25">
      <c r="F33" s="8"/>
      <c r="G33" s="8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>
        <v>1</v>
      </c>
      <c r="W33">
        <f t="shared" si="1"/>
        <v>0</v>
      </c>
      <c r="Y33">
        <v>2</v>
      </c>
      <c r="Z33">
        <f t="shared" si="0"/>
        <v>0</v>
      </c>
    </row>
    <row r="34" spans="6:26" x14ac:dyDescent="0.25">
      <c r="F34" s="8"/>
      <c r="G34" s="8"/>
      <c r="I34" t="s">
        <v>20</v>
      </c>
      <c r="J34" t="s">
        <v>21</v>
      </c>
      <c r="K34" t="s">
        <v>22</v>
      </c>
      <c r="L34" t="s">
        <v>37</v>
      </c>
      <c r="M34" t="s">
        <v>16</v>
      </c>
      <c r="O34" t="s">
        <v>38</v>
      </c>
      <c r="P34" t="s">
        <v>39</v>
      </c>
      <c r="V34">
        <v>1</v>
      </c>
      <c r="W34">
        <f t="shared" si="1"/>
        <v>0</v>
      </c>
      <c r="Y34">
        <v>2</v>
      </c>
      <c r="Z34">
        <f t="shared" si="0"/>
        <v>0</v>
      </c>
    </row>
    <row r="35" spans="6:26" x14ac:dyDescent="0.25">
      <c r="F35" s="8"/>
      <c r="G35" s="8"/>
      <c r="I35">
        <v>1</v>
      </c>
      <c r="J35" t="s">
        <v>28</v>
      </c>
      <c r="K35" t="s">
        <v>7</v>
      </c>
      <c r="L35">
        <v>121.19199999999999</v>
      </c>
      <c r="M35">
        <v>235.29400000000001</v>
      </c>
      <c r="O35">
        <f>M35-L35</f>
        <v>114.10200000000002</v>
      </c>
      <c r="Q35" s="12" t="s">
        <v>29</v>
      </c>
      <c r="R35" s="12">
        <f>O44+P44-2</f>
        <v>4</v>
      </c>
      <c r="S35">
        <f>O35*100/AVERAGE(O35:O40)</f>
        <v>87.108299445753602</v>
      </c>
      <c r="V35">
        <v>1</v>
      </c>
      <c r="W35">
        <f t="shared" si="1"/>
        <v>0</v>
      </c>
      <c r="Y35">
        <v>2</v>
      </c>
      <c r="Z35">
        <f t="shared" si="0"/>
        <v>0</v>
      </c>
    </row>
    <row r="36" spans="6:26" x14ac:dyDescent="0.25">
      <c r="F36" s="8"/>
      <c r="G36" s="8"/>
      <c r="I36">
        <v>2</v>
      </c>
      <c r="J36" t="s">
        <v>30</v>
      </c>
      <c r="K36" t="s">
        <v>7</v>
      </c>
      <c r="L36">
        <v>175.73500000000001</v>
      </c>
      <c r="M36">
        <v>237.64400000000001</v>
      </c>
      <c r="P36">
        <f>M36-L36</f>
        <v>61.908999999999992</v>
      </c>
      <c r="Q36" s="12" t="s">
        <v>31</v>
      </c>
      <c r="R36" s="12">
        <f>SQRT(((O44-1)*STDEV(O35:O40)^2+(P44-1)*STDEV(P35:P40)^2)/(O44+P44-2))</f>
        <v>27.152108478593949</v>
      </c>
      <c r="T36">
        <f>P36*100/AVERAGE(P35:P40)</f>
        <v>74.341352119441225</v>
      </c>
      <c r="V36">
        <v>1</v>
      </c>
      <c r="W36">
        <f t="shared" si="1"/>
        <v>0</v>
      </c>
      <c r="Y36">
        <v>2</v>
      </c>
      <c r="Z36">
        <f t="shared" si="0"/>
        <v>0</v>
      </c>
    </row>
    <row r="37" spans="6:26" x14ac:dyDescent="0.25">
      <c r="F37" s="8"/>
      <c r="G37" s="8"/>
      <c r="I37">
        <v>3</v>
      </c>
      <c r="J37" t="s">
        <v>28</v>
      </c>
      <c r="K37" t="s">
        <v>7</v>
      </c>
      <c r="L37">
        <v>69.81</v>
      </c>
      <c r="M37">
        <v>234.43799999999999</v>
      </c>
      <c r="O37">
        <f>M37-L37</f>
        <v>164.62799999999999</v>
      </c>
      <c r="S37">
        <f>O37*100/AVERAGE(O35:O40)</f>
        <v>125.68110218186816</v>
      </c>
      <c r="V37">
        <v>1</v>
      </c>
      <c r="W37">
        <f t="shared" si="1"/>
        <v>0</v>
      </c>
      <c r="Y37">
        <v>2</v>
      </c>
      <c r="Z37">
        <f t="shared" si="0"/>
        <v>0</v>
      </c>
    </row>
    <row r="38" spans="6:26" x14ac:dyDescent="0.25">
      <c r="F38" s="8"/>
      <c r="G38" s="8"/>
      <c r="I38">
        <v>4</v>
      </c>
      <c r="J38" t="s">
        <v>30</v>
      </c>
      <c r="K38" t="s">
        <v>7</v>
      </c>
      <c r="L38">
        <v>124.931</v>
      </c>
      <c r="M38">
        <v>235.72399999999999</v>
      </c>
      <c r="P38">
        <f>M38-L38</f>
        <v>110.79299999999999</v>
      </c>
      <c r="T38">
        <f>P38*100/AVERAGE(P35:P40)</f>
        <v>133.04206860665252</v>
      </c>
      <c r="V38">
        <v>1</v>
      </c>
      <c r="W38">
        <f>F38</f>
        <v>0</v>
      </c>
      <c r="Y38">
        <v>2</v>
      </c>
      <c r="Z38">
        <f t="shared" si="0"/>
        <v>0</v>
      </c>
    </row>
    <row r="39" spans="6:26" x14ac:dyDescent="0.25">
      <c r="F39" s="8"/>
      <c r="G39" s="8"/>
      <c r="I39">
        <v>5</v>
      </c>
      <c r="J39" t="s">
        <v>28</v>
      </c>
      <c r="K39" t="s">
        <v>7</v>
      </c>
      <c r="L39">
        <v>122.54300000000001</v>
      </c>
      <c r="M39">
        <v>236.779</v>
      </c>
      <c r="O39">
        <f>M39-L39</f>
        <v>114.23599999999999</v>
      </c>
      <c r="S39">
        <f>O39*100/AVERAGE(O35:O40)</f>
        <v>87.210598372378271</v>
      </c>
      <c r="V39">
        <v>1</v>
      </c>
      <c r="W39">
        <f t="shared" si="1"/>
        <v>0</v>
      </c>
      <c r="Y39">
        <v>2</v>
      </c>
      <c r="Z39">
        <f t="shared" si="0"/>
        <v>0</v>
      </c>
    </row>
    <row r="40" spans="6:26" x14ac:dyDescent="0.25">
      <c r="F40" s="8"/>
      <c r="G40" s="8"/>
      <c r="I40">
        <v>6</v>
      </c>
      <c r="J40" t="s">
        <v>30</v>
      </c>
      <c r="K40" t="s">
        <v>7</v>
      </c>
      <c r="L40">
        <v>158.495</v>
      </c>
      <c r="M40">
        <v>235.62299999999999</v>
      </c>
      <c r="P40">
        <f>M40-L40</f>
        <v>77.127999999999986</v>
      </c>
      <c r="T40">
        <f>P40*100/AVERAGE(P35:P40)</f>
        <v>92.616579273906254</v>
      </c>
      <c r="V40">
        <v>1</v>
      </c>
      <c r="W40">
        <f t="shared" si="1"/>
        <v>0</v>
      </c>
      <c r="Y40">
        <v>2</v>
      </c>
      <c r="Z40">
        <f t="shared" si="0"/>
        <v>0</v>
      </c>
    </row>
    <row r="41" spans="6:26" x14ac:dyDescent="0.25">
      <c r="S41" t="s">
        <v>33</v>
      </c>
      <c r="T41" t="s">
        <v>34</v>
      </c>
    </row>
    <row r="42" spans="6:26" x14ac:dyDescent="0.25">
      <c r="N42" t="s">
        <v>11</v>
      </c>
      <c r="O42">
        <f>AVERAGE(O35:O40)</f>
        <v>130.98866666666666</v>
      </c>
      <c r="P42">
        <f>AVERAGE(P35:P40)</f>
        <v>83.276666666666657</v>
      </c>
      <c r="Q42" s="9">
        <f>TTEST(O35:O40,P35:P40,2,2)</f>
        <v>9.7747110060677683E-2</v>
      </c>
      <c r="R42" s="11">
        <f>(O42-P42)/R36</f>
        <v>1.7572116006244953</v>
      </c>
      <c r="S42">
        <f>O42*100/O42</f>
        <v>100</v>
      </c>
      <c r="T42">
        <f>P42*100/O42</f>
        <v>63.575474723004021</v>
      </c>
    </row>
    <row r="43" spans="6:26" x14ac:dyDescent="0.25">
      <c r="N43" t="s">
        <v>35</v>
      </c>
      <c r="O43">
        <f>STDEV(O35:O40)/SQRT(O44-1)</f>
        <v>20.599854967127005</v>
      </c>
      <c r="P43">
        <f>STDEV(P35:P40)/SQRT(P44-1)</f>
        <v>17.688498245093232</v>
      </c>
      <c r="S43">
        <f>O43*100/O42</f>
        <v>15.726440684787237</v>
      </c>
      <c r="T43">
        <f>P43*100/P42</f>
        <v>21.240641530352523</v>
      </c>
    </row>
    <row r="44" spans="6:26" x14ac:dyDescent="0.25">
      <c r="N44" t="s">
        <v>36</v>
      </c>
      <c r="O44">
        <f>COUNT(O35:O40)</f>
        <v>3</v>
      </c>
      <c r="P44">
        <f>COUNT(P35:P40)</f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Z44"/>
  <sheetViews>
    <sheetView topLeftCell="E1" zoomScaleNormal="100" workbookViewId="0">
      <selection activeCell="U10" sqref="U10"/>
    </sheetView>
  </sheetViews>
  <sheetFormatPr defaultRowHeight="15" x14ac:dyDescent="0.25"/>
  <cols>
    <col min="6" max="6" width="10.28515625" customWidth="1"/>
    <col min="7" max="7" width="10.5703125" customWidth="1"/>
    <col min="8" max="9" width="11" customWidth="1"/>
    <col min="13" max="13" width="11" customWidth="1"/>
  </cols>
  <sheetData>
    <row r="3" spans="1:26" x14ac:dyDescent="0.25">
      <c r="C3" s="1">
        <v>1</v>
      </c>
      <c r="D3" s="1">
        <v>2</v>
      </c>
      <c r="F3" s="7" t="s">
        <v>4</v>
      </c>
      <c r="G3" s="7"/>
      <c r="H3" s="7"/>
      <c r="J3" t="str">
        <f>C4</f>
        <v>2N</v>
      </c>
      <c r="K3" t="str">
        <f>D4</f>
        <v>Ts65Dn</v>
      </c>
    </row>
    <row r="4" spans="1:26" x14ac:dyDescent="0.25">
      <c r="A4" s="2" t="s">
        <v>3</v>
      </c>
      <c r="B4" s="1"/>
      <c r="C4" s="2" t="s">
        <v>6</v>
      </c>
      <c r="D4" s="2" t="s">
        <v>18</v>
      </c>
      <c r="F4" s="7" t="str">
        <f>C4</f>
        <v>2N</v>
      </c>
      <c r="G4" s="7" t="str">
        <f>D4</f>
        <v>Ts65Dn</v>
      </c>
      <c r="I4" s="3" t="s">
        <v>0</v>
      </c>
      <c r="J4" s="3">
        <f>S30</f>
        <v>100</v>
      </c>
      <c r="K4" s="3">
        <f>T30</f>
        <v>73.647287408127013</v>
      </c>
    </row>
    <row r="5" spans="1:26" x14ac:dyDescent="0.25">
      <c r="F5" s="8">
        <f>S35</f>
        <v>87.108299445753602</v>
      </c>
      <c r="G5" s="8">
        <f>T36</f>
        <v>74.341352119441225</v>
      </c>
      <c r="V5">
        <v>1</v>
      </c>
      <c r="W5">
        <f>F5</f>
        <v>87.108299445753602</v>
      </c>
      <c r="Y5">
        <v>2</v>
      </c>
      <c r="Z5">
        <f t="shared" ref="Z5:Z40" si="0">G5</f>
        <v>74.341352119441225</v>
      </c>
    </row>
    <row r="6" spans="1:26" x14ac:dyDescent="0.25">
      <c r="F6" s="8">
        <f>S37</f>
        <v>125.68110218186816</v>
      </c>
      <c r="G6" s="8">
        <f>T38</f>
        <v>133.04206860665252</v>
      </c>
      <c r="I6" s="5" t="s">
        <v>1</v>
      </c>
      <c r="J6" s="4">
        <f>S31</f>
        <v>12.661540887770752</v>
      </c>
      <c r="K6" s="4">
        <f>T31</f>
        <v>14.894027741552938</v>
      </c>
      <c r="V6">
        <v>1</v>
      </c>
      <c r="W6">
        <f t="shared" ref="W6:W40" si="1">F6</f>
        <v>125.68110218186816</v>
      </c>
      <c r="Y6">
        <v>2</v>
      </c>
      <c r="Z6">
        <f t="shared" si="0"/>
        <v>133.04206860665252</v>
      </c>
    </row>
    <row r="7" spans="1:26" x14ac:dyDescent="0.25">
      <c r="F7" s="8">
        <f>S39</f>
        <v>87.210598372378271</v>
      </c>
      <c r="G7" s="8">
        <f>T40</f>
        <v>92.616579273906254</v>
      </c>
      <c r="V7">
        <v>1</v>
      </c>
      <c r="W7">
        <f t="shared" si="1"/>
        <v>87.210598372378271</v>
      </c>
      <c r="Y7">
        <v>2</v>
      </c>
      <c r="Z7">
        <f t="shared" si="0"/>
        <v>92.616579273906254</v>
      </c>
    </row>
    <row r="8" spans="1:26" x14ac:dyDescent="0.25">
      <c r="F8" s="8"/>
      <c r="G8" s="8"/>
      <c r="I8" s="6" t="s">
        <v>2</v>
      </c>
      <c r="J8" s="6">
        <f>COUNT(F5:F405)</f>
        <v>3</v>
      </c>
      <c r="K8" s="6">
        <f>COUNT(G5:G40)</f>
        <v>3</v>
      </c>
      <c r="V8">
        <v>1</v>
      </c>
      <c r="W8">
        <f t="shared" si="1"/>
        <v>0</v>
      </c>
      <c r="Y8">
        <v>2</v>
      </c>
      <c r="Z8">
        <f t="shared" si="0"/>
        <v>0</v>
      </c>
    </row>
    <row r="9" spans="1:26" x14ac:dyDescent="0.25">
      <c r="F9" s="8"/>
      <c r="G9" s="8"/>
      <c r="V9">
        <v>1</v>
      </c>
      <c r="W9">
        <f t="shared" si="1"/>
        <v>0</v>
      </c>
      <c r="Y9">
        <v>2</v>
      </c>
      <c r="Z9">
        <f t="shared" si="0"/>
        <v>0</v>
      </c>
    </row>
    <row r="10" spans="1:26" x14ac:dyDescent="0.25">
      <c r="F10" s="8"/>
      <c r="G10" s="8"/>
      <c r="V10">
        <v>1</v>
      </c>
      <c r="W10">
        <f t="shared" si="1"/>
        <v>0</v>
      </c>
      <c r="Y10">
        <v>2</v>
      </c>
      <c r="Z10">
        <f t="shared" si="0"/>
        <v>0</v>
      </c>
    </row>
    <row r="11" spans="1:26" x14ac:dyDescent="0.25">
      <c r="F11" s="8"/>
      <c r="G11" s="8"/>
      <c r="V11">
        <v>1</v>
      </c>
      <c r="W11">
        <f t="shared" si="1"/>
        <v>0</v>
      </c>
      <c r="Y11">
        <v>2</v>
      </c>
      <c r="Z11">
        <f t="shared" si="0"/>
        <v>0</v>
      </c>
    </row>
    <row r="12" spans="1:26" x14ac:dyDescent="0.25">
      <c r="F12" s="8"/>
      <c r="G12" s="8"/>
      <c r="V12">
        <v>1</v>
      </c>
      <c r="W12">
        <f t="shared" si="1"/>
        <v>0</v>
      </c>
      <c r="Y12">
        <v>2</v>
      </c>
      <c r="Z12">
        <f t="shared" si="0"/>
        <v>0</v>
      </c>
    </row>
    <row r="13" spans="1:26" x14ac:dyDescent="0.25">
      <c r="F13" s="8"/>
      <c r="G13" s="8"/>
      <c r="V13">
        <v>1</v>
      </c>
      <c r="W13">
        <f t="shared" si="1"/>
        <v>0</v>
      </c>
      <c r="Y13">
        <v>2</v>
      </c>
      <c r="Z13">
        <f t="shared" si="0"/>
        <v>0</v>
      </c>
    </row>
    <row r="14" spans="1:26" x14ac:dyDescent="0.25">
      <c r="F14" s="8"/>
      <c r="G14" s="8"/>
      <c r="V14">
        <v>1</v>
      </c>
      <c r="W14">
        <f t="shared" si="1"/>
        <v>0</v>
      </c>
      <c r="Y14">
        <v>2</v>
      </c>
      <c r="Z14">
        <f t="shared" si="0"/>
        <v>0</v>
      </c>
    </row>
    <row r="15" spans="1:26" x14ac:dyDescent="0.25">
      <c r="F15" s="8"/>
      <c r="G15" s="8"/>
      <c r="V15">
        <v>1</v>
      </c>
      <c r="W15">
        <f t="shared" si="1"/>
        <v>0</v>
      </c>
      <c r="Y15">
        <v>2</v>
      </c>
      <c r="Z15">
        <f t="shared" si="0"/>
        <v>0</v>
      </c>
    </row>
    <row r="16" spans="1:26" x14ac:dyDescent="0.25">
      <c r="F16" s="8"/>
      <c r="G16" s="8"/>
      <c r="V16">
        <v>1</v>
      </c>
      <c r="W16">
        <f t="shared" si="1"/>
        <v>0</v>
      </c>
      <c r="Y16">
        <v>2</v>
      </c>
      <c r="Z16">
        <f t="shared" si="0"/>
        <v>0</v>
      </c>
    </row>
    <row r="17" spans="6:26" x14ac:dyDescent="0.25">
      <c r="F17" s="8"/>
      <c r="G17" s="8"/>
      <c r="V17">
        <v>1</v>
      </c>
      <c r="W17">
        <f t="shared" si="1"/>
        <v>0</v>
      </c>
      <c r="Y17">
        <v>2</v>
      </c>
      <c r="Z17">
        <f t="shared" si="0"/>
        <v>0</v>
      </c>
    </row>
    <row r="18" spans="6:26" x14ac:dyDescent="0.25">
      <c r="F18" s="8"/>
      <c r="G18" s="8"/>
      <c r="I18" s="10" t="s">
        <v>19</v>
      </c>
      <c r="V18">
        <v>1</v>
      </c>
      <c r="W18">
        <f t="shared" si="1"/>
        <v>0</v>
      </c>
      <c r="Y18">
        <v>2</v>
      </c>
      <c r="Z18">
        <f t="shared" si="0"/>
        <v>0</v>
      </c>
    </row>
    <row r="19" spans="6:26" x14ac:dyDescent="0.25">
      <c r="F19" s="8"/>
      <c r="G19" s="8"/>
      <c r="I19" t="s">
        <v>20</v>
      </c>
      <c r="J19" t="s">
        <v>21</v>
      </c>
      <c r="K19" t="s">
        <v>22</v>
      </c>
      <c r="L19" t="s">
        <v>23</v>
      </c>
      <c r="M19" t="s">
        <v>16</v>
      </c>
      <c r="O19" t="s">
        <v>24</v>
      </c>
      <c r="P19" t="s">
        <v>25</v>
      </c>
      <c r="Q19" s="9" t="s">
        <v>17</v>
      </c>
      <c r="R19" s="11" t="s">
        <v>26</v>
      </c>
      <c r="S19" t="s">
        <v>27</v>
      </c>
      <c r="V19">
        <v>1</v>
      </c>
      <c r="W19">
        <f t="shared" si="1"/>
        <v>0</v>
      </c>
      <c r="Y19">
        <v>2</v>
      </c>
      <c r="Z19">
        <f t="shared" si="0"/>
        <v>0</v>
      </c>
    </row>
    <row r="20" spans="6:26" x14ac:dyDescent="0.25">
      <c r="F20" s="8"/>
      <c r="G20" s="8"/>
      <c r="I20">
        <v>1</v>
      </c>
      <c r="J20" t="s">
        <v>28</v>
      </c>
      <c r="K20" t="s">
        <v>7</v>
      </c>
      <c r="L20">
        <v>198.88499999999999</v>
      </c>
      <c r="M20">
        <v>235.29400000000001</v>
      </c>
      <c r="O20">
        <f>M20-L20</f>
        <v>36.40900000000002</v>
      </c>
      <c r="Q20" s="12" t="s">
        <v>29</v>
      </c>
      <c r="R20" s="12">
        <f>O32+P32-2</f>
        <v>4</v>
      </c>
      <c r="S20">
        <f>O20*100/AVERAGE(O20:O25)</f>
        <v>86.977329373073985</v>
      </c>
      <c r="V20">
        <v>1</v>
      </c>
      <c r="W20">
        <f t="shared" si="1"/>
        <v>0</v>
      </c>
      <c r="Y20">
        <v>2</v>
      </c>
      <c r="Z20">
        <f t="shared" si="0"/>
        <v>0</v>
      </c>
    </row>
    <row r="21" spans="6:26" x14ac:dyDescent="0.25">
      <c r="F21" s="8"/>
      <c r="G21" s="8"/>
      <c r="I21">
        <v>2</v>
      </c>
      <c r="J21" t="s">
        <v>30</v>
      </c>
      <c r="K21" t="s">
        <v>7</v>
      </c>
      <c r="L21">
        <v>211.83699999999999</v>
      </c>
      <c r="M21">
        <v>237.64400000000001</v>
      </c>
      <c r="P21">
        <f>M21-L21</f>
        <v>25.807000000000016</v>
      </c>
      <c r="Q21" s="12" t="s">
        <v>31</v>
      </c>
      <c r="R21" s="12">
        <f>SQRT(((O32-1)*STDEV(O20:O25)^2+(P32-1)*STDEV(P20:P25)^2)/(O32+P32-2))</f>
        <v>7.0125069459264306</v>
      </c>
      <c r="T21">
        <f>P21*100/AVERAGE(P20:P25)</f>
        <v>83.710143047131012</v>
      </c>
      <c r="V21">
        <v>1</v>
      </c>
      <c r="W21">
        <f t="shared" si="1"/>
        <v>0</v>
      </c>
      <c r="Y21">
        <v>2</v>
      </c>
      <c r="Z21">
        <f t="shared" si="0"/>
        <v>0</v>
      </c>
    </row>
    <row r="22" spans="6:26" x14ac:dyDescent="0.25">
      <c r="F22" s="8"/>
      <c r="G22" s="8"/>
      <c r="I22">
        <v>3</v>
      </c>
      <c r="J22" t="s">
        <v>28</v>
      </c>
      <c r="K22" t="s">
        <v>7</v>
      </c>
      <c r="L22">
        <v>184.03</v>
      </c>
      <c r="M22">
        <v>234.43799999999999</v>
      </c>
      <c r="O22">
        <f>M22-L22</f>
        <v>50.407999999999987</v>
      </c>
      <c r="S22">
        <f>O22*100/AVERAGE(O20:O25)</f>
        <v>120.41949020950617</v>
      </c>
      <c r="V22">
        <v>1</v>
      </c>
      <c r="W22">
        <f t="shared" si="1"/>
        <v>0</v>
      </c>
      <c r="Y22">
        <v>2</v>
      </c>
      <c r="Z22">
        <f t="shared" si="0"/>
        <v>0</v>
      </c>
    </row>
    <row r="23" spans="6:26" x14ac:dyDescent="0.25">
      <c r="F23" s="8"/>
      <c r="G23" s="8"/>
      <c r="I23">
        <v>4</v>
      </c>
      <c r="J23" t="s">
        <v>30</v>
      </c>
      <c r="K23" t="s">
        <v>7</v>
      </c>
      <c r="L23">
        <v>197.56200000000001</v>
      </c>
      <c r="M23">
        <v>235.72399999999999</v>
      </c>
      <c r="P23">
        <f>M23-L23</f>
        <v>38.161999999999978</v>
      </c>
      <c r="T23">
        <f>P23*100/AVERAGE(P20:P25)</f>
        <v>123.7860456064095</v>
      </c>
      <c r="V23">
        <v>1</v>
      </c>
      <c r="W23">
        <f t="shared" si="1"/>
        <v>0</v>
      </c>
      <c r="Y23">
        <v>2</v>
      </c>
      <c r="Z23">
        <f t="shared" si="0"/>
        <v>0</v>
      </c>
    </row>
    <row r="24" spans="6:26" x14ac:dyDescent="0.25">
      <c r="F24" s="8"/>
      <c r="G24" s="8"/>
      <c r="I24">
        <v>5</v>
      </c>
      <c r="J24" t="s">
        <v>28</v>
      </c>
      <c r="K24" t="s">
        <v>7</v>
      </c>
      <c r="L24">
        <v>198.01499999999999</v>
      </c>
      <c r="M24">
        <v>236.779</v>
      </c>
      <c r="O24">
        <f>M24-L24</f>
        <v>38.76400000000001</v>
      </c>
      <c r="S24">
        <f>O24*100/AVERAGE(O20:O25)</f>
        <v>92.60318041741985</v>
      </c>
      <c r="V24">
        <v>1</v>
      </c>
      <c r="W24">
        <f t="shared" si="1"/>
        <v>0</v>
      </c>
      <c r="Y24">
        <v>2</v>
      </c>
      <c r="Z24">
        <f t="shared" si="0"/>
        <v>0</v>
      </c>
    </row>
    <row r="25" spans="6:26" x14ac:dyDescent="0.25">
      <c r="F25" s="8"/>
      <c r="G25" s="8"/>
      <c r="I25">
        <v>6</v>
      </c>
      <c r="J25" t="s">
        <v>30</v>
      </c>
      <c r="K25" t="s">
        <v>7</v>
      </c>
      <c r="L25">
        <v>207.10499999999999</v>
      </c>
      <c r="M25">
        <v>235.62299999999999</v>
      </c>
      <c r="P25">
        <f>M25-L25</f>
        <v>28.518000000000001</v>
      </c>
      <c r="T25">
        <f>P25*100/AVERAGE(P20:P25)</f>
        <v>92.503811346459514</v>
      </c>
      <c r="V25">
        <v>1</v>
      </c>
      <c r="W25">
        <f t="shared" si="1"/>
        <v>0</v>
      </c>
      <c r="Y25">
        <v>2</v>
      </c>
      <c r="Z25">
        <f t="shared" si="0"/>
        <v>0</v>
      </c>
    </row>
    <row r="26" spans="6:26" x14ac:dyDescent="0.25">
      <c r="F26" s="8"/>
      <c r="G26" s="8"/>
      <c r="V26">
        <v>1</v>
      </c>
      <c r="W26">
        <f t="shared" si="1"/>
        <v>0</v>
      </c>
      <c r="Y26">
        <v>2</v>
      </c>
      <c r="Z26">
        <f t="shared" si="0"/>
        <v>0</v>
      </c>
    </row>
    <row r="27" spans="6:26" x14ac:dyDescent="0.25">
      <c r="F27" s="8"/>
      <c r="G27" s="8"/>
      <c r="V27">
        <v>1</v>
      </c>
      <c r="W27">
        <f t="shared" si="1"/>
        <v>0</v>
      </c>
      <c r="Y27">
        <v>2</v>
      </c>
      <c r="Z27">
        <f t="shared" si="0"/>
        <v>0</v>
      </c>
    </row>
    <row r="28" spans="6:26" x14ac:dyDescent="0.25">
      <c r="F28" s="8"/>
      <c r="G28" s="8"/>
      <c r="S28" t="s">
        <v>32</v>
      </c>
      <c r="V28">
        <v>1</v>
      </c>
      <c r="W28">
        <f t="shared" si="1"/>
        <v>0</v>
      </c>
      <c r="Y28">
        <v>2</v>
      </c>
      <c r="Z28">
        <f t="shared" si="0"/>
        <v>0</v>
      </c>
    </row>
    <row r="29" spans="6:26" x14ac:dyDescent="0.25">
      <c r="F29" s="8"/>
      <c r="G29" s="8"/>
      <c r="S29" t="s">
        <v>33</v>
      </c>
      <c r="T29" t="s">
        <v>34</v>
      </c>
      <c r="V29">
        <v>1</v>
      </c>
      <c r="W29">
        <f t="shared" si="1"/>
        <v>0</v>
      </c>
      <c r="Y29">
        <v>2</v>
      </c>
      <c r="Z29">
        <f t="shared" si="0"/>
        <v>0</v>
      </c>
    </row>
    <row r="30" spans="6:26" x14ac:dyDescent="0.25">
      <c r="F30" s="8"/>
      <c r="G30" s="8"/>
      <c r="N30" t="s">
        <v>11</v>
      </c>
      <c r="O30">
        <f>AVERAGE(O20:O25)</f>
        <v>41.860333333333337</v>
      </c>
      <c r="P30">
        <f>AVERAGE(P20:P25)</f>
        <v>30.828999999999997</v>
      </c>
      <c r="Q30" s="9">
        <f>TTEST(O20:O25,P20:P25,2,2)</f>
        <v>0.12630277503257839</v>
      </c>
      <c r="R30" s="11">
        <f>(O30-P30)/R21</f>
        <v>1.5730941043475826</v>
      </c>
      <c r="S30">
        <f>O30*100/O30</f>
        <v>100</v>
      </c>
      <c r="T30">
        <f>P30*100/O30</f>
        <v>73.647287408127013</v>
      </c>
      <c r="V30">
        <v>1</v>
      </c>
      <c r="W30">
        <f t="shared" si="1"/>
        <v>0</v>
      </c>
      <c r="Y30">
        <v>2</v>
      </c>
      <c r="Z30">
        <f t="shared" si="0"/>
        <v>0</v>
      </c>
    </row>
    <row r="31" spans="6:26" x14ac:dyDescent="0.25">
      <c r="F31" s="8"/>
      <c r="G31" s="8"/>
      <c r="N31" t="s">
        <v>35</v>
      </c>
      <c r="O31">
        <f>STDEV(O20:O25)/SQRT(O32-1)</f>
        <v>5.3001632207571294</v>
      </c>
      <c r="P31">
        <f>STDEV(P20:P25)/SQRT(P32-1)</f>
        <v>4.5916798124433544</v>
      </c>
      <c r="S31">
        <f>O31*100/O30</f>
        <v>12.661540887770752</v>
      </c>
      <c r="T31">
        <f>P31*100/P30</f>
        <v>14.894027741552938</v>
      </c>
      <c r="V31">
        <v>1</v>
      </c>
      <c r="W31">
        <f t="shared" si="1"/>
        <v>0</v>
      </c>
      <c r="Y31">
        <v>2</v>
      </c>
      <c r="Z31">
        <f t="shared" si="0"/>
        <v>0</v>
      </c>
    </row>
    <row r="32" spans="6:26" x14ac:dyDescent="0.25">
      <c r="F32" s="8"/>
      <c r="G32" s="8"/>
      <c r="N32" t="s">
        <v>36</v>
      </c>
      <c r="O32">
        <f>COUNT(O20:O25)</f>
        <v>3</v>
      </c>
      <c r="P32">
        <f>COUNT(P20:P25)</f>
        <v>3</v>
      </c>
      <c r="V32">
        <v>1</v>
      </c>
      <c r="W32">
        <f t="shared" si="1"/>
        <v>0</v>
      </c>
      <c r="Y32">
        <v>2</v>
      </c>
      <c r="Z32">
        <f t="shared" si="0"/>
        <v>0</v>
      </c>
    </row>
    <row r="33" spans="6:26" x14ac:dyDescent="0.25">
      <c r="F33" s="8"/>
      <c r="G33" s="8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>
        <v>1</v>
      </c>
      <c r="W33">
        <f t="shared" si="1"/>
        <v>0</v>
      </c>
      <c r="Y33">
        <v>2</v>
      </c>
      <c r="Z33">
        <f t="shared" si="0"/>
        <v>0</v>
      </c>
    </row>
    <row r="34" spans="6:26" x14ac:dyDescent="0.25">
      <c r="F34" s="8"/>
      <c r="G34" s="8"/>
      <c r="I34" t="s">
        <v>20</v>
      </c>
      <c r="J34" t="s">
        <v>21</v>
      </c>
      <c r="K34" t="s">
        <v>22</v>
      </c>
      <c r="L34" t="s">
        <v>37</v>
      </c>
      <c r="M34" t="s">
        <v>16</v>
      </c>
      <c r="O34" t="s">
        <v>38</v>
      </c>
      <c r="P34" t="s">
        <v>39</v>
      </c>
      <c r="V34">
        <v>1</v>
      </c>
      <c r="W34">
        <f t="shared" si="1"/>
        <v>0</v>
      </c>
      <c r="Y34">
        <v>2</v>
      </c>
      <c r="Z34">
        <f t="shared" si="0"/>
        <v>0</v>
      </c>
    </row>
    <row r="35" spans="6:26" x14ac:dyDescent="0.25">
      <c r="F35" s="8"/>
      <c r="G35" s="8"/>
      <c r="I35">
        <v>1</v>
      </c>
      <c r="J35" t="s">
        <v>28</v>
      </c>
      <c r="K35" t="s">
        <v>7</v>
      </c>
      <c r="L35">
        <v>121.19199999999999</v>
      </c>
      <c r="M35">
        <v>235.29400000000001</v>
      </c>
      <c r="O35">
        <f>M35-L35</f>
        <v>114.10200000000002</v>
      </c>
      <c r="Q35" s="12" t="s">
        <v>29</v>
      </c>
      <c r="R35" s="12">
        <f>O44+P44-2</f>
        <v>4</v>
      </c>
      <c r="S35">
        <f>O35*100/AVERAGE(O35:O40)</f>
        <v>87.108299445753602</v>
      </c>
      <c r="V35">
        <v>1</v>
      </c>
      <c r="W35">
        <f t="shared" si="1"/>
        <v>0</v>
      </c>
      <c r="Y35">
        <v>2</v>
      </c>
      <c r="Z35">
        <f t="shared" si="0"/>
        <v>0</v>
      </c>
    </row>
    <row r="36" spans="6:26" x14ac:dyDescent="0.25">
      <c r="F36" s="8"/>
      <c r="G36" s="8"/>
      <c r="I36">
        <v>2</v>
      </c>
      <c r="J36" t="s">
        <v>30</v>
      </c>
      <c r="K36" t="s">
        <v>7</v>
      </c>
      <c r="L36">
        <v>175.73500000000001</v>
      </c>
      <c r="M36">
        <v>237.64400000000001</v>
      </c>
      <c r="P36">
        <f>M36-L36</f>
        <v>61.908999999999992</v>
      </c>
      <c r="Q36" s="12" t="s">
        <v>31</v>
      </c>
      <c r="R36" s="12">
        <f>SQRT(((O44-1)*STDEV(O35:O40)^2+(P44-1)*STDEV(P35:P40)^2)/(O44+P44-2))</f>
        <v>27.152108478593949</v>
      </c>
      <c r="T36">
        <f>P36*100/AVERAGE(P35:P40)</f>
        <v>74.341352119441225</v>
      </c>
      <c r="V36">
        <v>1</v>
      </c>
      <c r="W36">
        <f t="shared" si="1"/>
        <v>0</v>
      </c>
      <c r="Y36">
        <v>2</v>
      </c>
      <c r="Z36">
        <f t="shared" si="0"/>
        <v>0</v>
      </c>
    </row>
    <row r="37" spans="6:26" x14ac:dyDescent="0.25">
      <c r="F37" s="8"/>
      <c r="G37" s="8"/>
      <c r="I37">
        <v>3</v>
      </c>
      <c r="J37" t="s">
        <v>28</v>
      </c>
      <c r="K37" t="s">
        <v>7</v>
      </c>
      <c r="L37">
        <v>69.81</v>
      </c>
      <c r="M37">
        <v>234.43799999999999</v>
      </c>
      <c r="O37">
        <f>M37-L37</f>
        <v>164.62799999999999</v>
      </c>
      <c r="S37">
        <f>O37*100/AVERAGE(O35:O40)</f>
        <v>125.68110218186816</v>
      </c>
      <c r="V37">
        <v>1</v>
      </c>
      <c r="W37">
        <f t="shared" si="1"/>
        <v>0</v>
      </c>
      <c r="Y37">
        <v>2</v>
      </c>
      <c r="Z37">
        <f t="shared" si="0"/>
        <v>0</v>
      </c>
    </row>
    <row r="38" spans="6:26" x14ac:dyDescent="0.25">
      <c r="F38" s="8"/>
      <c r="G38" s="8"/>
      <c r="I38">
        <v>4</v>
      </c>
      <c r="J38" t="s">
        <v>30</v>
      </c>
      <c r="K38" t="s">
        <v>7</v>
      </c>
      <c r="L38">
        <v>124.931</v>
      </c>
      <c r="M38">
        <v>235.72399999999999</v>
      </c>
      <c r="P38">
        <f>M38-L38</f>
        <v>110.79299999999999</v>
      </c>
      <c r="T38">
        <f>P38*100/AVERAGE(P35:P40)</f>
        <v>133.04206860665252</v>
      </c>
      <c r="V38">
        <v>1</v>
      </c>
      <c r="W38">
        <f>F38</f>
        <v>0</v>
      </c>
      <c r="Y38">
        <v>2</v>
      </c>
      <c r="Z38">
        <f t="shared" si="0"/>
        <v>0</v>
      </c>
    </row>
    <row r="39" spans="6:26" x14ac:dyDescent="0.25">
      <c r="F39" s="8"/>
      <c r="G39" s="8"/>
      <c r="I39">
        <v>5</v>
      </c>
      <c r="J39" t="s">
        <v>28</v>
      </c>
      <c r="K39" t="s">
        <v>7</v>
      </c>
      <c r="L39">
        <v>122.54300000000001</v>
      </c>
      <c r="M39">
        <v>236.779</v>
      </c>
      <c r="O39">
        <f>M39-L39</f>
        <v>114.23599999999999</v>
      </c>
      <c r="S39">
        <f>O39*100/AVERAGE(O35:O40)</f>
        <v>87.210598372378271</v>
      </c>
      <c r="V39">
        <v>1</v>
      </c>
      <c r="W39">
        <f t="shared" si="1"/>
        <v>0</v>
      </c>
      <c r="Y39">
        <v>2</v>
      </c>
      <c r="Z39">
        <f t="shared" si="0"/>
        <v>0</v>
      </c>
    </row>
    <row r="40" spans="6:26" x14ac:dyDescent="0.25">
      <c r="F40" s="8"/>
      <c r="G40" s="8"/>
      <c r="I40">
        <v>6</v>
      </c>
      <c r="J40" t="s">
        <v>30</v>
      </c>
      <c r="K40" t="s">
        <v>7</v>
      </c>
      <c r="L40">
        <v>158.495</v>
      </c>
      <c r="M40">
        <v>235.62299999999999</v>
      </c>
      <c r="P40">
        <f>M40-L40</f>
        <v>77.127999999999986</v>
      </c>
      <c r="T40">
        <f>P40*100/AVERAGE(P35:P40)</f>
        <v>92.616579273906254</v>
      </c>
      <c r="V40">
        <v>1</v>
      </c>
      <c r="W40">
        <f t="shared" si="1"/>
        <v>0</v>
      </c>
      <c r="Y40">
        <v>2</v>
      </c>
      <c r="Z40">
        <f t="shared" si="0"/>
        <v>0</v>
      </c>
    </row>
    <row r="41" spans="6:26" x14ac:dyDescent="0.25">
      <c r="S41" t="s">
        <v>33</v>
      </c>
      <c r="T41" t="s">
        <v>34</v>
      </c>
    </row>
    <row r="42" spans="6:26" x14ac:dyDescent="0.25">
      <c r="N42" t="s">
        <v>11</v>
      </c>
      <c r="O42">
        <f>AVERAGE(O35:O40)</f>
        <v>130.98866666666666</v>
      </c>
      <c r="P42">
        <f>AVERAGE(P35:P40)</f>
        <v>83.276666666666657</v>
      </c>
      <c r="Q42" s="9">
        <f>TTEST(O35:O40,P35:P40,2,2)</f>
        <v>9.7747110060677683E-2</v>
      </c>
      <c r="R42" s="11">
        <f>(O42-P42)/R36</f>
        <v>1.7572116006244953</v>
      </c>
      <c r="S42">
        <f>O42*100/O42</f>
        <v>100</v>
      </c>
      <c r="T42">
        <f>P42*100/O42</f>
        <v>63.575474723004021</v>
      </c>
    </row>
    <row r="43" spans="6:26" x14ac:dyDescent="0.25">
      <c r="N43" t="s">
        <v>35</v>
      </c>
      <c r="O43">
        <f>STDEV(O35:O40)/SQRT(O44-1)</f>
        <v>20.599854967127005</v>
      </c>
      <c r="P43">
        <f>STDEV(P35:P40)/SQRT(P44-1)</f>
        <v>17.688498245093232</v>
      </c>
      <c r="S43">
        <f>O43*100/O42</f>
        <v>15.726440684787237</v>
      </c>
      <c r="T43">
        <f>P43*100/P42</f>
        <v>21.240641530352523</v>
      </c>
    </row>
    <row r="44" spans="6:26" x14ac:dyDescent="0.25">
      <c r="N44" t="s">
        <v>36</v>
      </c>
      <c r="O44">
        <f>COUNT(O35:O40)</f>
        <v>3</v>
      </c>
      <c r="P44">
        <f>COUNT(P35:P40)</f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4"/>
  <sheetViews>
    <sheetView tabSelected="1" workbookViewId="0">
      <selection activeCell="C8" sqref="C8"/>
    </sheetView>
  </sheetViews>
  <sheetFormatPr defaultRowHeight="15" x14ac:dyDescent="0.25"/>
  <cols>
    <col min="6" max="6" width="10.28515625" customWidth="1"/>
    <col min="7" max="7" width="10.5703125" customWidth="1"/>
    <col min="8" max="9" width="11" customWidth="1"/>
    <col min="13" max="13" width="11" customWidth="1"/>
  </cols>
  <sheetData>
    <row r="1" spans="1:29" x14ac:dyDescent="0.25">
      <c r="A1" t="s">
        <v>45</v>
      </c>
    </row>
    <row r="2" spans="1:29" x14ac:dyDescent="0.25">
      <c r="A2" t="s">
        <v>44</v>
      </c>
    </row>
    <row r="3" spans="1:29" x14ac:dyDescent="0.25">
      <c r="C3" s="1">
        <v>1</v>
      </c>
      <c r="D3" s="1">
        <v>2</v>
      </c>
      <c r="E3" s="7" t="s">
        <v>4</v>
      </c>
      <c r="F3" s="7"/>
      <c r="G3" s="7"/>
      <c r="J3" t="str">
        <f>C4</f>
        <v>2N</v>
      </c>
      <c r="K3" t="str">
        <f>D4</f>
        <v>Ts65Dn</v>
      </c>
    </row>
    <row r="4" spans="1:29" x14ac:dyDescent="0.25">
      <c r="A4" s="2" t="s">
        <v>3</v>
      </c>
      <c r="B4" s="1"/>
      <c r="C4" s="2" t="s">
        <v>6</v>
      </c>
      <c r="D4" s="2" t="s">
        <v>18</v>
      </c>
      <c r="E4" s="7" t="str">
        <f>C4</f>
        <v>2N</v>
      </c>
      <c r="F4" s="7" t="str">
        <f>D4</f>
        <v>Ts65Dn</v>
      </c>
      <c r="G4" s="7" t="str">
        <f>E4</f>
        <v>2N</v>
      </c>
      <c r="H4" s="7" t="str">
        <f>F4</f>
        <v>Ts65Dn</v>
      </c>
      <c r="I4" s="3" t="s">
        <v>40</v>
      </c>
      <c r="J4" s="3">
        <f>S30</f>
        <v>100</v>
      </c>
      <c r="K4" s="3">
        <f>T30</f>
        <v>73.647287408127013</v>
      </c>
    </row>
    <row r="5" spans="1:29" x14ac:dyDescent="0.25">
      <c r="E5" s="8">
        <f>S20</f>
        <v>86.977329373073985</v>
      </c>
      <c r="F5" s="8">
        <f>T21</f>
        <v>83.710143047131012</v>
      </c>
      <c r="G5" s="8">
        <f>S35</f>
        <v>87.108299445753602</v>
      </c>
      <c r="H5" s="8">
        <f>T36</f>
        <v>74.341352119441225</v>
      </c>
      <c r="I5" s="3" t="s">
        <v>41</v>
      </c>
      <c r="J5" s="3">
        <f>S42</f>
        <v>100</v>
      </c>
      <c r="K5" s="3">
        <f>T42</f>
        <v>63.575474723004021</v>
      </c>
      <c r="V5">
        <v>0.86</v>
      </c>
      <c r="W5">
        <f t="shared" ref="W5:W40" si="0">E5</f>
        <v>86.977329373073985</v>
      </c>
      <c r="X5">
        <v>1.143</v>
      </c>
      <c r="Y5">
        <f t="shared" ref="Y5:Y40" si="1">F5</f>
        <v>83.710143047131012</v>
      </c>
      <c r="Z5">
        <v>1.855</v>
      </c>
      <c r="AA5">
        <f>G5</f>
        <v>87.108299445753602</v>
      </c>
      <c r="AB5">
        <v>2.1446000000000001</v>
      </c>
      <c r="AC5">
        <f>H5</f>
        <v>74.341352119441225</v>
      </c>
    </row>
    <row r="6" spans="1:29" x14ac:dyDescent="0.25">
      <c r="E6" s="8">
        <f>S22</f>
        <v>120.41949020950617</v>
      </c>
      <c r="F6" s="8">
        <f>T23</f>
        <v>123.7860456064095</v>
      </c>
      <c r="G6" s="8">
        <f>S37</f>
        <v>125.68110218186816</v>
      </c>
      <c r="H6" s="8">
        <f>T38</f>
        <v>133.04206860665252</v>
      </c>
      <c r="I6" s="5" t="s">
        <v>42</v>
      </c>
      <c r="J6" s="4">
        <f>S31</f>
        <v>12.661540887770752</v>
      </c>
      <c r="K6" s="4">
        <f>T31</f>
        <v>14.894027741552938</v>
      </c>
      <c r="V6">
        <v>0.86</v>
      </c>
      <c r="W6">
        <f t="shared" si="0"/>
        <v>120.41949020950617</v>
      </c>
      <c r="X6">
        <v>1.143</v>
      </c>
      <c r="Y6">
        <f t="shared" si="1"/>
        <v>123.7860456064095</v>
      </c>
      <c r="Z6">
        <v>1.855</v>
      </c>
      <c r="AA6">
        <f t="shared" ref="AA6:AA40" si="2">G6</f>
        <v>125.68110218186816</v>
      </c>
      <c r="AB6">
        <v>2.1446000000000001</v>
      </c>
      <c r="AC6">
        <f t="shared" ref="AC6:AC40" si="3">H6</f>
        <v>133.04206860665252</v>
      </c>
    </row>
    <row r="7" spans="1:29" x14ac:dyDescent="0.25">
      <c r="E7" s="8">
        <f>S24</f>
        <v>92.60318041741985</v>
      </c>
      <c r="F7" s="8">
        <f>T25</f>
        <v>92.503811346459514</v>
      </c>
      <c r="G7" s="8">
        <f>S39</f>
        <v>87.210598372378271</v>
      </c>
      <c r="H7" s="8">
        <f>T40</f>
        <v>92.616579273906254</v>
      </c>
      <c r="I7" s="5" t="s">
        <v>43</v>
      </c>
      <c r="J7" s="4">
        <f>S43</f>
        <v>15.726440684787237</v>
      </c>
      <c r="K7" s="4">
        <f>T43</f>
        <v>21.240641530352523</v>
      </c>
      <c r="V7">
        <v>0.86</v>
      </c>
      <c r="W7">
        <f t="shared" si="0"/>
        <v>92.60318041741985</v>
      </c>
      <c r="X7">
        <v>1.143</v>
      </c>
      <c r="Y7">
        <f t="shared" si="1"/>
        <v>92.503811346459514</v>
      </c>
      <c r="Z7">
        <v>1.855</v>
      </c>
      <c r="AA7">
        <f t="shared" si="2"/>
        <v>87.210598372378271</v>
      </c>
      <c r="AB7">
        <v>2.1446000000000001</v>
      </c>
      <c r="AC7">
        <f t="shared" si="3"/>
        <v>92.616579273906254</v>
      </c>
    </row>
    <row r="8" spans="1:29" x14ac:dyDescent="0.25">
      <c r="E8" s="8"/>
      <c r="F8" s="8"/>
      <c r="G8" s="8"/>
      <c r="H8" s="8"/>
      <c r="I8" s="6" t="s">
        <v>2</v>
      </c>
      <c r="J8" s="6">
        <f>COUNT(F5:F405)</f>
        <v>3</v>
      </c>
      <c r="K8" s="6">
        <f>COUNT(F5:F40)</f>
        <v>3</v>
      </c>
      <c r="V8">
        <v>0.86</v>
      </c>
      <c r="W8">
        <f t="shared" si="0"/>
        <v>0</v>
      </c>
      <c r="X8">
        <v>1.143</v>
      </c>
      <c r="Y8">
        <f t="shared" si="1"/>
        <v>0</v>
      </c>
      <c r="Z8">
        <v>1.855</v>
      </c>
      <c r="AA8">
        <f t="shared" si="2"/>
        <v>0</v>
      </c>
      <c r="AB8">
        <v>2.1446000000000001</v>
      </c>
      <c r="AC8">
        <f t="shared" si="3"/>
        <v>0</v>
      </c>
    </row>
    <row r="9" spans="1:29" x14ac:dyDescent="0.25">
      <c r="E9" s="8"/>
      <c r="F9" s="8"/>
      <c r="G9" s="8"/>
      <c r="H9" s="8"/>
      <c r="I9" s="6" t="s">
        <v>2</v>
      </c>
      <c r="J9" s="6">
        <f>COUNT(G5:G40)</f>
        <v>3</v>
      </c>
      <c r="K9" s="6">
        <f>COUNT(H5:H40)</f>
        <v>3</v>
      </c>
      <c r="V9">
        <v>0.86</v>
      </c>
      <c r="W9">
        <f t="shared" si="0"/>
        <v>0</v>
      </c>
      <c r="X9">
        <v>1.143</v>
      </c>
      <c r="Y9">
        <f t="shared" si="1"/>
        <v>0</v>
      </c>
      <c r="Z9">
        <v>1.855</v>
      </c>
      <c r="AA9">
        <f t="shared" si="2"/>
        <v>0</v>
      </c>
      <c r="AB9">
        <v>2.1446000000000001</v>
      </c>
      <c r="AC9">
        <f t="shared" si="3"/>
        <v>0</v>
      </c>
    </row>
    <row r="10" spans="1:29" x14ac:dyDescent="0.25">
      <c r="E10" s="8"/>
      <c r="F10" s="8"/>
      <c r="G10" s="8"/>
      <c r="H10" s="8"/>
      <c r="V10">
        <v>0.86</v>
      </c>
      <c r="W10">
        <f t="shared" si="0"/>
        <v>0</v>
      </c>
      <c r="X10">
        <v>1.143</v>
      </c>
      <c r="Y10">
        <f t="shared" si="1"/>
        <v>0</v>
      </c>
      <c r="Z10">
        <v>1.855</v>
      </c>
      <c r="AA10">
        <f t="shared" si="2"/>
        <v>0</v>
      </c>
      <c r="AB10">
        <v>2.1446000000000001</v>
      </c>
      <c r="AC10">
        <f t="shared" si="3"/>
        <v>0</v>
      </c>
    </row>
    <row r="11" spans="1:29" x14ac:dyDescent="0.25">
      <c r="E11" s="8"/>
      <c r="F11" s="8"/>
      <c r="G11" s="8"/>
      <c r="H11" s="8"/>
      <c r="V11">
        <v>0.86</v>
      </c>
      <c r="W11">
        <f t="shared" si="0"/>
        <v>0</v>
      </c>
      <c r="X11">
        <v>1.143</v>
      </c>
      <c r="Y11">
        <f t="shared" si="1"/>
        <v>0</v>
      </c>
      <c r="Z11">
        <v>1.855</v>
      </c>
      <c r="AA11">
        <f t="shared" si="2"/>
        <v>0</v>
      </c>
      <c r="AB11">
        <v>2.1446000000000001</v>
      </c>
      <c r="AC11">
        <f t="shared" si="3"/>
        <v>0</v>
      </c>
    </row>
    <row r="12" spans="1:29" x14ac:dyDescent="0.25">
      <c r="E12" s="8"/>
      <c r="F12" s="8"/>
      <c r="G12" s="8"/>
      <c r="H12" s="8"/>
      <c r="V12">
        <v>0.86</v>
      </c>
      <c r="W12">
        <f t="shared" si="0"/>
        <v>0</v>
      </c>
      <c r="X12">
        <v>1.143</v>
      </c>
      <c r="Y12">
        <f t="shared" si="1"/>
        <v>0</v>
      </c>
      <c r="Z12">
        <v>1.855</v>
      </c>
      <c r="AA12">
        <f t="shared" si="2"/>
        <v>0</v>
      </c>
      <c r="AB12">
        <v>2.1446000000000001</v>
      </c>
      <c r="AC12">
        <f t="shared" si="3"/>
        <v>0</v>
      </c>
    </row>
    <row r="13" spans="1:29" x14ac:dyDescent="0.25">
      <c r="E13" s="8"/>
      <c r="F13" s="8"/>
      <c r="G13" s="8"/>
      <c r="H13" s="8"/>
      <c r="V13">
        <v>0.86</v>
      </c>
      <c r="W13">
        <f t="shared" si="0"/>
        <v>0</v>
      </c>
      <c r="X13">
        <v>1.143</v>
      </c>
      <c r="Y13">
        <f t="shared" si="1"/>
        <v>0</v>
      </c>
      <c r="Z13">
        <v>1.855</v>
      </c>
      <c r="AA13">
        <f t="shared" si="2"/>
        <v>0</v>
      </c>
      <c r="AB13">
        <v>2.1446000000000001</v>
      </c>
      <c r="AC13">
        <f t="shared" si="3"/>
        <v>0</v>
      </c>
    </row>
    <row r="14" spans="1:29" x14ac:dyDescent="0.25">
      <c r="E14" s="8"/>
      <c r="F14" s="8"/>
      <c r="G14" s="8"/>
      <c r="H14" s="8"/>
      <c r="V14">
        <v>0.86</v>
      </c>
      <c r="W14">
        <f t="shared" si="0"/>
        <v>0</v>
      </c>
      <c r="X14">
        <v>1.143</v>
      </c>
      <c r="Y14">
        <f t="shared" si="1"/>
        <v>0</v>
      </c>
      <c r="Z14">
        <v>1.855</v>
      </c>
      <c r="AA14">
        <f t="shared" si="2"/>
        <v>0</v>
      </c>
      <c r="AB14">
        <v>2.1446000000000001</v>
      </c>
      <c r="AC14">
        <f t="shared" si="3"/>
        <v>0</v>
      </c>
    </row>
    <row r="15" spans="1:29" x14ac:dyDescent="0.25">
      <c r="E15" s="8"/>
      <c r="F15" s="8"/>
      <c r="G15" s="8"/>
      <c r="H15" s="8"/>
      <c r="V15">
        <v>0.86</v>
      </c>
      <c r="W15">
        <f t="shared" si="0"/>
        <v>0</v>
      </c>
      <c r="X15">
        <v>1.143</v>
      </c>
      <c r="Y15">
        <f t="shared" si="1"/>
        <v>0</v>
      </c>
      <c r="Z15">
        <v>1.855</v>
      </c>
      <c r="AA15">
        <f t="shared" si="2"/>
        <v>0</v>
      </c>
      <c r="AB15">
        <v>2.1446000000000001</v>
      </c>
      <c r="AC15">
        <f t="shared" si="3"/>
        <v>0</v>
      </c>
    </row>
    <row r="16" spans="1:29" x14ac:dyDescent="0.25">
      <c r="E16" s="8"/>
      <c r="F16" s="8"/>
      <c r="G16" s="8"/>
      <c r="H16" s="8"/>
      <c r="V16">
        <v>0.86</v>
      </c>
      <c r="W16">
        <f t="shared" si="0"/>
        <v>0</v>
      </c>
      <c r="X16">
        <v>1.143</v>
      </c>
      <c r="Y16">
        <f t="shared" si="1"/>
        <v>0</v>
      </c>
      <c r="Z16">
        <v>1.855</v>
      </c>
      <c r="AA16">
        <f t="shared" si="2"/>
        <v>0</v>
      </c>
      <c r="AB16">
        <v>2.1446000000000001</v>
      </c>
      <c r="AC16">
        <f t="shared" si="3"/>
        <v>0</v>
      </c>
    </row>
    <row r="17" spans="5:29" x14ac:dyDescent="0.25">
      <c r="E17" s="8"/>
      <c r="F17" s="8"/>
      <c r="G17" s="8"/>
      <c r="H17" s="8"/>
      <c r="V17">
        <v>0.86</v>
      </c>
      <c r="W17">
        <f t="shared" si="0"/>
        <v>0</v>
      </c>
      <c r="X17">
        <v>1.143</v>
      </c>
      <c r="Y17">
        <f t="shared" si="1"/>
        <v>0</v>
      </c>
      <c r="Z17">
        <v>1.855</v>
      </c>
      <c r="AA17">
        <f t="shared" si="2"/>
        <v>0</v>
      </c>
      <c r="AB17">
        <v>2.1446000000000001</v>
      </c>
      <c r="AC17">
        <f t="shared" si="3"/>
        <v>0</v>
      </c>
    </row>
    <row r="18" spans="5:29" x14ac:dyDescent="0.25">
      <c r="E18" s="8"/>
      <c r="F18" s="8"/>
      <c r="G18" s="8"/>
      <c r="H18" s="8"/>
      <c r="I18" s="10" t="s">
        <v>19</v>
      </c>
      <c r="V18">
        <v>0.86</v>
      </c>
      <c r="W18">
        <f t="shared" si="0"/>
        <v>0</v>
      </c>
      <c r="X18">
        <v>1.143</v>
      </c>
      <c r="Y18">
        <f t="shared" si="1"/>
        <v>0</v>
      </c>
      <c r="Z18">
        <v>1.855</v>
      </c>
      <c r="AA18">
        <f t="shared" si="2"/>
        <v>0</v>
      </c>
      <c r="AB18">
        <v>2.1446000000000001</v>
      </c>
      <c r="AC18">
        <f t="shared" si="3"/>
        <v>0</v>
      </c>
    </row>
    <row r="19" spans="5:29" x14ac:dyDescent="0.25">
      <c r="E19" s="8"/>
      <c r="F19" s="8"/>
      <c r="G19" s="8"/>
      <c r="H19" s="8"/>
      <c r="I19" t="s">
        <v>20</v>
      </c>
      <c r="J19" t="s">
        <v>21</v>
      </c>
      <c r="K19" t="s">
        <v>22</v>
      </c>
      <c r="L19" t="s">
        <v>23</v>
      </c>
      <c r="M19" t="s">
        <v>16</v>
      </c>
      <c r="O19" t="s">
        <v>24</v>
      </c>
      <c r="P19" t="s">
        <v>25</v>
      </c>
      <c r="Q19" s="9" t="s">
        <v>17</v>
      </c>
      <c r="R19" s="11" t="s">
        <v>26</v>
      </c>
      <c r="S19" t="s">
        <v>27</v>
      </c>
      <c r="V19">
        <v>0.86</v>
      </c>
      <c r="W19">
        <f t="shared" si="0"/>
        <v>0</v>
      </c>
      <c r="X19">
        <v>1.143</v>
      </c>
      <c r="Y19">
        <f t="shared" si="1"/>
        <v>0</v>
      </c>
      <c r="Z19">
        <v>1.855</v>
      </c>
      <c r="AA19">
        <f t="shared" si="2"/>
        <v>0</v>
      </c>
      <c r="AB19">
        <v>2.1446000000000001</v>
      </c>
      <c r="AC19">
        <f t="shared" si="3"/>
        <v>0</v>
      </c>
    </row>
    <row r="20" spans="5:29" x14ac:dyDescent="0.25">
      <c r="E20" s="8"/>
      <c r="F20" s="8"/>
      <c r="G20" s="8"/>
      <c r="H20" s="8"/>
      <c r="I20">
        <v>1</v>
      </c>
      <c r="J20" t="s">
        <v>28</v>
      </c>
      <c r="K20" t="s">
        <v>7</v>
      </c>
      <c r="L20">
        <v>198.88499999999999</v>
      </c>
      <c r="M20">
        <v>235.29400000000001</v>
      </c>
      <c r="O20">
        <f>M20-L20</f>
        <v>36.40900000000002</v>
      </c>
      <c r="Q20" s="12" t="s">
        <v>29</v>
      </c>
      <c r="R20" s="12">
        <f>O32+P32-2</f>
        <v>4</v>
      </c>
      <c r="S20">
        <f>O20*100/AVERAGE(O20:O25)</f>
        <v>86.977329373073985</v>
      </c>
      <c r="V20">
        <v>0.86</v>
      </c>
      <c r="W20">
        <f t="shared" si="0"/>
        <v>0</v>
      </c>
      <c r="X20">
        <v>1.143</v>
      </c>
      <c r="Y20">
        <f t="shared" si="1"/>
        <v>0</v>
      </c>
      <c r="Z20">
        <v>1.855</v>
      </c>
      <c r="AA20">
        <f t="shared" si="2"/>
        <v>0</v>
      </c>
      <c r="AB20">
        <v>2.1446000000000001</v>
      </c>
      <c r="AC20">
        <f t="shared" si="3"/>
        <v>0</v>
      </c>
    </row>
    <row r="21" spans="5:29" x14ac:dyDescent="0.25">
      <c r="E21" s="8"/>
      <c r="F21" s="8"/>
      <c r="G21" s="8"/>
      <c r="H21" s="8"/>
      <c r="I21">
        <v>2</v>
      </c>
      <c r="J21" t="s">
        <v>30</v>
      </c>
      <c r="K21" t="s">
        <v>7</v>
      </c>
      <c r="L21">
        <v>211.83699999999999</v>
      </c>
      <c r="M21">
        <v>237.64400000000001</v>
      </c>
      <c r="P21">
        <f>M21-L21</f>
        <v>25.807000000000016</v>
      </c>
      <c r="Q21" s="12" t="s">
        <v>31</v>
      </c>
      <c r="R21" s="12">
        <f>SQRT(((O32-1)*STDEV(O20:O25)^2+(P32-1)*STDEV(P20:P25)^2)/(O32+P32-2))</f>
        <v>7.0125069459264306</v>
      </c>
      <c r="T21">
        <f>P21*100/AVERAGE(P20:P25)</f>
        <v>83.710143047131012</v>
      </c>
      <c r="V21">
        <v>0.86</v>
      </c>
      <c r="W21">
        <f t="shared" si="0"/>
        <v>0</v>
      </c>
      <c r="X21">
        <v>1.143</v>
      </c>
      <c r="Y21">
        <f t="shared" si="1"/>
        <v>0</v>
      </c>
      <c r="Z21">
        <v>1.855</v>
      </c>
      <c r="AA21">
        <f t="shared" si="2"/>
        <v>0</v>
      </c>
      <c r="AB21">
        <v>2.1446000000000001</v>
      </c>
      <c r="AC21">
        <f t="shared" si="3"/>
        <v>0</v>
      </c>
    </row>
    <row r="22" spans="5:29" x14ac:dyDescent="0.25">
      <c r="E22" s="8"/>
      <c r="F22" s="8"/>
      <c r="G22" s="8"/>
      <c r="H22" s="8"/>
      <c r="I22">
        <v>3</v>
      </c>
      <c r="J22" t="s">
        <v>28</v>
      </c>
      <c r="K22" t="s">
        <v>7</v>
      </c>
      <c r="L22">
        <v>184.03</v>
      </c>
      <c r="M22">
        <v>234.43799999999999</v>
      </c>
      <c r="O22">
        <f>M22-L22</f>
        <v>50.407999999999987</v>
      </c>
      <c r="S22">
        <f>O22*100/AVERAGE(O20:O25)</f>
        <v>120.41949020950617</v>
      </c>
      <c r="V22">
        <v>0.86</v>
      </c>
      <c r="W22">
        <f t="shared" si="0"/>
        <v>0</v>
      </c>
      <c r="X22">
        <v>1.143</v>
      </c>
      <c r="Y22">
        <f t="shared" si="1"/>
        <v>0</v>
      </c>
      <c r="Z22">
        <v>1.855</v>
      </c>
      <c r="AA22">
        <f t="shared" si="2"/>
        <v>0</v>
      </c>
      <c r="AB22">
        <v>2.1446000000000001</v>
      </c>
      <c r="AC22">
        <f t="shared" si="3"/>
        <v>0</v>
      </c>
    </row>
    <row r="23" spans="5:29" x14ac:dyDescent="0.25">
      <c r="E23" s="8"/>
      <c r="F23" s="8"/>
      <c r="G23" s="8"/>
      <c r="H23" s="8"/>
      <c r="I23">
        <v>4</v>
      </c>
      <c r="J23" t="s">
        <v>30</v>
      </c>
      <c r="K23" t="s">
        <v>7</v>
      </c>
      <c r="L23">
        <v>197.56200000000001</v>
      </c>
      <c r="M23">
        <v>235.72399999999999</v>
      </c>
      <c r="P23">
        <f>M23-L23</f>
        <v>38.161999999999978</v>
      </c>
      <c r="T23">
        <f>P23*100/AVERAGE(P20:P25)</f>
        <v>123.7860456064095</v>
      </c>
      <c r="V23">
        <v>0.86</v>
      </c>
      <c r="W23">
        <f t="shared" si="0"/>
        <v>0</v>
      </c>
      <c r="X23">
        <v>1.143</v>
      </c>
      <c r="Y23">
        <f t="shared" si="1"/>
        <v>0</v>
      </c>
      <c r="Z23">
        <v>1.855</v>
      </c>
      <c r="AA23">
        <f t="shared" si="2"/>
        <v>0</v>
      </c>
      <c r="AB23">
        <v>2.1446000000000001</v>
      </c>
      <c r="AC23">
        <f t="shared" si="3"/>
        <v>0</v>
      </c>
    </row>
    <row r="24" spans="5:29" x14ac:dyDescent="0.25">
      <c r="E24" s="8"/>
      <c r="F24" s="8"/>
      <c r="G24" s="8"/>
      <c r="H24" s="8"/>
      <c r="I24">
        <v>5</v>
      </c>
      <c r="J24" t="s">
        <v>28</v>
      </c>
      <c r="K24" t="s">
        <v>7</v>
      </c>
      <c r="L24">
        <v>198.01499999999999</v>
      </c>
      <c r="M24">
        <v>236.779</v>
      </c>
      <c r="O24">
        <f>M24-L24</f>
        <v>38.76400000000001</v>
      </c>
      <c r="S24">
        <f>O24*100/AVERAGE(O20:O25)</f>
        <v>92.60318041741985</v>
      </c>
      <c r="V24">
        <v>0.86</v>
      </c>
      <c r="W24">
        <f t="shared" si="0"/>
        <v>0</v>
      </c>
      <c r="X24">
        <v>1.143</v>
      </c>
      <c r="Y24">
        <f t="shared" si="1"/>
        <v>0</v>
      </c>
      <c r="Z24">
        <v>1.855</v>
      </c>
      <c r="AA24">
        <f t="shared" si="2"/>
        <v>0</v>
      </c>
      <c r="AB24">
        <v>2.1446000000000001</v>
      </c>
      <c r="AC24">
        <f t="shared" si="3"/>
        <v>0</v>
      </c>
    </row>
    <row r="25" spans="5:29" x14ac:dyDescent="0.25">
      <c r="E25" s="8"/>
      <c r="F25" s="8"/>
      <c r="G25" s="8"/>
      <c r="H25" s="8"/>
      <c r="I25">
        <v>6</v>
      </c>
      <c r="J25" t="s">
        <v>30</v>
      </c>
      <c r="K25" t="s">
        <v>7</v>
      </c>
      <c r="L25">
        <v>207.10499999999999</v>
      </c>
      <c r="M25">
        <v>235.62299999999999</v>
      </c>
      <c r="P25">
        <f>M25-L25</f>
        <v>28.518000000000001</v>
      </c>
      <c r="T25">
        <f>P25*100/AVERAGE(P20:P25)</f>
        <v>92.503811346459514</v>
      </c>
      <c r="V25">
        <v>0.86</v>
      </c>
      <c r="W25">
        <f t="shared" si="0"/>
        <v>0</v>
      </c>
      <c r="X25">
        <v>1.143</v>
      </c>
      <c r="Y25">
        <f t="shared" si="1"/>
        <v>0</v>
      </c>
      <c r="Z25">
        <v>1.855</v>
      </c>
      <c r="AA25">
        <f t="shared" si="2"/>
        <v>0</v>
      </c>
      <c r="AB25">
        <v>2.1446000000000001</v>
      </c>
      <c r="AC25">
        <f t="shared" si="3"/>
        <v>0</v>
      </c>
    </row>
    <row r="26" spans="5:29" x14ac:dyDescent="0.25">
      <c r="E26" s="8"/>
      <c r="F26" s="8"/>
      <c r="G26" s="8"/>
      <c r="H26" s="8"/>
      <c r="V26">
        <v>0.86</v>
      </c>
      <c r="W26">
        <f t="shared" si="0"/>
        <v>0</v>
      </c>
      <c r="X26">
        <v>1.143</v>
      </c>
      <c r="Y26">
        <f t="shared" si="1"/>
        <v>0</v>
      </c>
      <c r="Z26">
        <v>1.855</v>
      </c>
      <c r="AA26">
        <f t="shared" si="2"/>
        <v>0</v>
      </c>
      <c r="AB26">
        <v>2.1446000000000001</v>
      </c>
      <c r="AC26">
        <f t="shared" si="3"/>
        <v>0</v>
      </c>
    </row>
    <row r="27" spans="5:29" x14ac:dyDescent="0.25">
      <c r="E27" s="8"/>
      <c r="F27" s="8"/>
      <c r="G27" s="8"/>
      <c r="H27" s="8"/>
      <c r="V27">
        <v>0.86</v>
      </c>
      <c r="W27">
        <f t="shared" si="0"/>
        <v>0</v>
      </c>
      <c r="X27">
        <v>1.143</v>
      </c>
      <c r="Y27">
        <f t="shared" si="1"/>
        <v>0</v>
      </c>
      <c r="Z27">
        <v>1.855</v>
      </c>
      <c r="AA27">
        <f t="shared" si="2"/>
        <v>0</v>
      </c>
      <c r="AB27">
        <v>2.1446000000000001</v>
      </c>
      <c r="AC27">
        <f t="shared" si="3"/>
        <v>0</v>
      </c>
    </row>
    <row r="28" spans="5:29" x14ac:dyDescent="0.25">
      <c r="E28" s="8"/>
      <c r="F28" s="8"/>
      <c r="G28" s="8"/>
      <c r="H28" s="8"/>
      <c r="S28" t="s">
        <v>32</v>
      </c>
      <c r="V28">
        <v>0.86</v>
      </c>
      <c r="W28">
        <f t="shared" si="0"/>
        <v>0</v>
      </c>
      <c r="X28">
        <v>1.143</v>
      </c>
      <c r="Y28">
        <f t="shared" si="1"/>
        <v>0</v>
      </c>
      <c r="Z28">
        <v>1.855</v>
      </c>
      <c r="AA28">
        <f t="shared" si="2"/>
        <v>0</v>
      </c>
      <c r="AB28">
        <v>2.1446000000000001</v>
      </c>
      <c r="AC28">
        <f t="shared" si="3"/>
        <v>0</v>
      </c>
    </row>
    <row r="29" spans="5:29" x14ac:dyDescent="0.25">
      <c r="E29" s="8"/>
      <c r="F29" s="8"/>
      <c r="G29" s="8"/>
      <c r="H29" s="8"/>
      <c r="S29" t="s">
        <v>33</v>
      </c>
      <c r="T29" t="s">
        <v>34</v>
      </c>
      <c r="V29">
        <v>0.86</v>
      </c>
      <c r="W29">
        <f t="shared" si="0"/>
        <v>0</v>
      </c>
      <c r="X29">
        <v>1.143</v>
      </c>
      <c r="Y29">
        <f t="shared" si="1"/>
        <v>0</v>
      </c>
      <c r="Z29">
        <v>1.855</v>
      </c>
      <c r="AA29">
        <f t="shared" si="2"/>
        <v>0</v>
      </c>
      <c r="AB29">
        <v>2.1446000000000001</v>
      </c>
      <c r="AC29">
        <f t="shared" si="3"/>
        <v>0</v>
      </c>
    </row>
    <row r="30" spans="5:29" x14ac:dyDescent="0.25">
      <c r="E30" s="8"/>
      <c r="F30" s="8"/>
      <c r="G30" s="8"/>
      <c r="H30" s="8"/>
      <c r="N30" t="s">
        <v>11</v>
      </c>
      <c r="O30">
        <f>AVERAGE(O20:O25)</f>
        <v>41.860333333333337</v>
      </c>
      <c r="P30">
        <f>AVERAGE(P20:P25)</f>
        <v>30.828999999999997</v>
      </c>
      <c r="Q30" s="9">
        <f>TTEST(O20:O25,P20:P25,2,2)</f>
        <v>0.12630277503257839</v>
      </c>
      <c r="R30" s="11">
        <f>(O30-P30)/R21</f>
        <v>1.5730941043475826</v>
      </c>
      <c r="S30">
        <f>O30*100/O30</f>
        <v>100</v>
      </c>
      <c r="T30">
        <f>P30*100/O30</f>
        <v>73.647287408127013</v>
      </c>
      <c r="V30">
        <v>0.86</v>
      </c>
      <c r="W30">
        <f t="shared" si="0"/>
        <v>0</v>
      </c>
      <c r="X30">
        <v>1.143</v>
      </c>
      <c r="Y30">
        <f t="shared" si="1"/>
        <v>0</v>
      </c>
      <c r="Z30">
        <v>1.855</v>
      </c>
      <c r="AA30">
        <f t="shared" si="2"/>
        <v>0</v>
      </c>
      <c r="AB30">
        <v>2.1446000000000001</v>
      </c>
      <c r="AC30">
        <f t="shared" si="3"/>
        <v>0</v>
      </c>
    </row>
    <row r="31" spans="5:29" x14ac:dyDescent="0.25">
      <c r="E31" s="8"/>
      <c r="F31" s="8"/>
      <c r="G31" s="8"/>
      <c r="H31" s="8"/>
      <c r="N31" t="s">
        <v>35</v>
      </c>
      <c r="O31">
        <f>STDEV(O20:O25)/SQRT(O32-1)</f>
        <v>5.3001632207571294</v>
      </c>
      <c r="P31">
        <f>STDEV(P20:P25)/SQRT(P32-1)</f>
        <v>4.5916798124433544</v>
      </c>
      <c r="S31">
        <f>O31*100/O30</f>
        <v>12.661540887770752</v>
      </c>
      <c r="T31">
        <f>P31*100/P30</f>
        <v>14.894027741552938</v>
      </c>
      <c r="V31">
        <v>0.86</v>
      </c>
      <c r="W31">
        <f t="shared" si="0"/>
        <v>0</v>
      </c>
      <c r="X31">
        <v>1.143</v>
      </c>
      <c r="Y31">
        <f t="shared" si="1"/>
        <v>0</v>
      </c>
      <c r="Z31">
        <v>1.855</v>
      </c>
      <c r="AA31">
        <f t="shared" si="2"/>
        <v>0</v>
      </c>
      <c r="AB31">
        <v>2.1446000000000001</v>
      </c>
      <c r="AC31">
        <f t="shared" si="3"/>
        <v>0</v>
      </c>
    </row>
    <row r="32" spans="5:29" x14ac:dyDescent="0.25">
      <c r="E32" s="8"/>
      <c r="F32" s="8"/>
      <c r="G32" s="8"/>
      <c r="H32" s="8"/>
      <c r="N32" t="s">
        <v>36</v>
      </c>
      <c r="O32">
        <f>COUNT(O20:O25)</f>
        <v>3</v>
      </c>
      <c r="P32">
        <f>COUNT(P20:P25)</f>
        <v>3</v>
      </c>
      <c r="V32">
        <v>0.86</v>
      </c>
      <c r="W32">
        <f t="shared" si="0"/>
        <v>0</v>
      </c>
      <c r="X32">
        <v>1.143</v>
      </c>
      <c r="Y32">
        <f t="shared" si="1"/>
        <v>0</v>
      </c>
      <c r="Z32">
        <v>1.855</v>
      </c>
      <c r="AA32">
        <f t="shared" si="2"/>
        <v>0</v>
      </c>
      <c r="AB32">
        <v>2.1446000000000001</v>
      </c>
      <c r="AC32">
        <f t="shared" si="3"/>
        <v>0</v>
      </c>
    </row>
    <row r="33" spans="5:29" x14ac:dyDescent="0.25">
      <c r="E33" s="8"/>
      <c r="F33" s="8"/>
      <c r="G33" s="8"/>
      <c r="H33" s="8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>
        <v>0.86</v>
      </c>
      <c r="W33">
        <f t="shared" si="0"/>
        <v>0</v>
      </c>
      <c r="X33">
        <v>1.143</v>
      </c>
      <c r="Y33">
        <f t="shared" si="1"/>
        <v>0</v>
      </c>
      <c r="Z33">
        <v>1.855</v>
      </c>
      <c r="AA33">
        <f t="shared" si="2"/>
        <v>0</v>
      </c>
      <c r="AB33">
        <v>2.1446000000000001</v>
      </c>
      <c r="AC33">
        <f t="shared" si="3"/>
        <v>0</v>
      </c>
    </row>
    <row r="34" spans="5:29" x14ac:dyDescent="0.25">
      <c r="E34" s="8"/>
      <c r="F34" s="8"/>
      <c r="G34" s="8"/>
      <c r="H34" s="8"/>
      <c r="I34" t="s">
        <v>20</v>
      </c>
      <c r="J34" t="s">
        <v>21</v>
      </c>
      <c r="K34" t="s">
        <v>22</v>
      </c>
      <c r="L34" t="s">
        <v>37</v>
      </c>
      <c r="M34" t="s">
        <v>16</v>
      </c>
      <c r="O34" t="s">
        <v>38</v>
      </c>
      <c r="P34" t="s">
        <v>39</v>
      </c>
      <c r="V34">
        <v>0.86</v>
      </c>
      <c r="W34">
        <f t="shared" si="0"/>
        <v>0</v>
      </c>
      <c r="X34">
        <v>1.143</v>
      </c>
      <c r="Y34">
        <f t="shared" si="1"/>
        <v>0</v>
      </c>
      <c r="Z34">
        <v>1.855</v>
      </c>
      <c r="AA34">
        <f t="shared" si="2"/>
        <v>0</v>
      </c>
      <c r="AB34">
        <v>2.1446000000000001</v>
      </c>
      <c r="AC34">
        <f t="shared" si="3"/>
        <v>0</v>
      </c>
    </row>
    <row r="35" spans="5:29" x14ac:dyDescent="0.25">
      <c r="E35" s="8"/>
      <c r="F35" s="8"/>
      <c r="G35" s="8"/>
      <c r="H35" s="8"/>
      <c r="I35">
        <v>1</v>
      </c>
      <c r="J35" t="s">
        <v>28</v>
      </c>
      <c r="K35" t="s">
        <v>7</v>
      </c>
      <c r="L35">
        <v>121.19199999999999</v>
      </c>
      <c r="M35">
        <v>235.29400000000001</v>
      </c>
      <c r="O35">
        <f>M35-L35</f>
        <v>114.10200000000002</v>
      </c>
      <c r="Q35" s="12" t="s">
        <v>29</v>
      </c>
      <c r="R35" s="12">
        <f>O44+P44-2</f>
        <v>4</v>
      </c>
      <c r="S35">
        <f>O35*100/AVERAGE(O35:O40)</f>
        <v>87.108299445753602</v>
      </c>
      <c r="V35">
        <v>0.86</v>
      </c>
      <c r="W35">
        <f t="shared" si="0"/>
        <v>0</v>
      </c>
      <c r="X35">
        <v>1.143</v>
      </c>
      <c r="Y35">
        <f t="shared" si="1"/>
        <v>0</v>
      </c>
      <c r="Z35">
        <v>1.855</v>
      </c>
      <c r="AA35">
        <f t="shared" si="2"/>
        <v>0</v>
      </c>
      <c r="AB35">
        <v>2.1446000000000001</v>
      </c>
      <c r="AC35">
        <f t="shared" si="3"/>
        <v>0</v>
      </c>
    </row>
    <row r="36" spans="5:29" x14ac:dyDescent="0.25">
      <c r="E36" s="8"/>
      <c r="F36" s="8"/>
      <c r="G36" s="8"/>
      <c r="H36" s="8"/>
      <c r="I36">
        <v>2</v>
      </c>
      <c r="J36" t="s">
        <v>30</v>
      </c>
      <c r="K36" t="s">
        <v>7</v>
      </c>
      <c r="L36">
        <v>175.73500000000001</v>
      </c>
      <c r="M36">
        <v>237.64400000000001</v>
      </c>
      <c r="P36">
        <f>M36-L36</f>
        <v>61.908999999999992</v>
      </c>
      <c r="Q36" s="12" t="s">
        <v>31</v>
      </c>
      <c r="R36" s="12">
        <f>SQRT(((O44-1)*STDEV(O35:O40)^2+(P44-1)*STDEV(P35:P40)^2)/(O44+P44-2))</f>
        <v>27.152108478593949</v>
      </c>
      <c r="T36">
        <f>P36*100/AVERAGE(P35:P40)</f>
        <v>74.341352119441225</v>
      </c>
      <c r="V36">
        <v>0.86</v>
      </c>
      <c r="W36">
        <f t="shared" si="0"/>
        <v>0</v>
      </c>
      <c r="X36">
        <v>1.143</v>
      </c>
      <c r="Y36">
        <f t="shared" si="1"/>
        <v>0</v>
      </c>
      <c r="Z36">
        <v>1.855</v>
      </c>
      <c r="AA36">
        <f t="shared" si="2"/>
        <v>0</v>
      </c>
      <c r="AB36">
        <v>2.1446000000000001</v>
      </c>
      <c r="AC36">
        <f t="shared" si="3"/>
        <v>0</v>
      </c>
    </row>
    <row r="37" spans="5:29" x14ac:dyDescent="0.25">
      <c r="E37" s="8"/>
      <c r="F37" s="8"/>
      <c r="G37" s="8"/>
      <c r="H37" s="8"/>
      <c r="I37">
        <v>3</v>
      </c>
      <c r="J37" t="s">
        <v>28</v>
      </c>
      <c r="K37" t="s">
        <v>7</v>
      </c>
      <c r="L37">
        <v>69.81</v>
      </c>
      <c r="M37">
        <v>234.43799999999999</v>
      </c>
      <c r="O37">
        <f>M37-L37</f>
        <v>164.62799999999999</v>
      </c>
      <c r="S37">
        <f>O37*100/AVERAGE(O35:O40)</f>
        <v>125.68110218186816</v>
      </c>
      <c r="V37">
        <v>0.86</v>
      </c>
      <c r="W37">
        <f t="shared" si="0"/>
        <v>0</v>
      </c>
      <c r="X37">
        <v>1.143</v>
      </c>
      <c r="Y37">
        <f t="shared" si="1"/>
        <v>0</v>
      </c>
      <c r="Z37">
        <v>1.855</v>
      </c>
      <c r="AA37">
        <f t="shared" si="2"/>
        <v>0</v>
      </c>
      <c r="AB37">
        <v>2.1446000000000001</v>
      </c>
      <c r="AC37">
        <f t="shared" si="3"/>
        <v>0</v>
      </c>
    </row>
    <row r="38" spans="5:29" x14ac:dyDescent="0.25">
      <c r="E38" s="8"/>
      <c r="F38" s="8"/>
      <c r="G38" s="8"/>
      <c r="H38" s="8"/>
      <c r="I38">
        <v>4</v>
      </c>
      <c r="J38" t="s">
        <v>30</v>
      </c>
      <c r="K38" t="s">
        <v>7</v>
      </c>
      <c r="L38">
        <v>124.931</v>
      </c>
      <c r="M38">
        <v>235.72399999999999</v>
      </c>
      <c r="P38">
        <f>M38-L38</f>
        <v>110.79299999999999</v>
      </c>
      <c r="T38">
        <f>P38*100/AVERAGE(P35:P40)</f>
        <v>133.04206860665252</v>
      </c>
      <c r="V38">
        <v>0.86</v>
      </c>
      <c r="W38">
        <f t="shared" si="0"/>
        <v>0</v>
      </c>
      <c r="X38">
        <v>1.143</v>
      </c>
      <c r="Y38">
        <f t="shared" si="1"/>
        <v>0</v>
      </c>
      <c r="Z38">
        <v>1.855</v>
      </c>
      <c r="AA38">
        <f t="shared" si="2"/>
        <v>0</v>
      </c>
      <c r="AB38">
        <v>2.1446000000000001</v>
      </c>
      <c r="AC38">
        <f t="shared" si="3"/>
        <v>0</v>
      </c>
    </row>
    <row r="39" spans="5:29" x14ac:dyDescent="0.25">
      <c r="E39" s="8"/>
      <c r="F39" s="8"/>
      <c r="G39" s="8"/>
      <c r="H39" s="8"/>
      <c r="I39">
        <v>5</v>
      </c>
      <c r="J39" t="s">
        <v>28</v>
      </c>
      <c r="K39" t="s">
        <v>7</v>
      </c>
      <c r="L39">
        <v>122.54300000000001</v>
      </c>
      <c r="M39">
        <v>236.779</v>
      </c>
      <c r="O39">
        <f>M39-L39</f>
        <v>114.23599999999999</v>
      </c>
      <c r="S39">
        <f>O39*100/AVERAGE(O35:O40)</f>
        <v>87.210598372378271</v>
      </c>
      <c r="V39">
        <v>0.86</v>
      </c>
      <c r="W39">
        <f t="shared" si="0"/>
        <v>0</v>
      </c>
      <c r="X39">
        <v>1.143</v>
      </c>
      <c r="Y39">
        <f t="shared" si="1"/>
        <v>0</v>
      </c>
      <c r="Z39">
        <v>1.855</v>
      </c>
      <c r="AA39">
        <f t="shared" si="2"/>
        <v>0</v>
      </c>
      <c r="AB39">
        <v>2.1446000000000001</v>
      </c>
      <c r="AC39">
        <f t="shared" si="3"/>
        <v>0</v>
      </c>
    </row>
    <row r="40" spans="5:29" x14ac:dyDescent="0.25">
      <c r="E40" s="8"/>
      <c r="F40" s="8"/>
      <c r="G40" s="8"/>
      <c r="H40" s="8"/>
      <c r="I40">
        <v>6</v>
      </c>
      <c r="J40" t="s">
        <v>30</v>
      </c>
      <c r="K40" t="s">
        <v>7</v>
      </c>
      <c r="L40">
        <v>158.495</v>
      </c>
      <c r="M40">
        <v>235.62299999999999</v>
      </c>
      <c r="P40">
        <f>M40-L40</f>
        <v>77.127999999999986</v>
      </c>
      <c r="T40">
        <f>P40*100/AVERAGE(P35:P40)</f>
        <v>92.616579273906254</v>
      </c>
      <c r="V40">
        <v>0.86</v>
      </c>
      <c r="W40">
        <f t="shared" si="0"/>
        <v>0</v>
      </c>
      <c r="X40">
        <v>1.143</v>
      </c>
      <c r="Y40">
        <f t="shared" si="1"/>
        <v>0</v>
      </c>
      <c r="Z40">
        <v>1.855</v>
      </c>
      <c r="AA40">
        <f t="shared" si="2"/>
        <v>0</v>
      </c>
      <c r="AB40">
        <v>2.1446000000000001</v>
      </c>
      <c r="AC40">
        <f t="shared" si="3"/>
        <v>0</v>
      </c>
    </row>
    <row r="41" spans="5:29" x14ac:dyDescent="0.25">
      <c r="S41" t="s">
        <v>33</v>
      </c>
      <c r="T41" t="s">
        <v>34</v>
      </c>
    </row>
    <row r="42" spans="5:29" x14ac:dyDescent="0.25">
      <c r="N42" t="s">
        <v>11</v>
      </c>
      <c r="O42">
        <f>AVERAGE(O35:O40)</f>
        <v>130.98866666666666</v>
      </c>
      <c r="P42">
        <f>AVERAGE(P35:P40)</f>
        <v>83.276666666666657</v>
      </c>
      <c r="Q42" s="9">
        <f>TTEST(O35:O40,P35:P40,2,2)</f>
        <v>9.7747110060677683E-2</v>
      </c>
      <c r="R42" s="11">
        <f>(O42-P42)/R36</f>
        <v>1.7572116006244953</v>
      </c>
      <c r="S42">
        <f>O42*100/O42</f>
        <v>100</v>
      </c>
      <c r="T42">
        <f>P42*100/O42</f>
        <v>63.575474723004021</v>
      </c>
    </row>
    <row r="43" spans="5:29" x14ac:dyDescent="0.25">
      <c r="N43" t="s">
        <v>35</v>
      </c>
      <c r="O43">
        <f>STDEV(O35:O40)/SQRT(O44-1)</f>
        <v>20.599854967127005</v>
      </c>
      <c r="P43">
        <f>STDEV(P35:P40)/SQRT(P44-1)</f>
        <v>17.688498245093232</v>
      </c>
      <c r="S43">
        <f>O43*100/O42</f>
        <v>15.726440684787237</v>
      </c>
      <c r="T43">
        <f>P43*100/P42</f>
        <v>21.240641530352523</v>
      </c>
    </row>
    <row r="44" spans="5:29" x14ac:dyDescent="0.25">
      <c r="N44" t="s">
        <v>36</v>
      </c>
      <c r="O44">
        <f>COUNT(O35:O40)</f>
        <v>3</v>
      </c>
      <c r="P44">
        <f>COUNT(P35:P40)</f>
        <v>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40FEAA3F9E5D448525A44486959010" ma:contentTypeVersion="4" ma:contentTypeDescription="Create a new document." ma:contentTypeScope="" ma:versionID="29977145b6055c9ee64e50f544a55791">
  <xsd:schema xmlns:xsd="http://www.w3.org/2001/XMLSchema" xmlns:xs="http://www.w3.org/2001/XMLSchema" xmlns:p="http://schemas.microsoft.com/office/2006/metadata/properties" xmlns:ns3="25204223-a35f-4206-89a1-f63c0afa30bf" targetNamespace="http://schemas.microsoft.com/office/2006/metadata/properties" ma:root="true" ma:fieldsID="ed065c45dc506d3654af969e1cb968fe" ns3:_="">
    <xsd:import namespace="25204223-a35f-4206-89a1-f63c0afa30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04223-a35f-4206-89a1-f63c0afa30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005042-BF1E-4919-A29C-D925323A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204223-a35f-4206-89a1-f63c0afa3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9382F8-62E5-401D-8C68-DDED46589339}">
  <ds:schemaRefs>
    <ds:schemaRef ds:uri="25204223-a35f-4206-89a1-f63c0afa30bf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CE1FBD-6F00-4889-90D5-9C249D1A7C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GIRK2</vt:lpstr>
      <vt:lpstr>GABBR1a</vt:lpstr>
      <vt:lpstr>GABBR1b</vt:lpstr>
      <vt:lpstr>GABBR1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Nguyen</dc:creator>
  <cp:lastModifiedBy>Kleschevnikov, Alexander</cp:lastModifiedBy>
  <dcterms:created xsi:type="dcterms:W3CDTF">2024-05-01T02:12:45Z</dcterms:created>
  <dcterms:modified xsi:type="dcterms:W3CDTF">2024-05-17T18:42:31Z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0x010100A040FEAA3F9E5D448525A44486959010</vt:lpwstr>
  </property>
</Properties>
</file>