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xr:revisionPtr revIDLastSave="580" documentId="11_F87EAD7A9BCACE73593FF7C9FBD03065F0D2A405" xr6:coauthVersionLast="47" xr6:coauthVersionMax="47" xr10:uidLastSave="{6F3099E2-0EBC-4C6C-8B2B-51E2AEA228A1}"/>
  <bookViews>
    <workbookView xWindow="0" yWindow="0" windowWidth="16384" windowHeight="8192" tabRatio="500" firstSheet="3" xr2:uid="{00000000-000D-0000-FFFF-FFFF00000000}"/>
  </bookViews>
  <sheets>
    <sheet name="LENGTH" sheetId="1" r:id="rId1"/>
    <sheet name="TEMPERATURE" sheetId="9" r:id="rId2"/>
    <sheet name="TRIGONOMETRY" sheetId="8" r:id="rId3"/>
    <sheet name="NETWORK" sheetId="7" r:id="rId4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9" l="1"/>
  <c r="A7" i="9"/>
  <c r="C5" i="9"/>
  <c r="A5" i="9"/>
  <c r="C3" i="9"/>
  <c r="B3" i="9"/>
  <c r="A9" i="8"/>
  <c r="B7" i="8"/>
  <c r="C5" i="8"/>
  <c r="P35" i="7"/>
  <c r="Q33" i="7"/>
  <c r="L21" i="7"/>
  <c r="M19" i="7"/>
  <c r="H10" i="1"/>
  <c r="G10" i="1"/>
  <c r="F10" i="1"/>
  <c r="E10" i="1"/>
  <c r="D10" i="1"/>
  <c r="C10" i="1"/>
  <c r="B10" i="1"/>
  <c r="A10" i="1"/>
  <c r="I9" i="1"/>
  <c r="G9" i="1"/>
  <c r="F9" i="1"/>
  <c r="E9" i="1"/>
  <c r="D9" i="1"/>
  <c r="C9" i="1"/>
  <c r="B9" i="1"/>
  <c r="A9" i="1"/>
  <c r="I8" i="1"/>
  <c r="H8" i="1"/>
  <c r="F8" i="1"/>
  <c r="E8" i="1"/>
  <c r="D8" i="1"/>
  <c r="C8" i="1"/>
  <c r="B8" i="1"/>
  <c r="A8" i="1"/>
  <c r="I7" i="1"/>
  <c r="H7" i="1"/>
  <c r="G7" i="1"/>
  <c r="E7" i="1"/>
  <c r="D7" i="1"/>
  <c r="C7" i="1"/>
  <c r="B7" i="1"/>
  <c r="A7" i="1"/>
  <c r="I6" i="1"/>
  <c r="H6" i="1"/>
  <c r="G6" i="1"/>
  <c r="F6" i="1"/>
  <c r="D6" i="1"/>
  <c r="C6" i="1"/>
  <c r="B6" i="1"/>
  <c r="A6" i="1"/>
  <c r="I5" i="1"/>
  <c r="H5" i="1"/>
  <c r="G5" i="1"/>
  <c r="F5" i="1"/>
  <c r="E5" i="1"/>
  <c r="C5" i="1"/>
  <c r="B5" i="1"/>
  <c r="A5" i="1"/>
  <c r="I4" i="1"/>
  <c r="H4" i="1"/>
  <c r="G4" i="1"/>
  <c r="F4" i="1"/>
  <c r="E4" i="1"/>
  <c r="D4" i="1"/>
  <c r="B4" i="1"/>
  <c r="A4" i="1"/>
  <c r="I3" i="1"/>
  <c r="H3" i="1"/>
  <c r="G3" i="1"/>
  <c r="F3" i="1"/>
  <c r="E3" i="1"/>
  <c r="D3" i="1"/>
  <c r="C3" i="1"/>
  <c r="A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<sst xmlns="http://schemas.openxmlformats.org/spreadsheetml/2006/main" count="110" uniqueCount="98">
  <si>
    <t>mm</t>
  </si>
  <si>
    <t>cm</t>
  </si>
  <si>
    <t>m</t>
  </si>
  <si>
    <t>km</t>
  </si>
  <si>
    <t>mil</t>
  </si>
  <si>
    <t>in</t>
  </si>
  <si>
    <t>ft</t>
  </si>
  <si>
    <t>yd</t>
  </si>
  <si>
    <t>mi</t>
  </si>
  <si>
    <t>C</t>
  </si>
  <si>
    <t>F</t>
  </si>
  <si>
    <t>K</t>
  </si>
  <si>
    <t>WATER</t>
  </si>
  <si>
    <t>PAPER</t>
  </si>
  <si>
    <t>SUGAR</t>
  </si>
  <si>
    <t>STAINLESS STEEL</t>
  </si>
  <si>
    <t>STEEL</t>
  </si>
  <si>
    <t>COPPER</t>
  </si>
  <si>
    <t>BRASS</t>
  </si>
  <si>
    <t>PYTHAGOREAN</t>
  </si>
  <si>
    <t>a</t>
  </si>
  <si>
    <t>b</t>
  </si>
  <si>
    <t>c</t>
  </si>
  <si>
    <t>CIDR</t>
  </si>
  <si>
    <t>MASK</t>
  </si>
  <si>
    <t>ADDRESSES</t>
  </si>
  <si>
    <t>USABLE</t>
  </si>
  <si>
    <t>BROADCAST</t>
  </si>
  <si>
    <t>8BIT CONVERSION</t>
  </si>
  <si>
    <t>HEXADECIMAL CONVERSION</t>
  </si>
  <si>
    <t>/30</t>
  </si>
  <si>
    <t>255.255.255.252</t>
  </si>
  <si>
    <t>0.0.0.3</t>
  </si>
  <si>
    <t>/29</t>
  </si>
  <si>
    <t>255.255.255.248</t>
  </si>
  <si>
    <t>0.0.0.7</t>
  </si>
  <si>
    <t>/28</t>
  </si>
  <si>
    <t>255.255.255.240</t>
  </si>
  <si>
    <t>0.0.0.15</t>
  </si>
  <si>
    <t>/27</t>
  </si>
  <si>
    <t>255.255.255.224</t>
  </si>
  <si>
    <t>0.0.0.31</t>
  </si>
  <si>
    <t>/26</t>
  </si>
  <si>
    <t>255.255.255.192</t>
  </si>
  <si>
    <t>0.0.0.63</t>
  </si>
  <si>
    <t>/25</t>
  </si>
  <si>
    <t>255.255.255.128</t>
  </si>
  <si>
    <t>0.0.0.127</t>
  </si>
  <si>
    <t>/24</t>
  </si>
  <si>
    <t>255.255.255.0</t>
  </si>
  <si>
    <t>0.0.0.191</t>
  </si>
  <si>
    <t>/23</t>
  </si>
  <si>
    <t>255.255.254.0</t>
  </si>
  <si>
    <t>0.0.1.255</t>
  </si>
  <si>
    <t>/22</t>
  </si>
  <si>
    <t>255.255.252.0</t>
  </si>
  <si>
    <t>0.0.3.255</t>
  </si>
  <si>
    <t>/21</t>
  </si>
  <si>
    <t>255.255.248.0</t>
  </si>
  <si>
    <t>0.0.7.255</t>
  </si>
  <si>
    <t>A</t>
  </si>
  <si>
    <t>/20</t>
  </si>
  <si>
    <t>255.255.240.0</t>
  </si>
  <si>
    <t>0.0.15.255</t>
  </si>
  <si>
    <t>B</t>
  </si>
  <si>
    <t>/19</t>
  </si>
  <si>
    <t>255.255.224.0</t>
  </si>
  <si>
    <t>0.0.31.255</t>
  </si>
  <si>
    <t>/18</t>
  </si>
  <si>
    <t>255.255.192.0</t>
  </si>
  <si>
    <t>0.0.63.255</t>
  </si>
  <si>
    <t>D</t>
  </si>
  <si>
    <t>/17</t>
  </si>
  <si>
    <t>255.255.128.0</t>
  </si>
  <si>
    <t>0.0.127.255</t>
  </si>
  <si>
    <t>E</t>
  </si>
  <si>
    <t>/16</t>
  </si>
  <si>
    <t>255.255.0.0</t>
  </si>
  <si>
    <t>0.0.191.255</t>
  </si>
  <si>
    <t>LOG LEVELS</t>
  </si>
  <si>
    <t>DHCP PROCESS</t>
  </si>
  <si>
    <t>EMERGENCY</t>
  </si>
  <si>
    <t>DISCOVERY</t>
  </si>
  <si>
    <t>ALERT</t>
  </si>
  <si>
    <t>O</t>
  </si>
  <si>
    <t>OFFER</t>
  </si>
  <si>
    <t>CRITICAL</t>
  </si>
  <si>
    <t>R</t>
  </si>
  <si>
    <t>REQUEST</t>
  </si>
  <si>
    <t>ERROR</t>
  </si>
  <si>
    <t>ACKNOWLEDGE</t>
  </si>
  <si>
    <t>W</t>
  </si>
  <si>
    <t>WARNING</t>
  </si>
  <si>
    <t>N</t>
  </si>
  <si>
    <t>NOTIFICATION</t>
  </si>
  <si>
    <t>I</t>
  </si>
  <si>
    <t>INFORMATION</t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</si>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</sst>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>
    <font>
      <sz val="11"/>
      <color rgb="FF000000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C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Normal="100" workbookViewId="0">
      <selection activeCell="F24" sqref="F24"/>
    </sheetView>
  </sheetViews>
  <sheetFormatPr defaultColWidth="8.5703125" defaultRowHeight="13.5"/>
  <cols>
    <col min="1" max="1" width="17.85546875" customWidth="1"/>
    <col min="2" max="10" width="18.5703125" customWidth="1"/>
  </cols>
  <sheetData>
    <row r="1" spans="1:9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7.75" customHeight="1">
      <c r="A2" s="2"/>
      <c r="B2" s="3">
        <f>A2/10</f>
        <v>0</v>
      </c>
      <c r="C2" s="3">
        <f>A2/1000</f>
        <v>0</v>
      </c>
      <c r="D2" s="3">
        <f>A2/1000000</f>
        <v>0</v>
      </c>
      <c r="E2" s="3">
        <f>A2*39.3701</f>
        <v>0</v>
      </c>
      <c r="F2" s="3">
        <f>A2/25.4</f>
        <v>0</v>
      </c>
      <c r="G2" s="3">
        <f>A2/304.8</f>
        <v>0</v>
      </c>
      <c r="H2" s="3">
        <f>A2/914.4</f>
        <v>0</v>
      </c>
      <c r="I2" s="3">
        <f>A2/1609344</f>
        <v>0</v>
      </c>
    </row>
    <row r="3" spans="1:9" ht="27.75" customHeight="1">
      <c r="A3" s="3">
        <f>B3*10</f>
        <v>0</v>
      </c>
      <c r="B3" s="2"/>
      <c r="C3" s="3">
        <f>B3/100</f>
        <v>0</v>
      </c>
      <c r="D3" s="3">
        <f>B3/100000</f>
        <v>0</v>
      </c>
      <c r="E3" s="3">
        <f>B3*393.701</f>
        <v>0</v>
      </c>
      <c r="F3" s="3">
        <f>B3/2.54</f>
        <v>0</v>
      </c>
      <c r="G3" s="3">
        <f>B3/30.48</f>
        <v>0</v>
      </c>
      <c r="H3" s="3">
        <f>B3/91.44</f>
        <v>0</v>
      </c>
      <c r="I3" s="3">
        <f>B3/1609000</f>
        <v>0</v>
      </c>
    </row>
    <row r="4" spans="1:9" ht="27.75" customHeight="1">
      <c r="A4" s="3">
        <f>C4*1000</f>
        <v>0</v>
      </c>
      <c r="B4" s="3">
        <f>C4*100</f>
        <v>0</v>
      </c>
      <c r="C4" s="2"/>
      <c r="D4" s="3">
        <f>C4/1000</f>
        <v>0</v>
      </c>
      <c r="E4" s="3">
        <f>C4*39370.1</f>
        <v>0</v>
      </c>
      <c r="F4" s="3">
        <f>C4*39.37</f>
        <v>0</v>
      </c>
      <c r="G4" s="3">
        <f>C4*3.281</f>
        <v>0</v>
      </c>
      <c r="H4" s="3">
        <f>C4*1.094</f>
        <v>0</v>
      </c>
      <c r="I4" s="3">
        <f>C4/1609</f>
        <v>0</v>
      </c>
    </row>
    <row r="5" spans="1:9" ht="27.75" customHeight="1">
      <c r="A5" s="3">
        <f>D5*1000000</f>
        <v>0</v>
      </c>
      <c r="B5" s="3">
        <f>D5*100000</f>
        <v>0</v>
      </c>
      <c r="C5" s="3">
        <f>D5*1000</f>
        <v>0</v>
      </c>
      <c r="D5" s="2"/>
      <c r="E5" s="3">
        <f>D5*39370000</f>
        <v>0</v>
      </c>
      <c r="F5" s="3">
        <f>D5*39370</f>
        <v>0</v>
      </c>
      <c r="G5" s="3">
        <f>D5*3281</f>
        <v>0</v>
      </c>
      <c r="H5" s="3">
        <f>D5*1094</f>
        <v>0</v>
      </c>
      <c r="I5" s="3">
        <f>D5/1.609</f>
        <v>0</v>
      </c>
    </row>
    <row r="6" spans="1:9" ht="27.75" customHeight="1">
      <c r="A6" s="3">
        <f>E6/39.37</f>
        <v>0</v>
      </c>
      <c r="B6" s="3">
        <f>E6/393.7</f>
        <v>0</v>
      </c>
      <c r="C6" s="3">
        <f>E6/39370</f>
        <v>0</v>
      </c>
      <c r="D6" s="3">
        <f>E6/39370000</f>
        <v>0</v>
      </c>
      <c r="E6" s="2"/>
      <c r="F6" s="3">
        <f>E6/1000</f>
        <v>0</v>
      </c>
      <c r="G6" s="3">
        <f>E6/12000</f>
        <v>0</v>
      </c>
      <c r="H6" s="3">
        <f>E6/36000</f>
        <v>0</v>
      </c>
      <c r="I6" s="3">
        <f>E6/63360000</f>
        <v>0</v>
      </c>
    </row>
    <row r="7" spans="1:9" ht="27.75" customHeight="1">
      <c r="A7" s="3">
        <f>F7*25.4</f>
        <v>0</v>
      </c>
      <c r="B7" s="3">
        <f>F7*2.54</f>
        <v>0</v>
      </c>
      <c r="C7" s="3">
        <f>F7/39.37</f>
        <v>0</v>
      </c>
      <c r="D7" s="3">
        <f>F7/39370</f>
        <v>0</v>
      </c>
      <c r="E7" s="3">
        <f>F7*1000</f>
        <v>0</v>
      </c>
      <c r="F7" s="2"/>
      <c r="G7" s="3">
        <f>F7/12</f>
        <v>0</v>
      </c>
      <c r="H7" s="3">
        <f>F7/36</f>
        <v>0</v>
      </c>
      <c r="I7" s="3">
        <f>F7/63360</f>
        <v>0</v>
      </c>
    </row>
    <row r="8" spans="1:9" ht="27.75" customHeight="1">
      <c r="A8" s="3">
        <f>G8*304.8</f>
        <v>0</v>
      </c>
      <c r="B8" s="3">
        <f>G8*30.48</f>
        <v>0</v>
      </c>
      <c r="C8" s="3">
        <f>G8/3.281</f>
        <v>0</v>
      </c>
      <c r="D8" s="3">
        <f>G8/3281</f>
        <v>0</v>
      </c>
      <c r="E8" s="3">
        <f>G8*12000</f>
        <v>0</v>
      </c>
      <c r="F8" s="3">
        <f>G8*12</f>
        <v>0</v>
      </c>
      <c r="G8" s="2"/>
      <c r="H8" s="3">
        <f>G8/3</f>
        <v>0</v>
      </c>
      <c r="I8" s="3">
        <f>G8/5280</f>
        <v>0</v>
      </c>
    </row>
    <row r="9" spans="1:9" ht="27.75" customHeight="1">
      <c r="A9" s="3">
        <f>H9*914.4</f>
        <v>0</v>
      </c>
      <c r="B9" s="3">
        <f>H9*91.44</f>
        <v>0</v>
      </c>
      <c r="C9" s="3">
        <f>H9/1.094</f>
        <v>0</v>
      </c>
      <c r="D9" s="3">
        <f>H9/1094</f>
        <v>0</v>
      </c>
      <c r="E9" s="3">
        <f>H9*36000</f>
        <v>0</v>
      </c>
      <c r="F9" s="3">
        <f>H9*36</f>
        <v>0</v>
      </c>
      <c r="G9" s="3">
        <f>H9*3</f>
        <v>0</v>
      </c>
      <c r="H9" s="2"/>
      <c r="I9" s="3">
        <f>H9/1760</f>
        <v>0</v>
      </c>
    </row>
    <row r="10" spans="1:9" ht="27.75" customHeight="1">
      <c r="A10" s="3">
        <f>I10*1609000</f>
        <v>0</v>
      </c>
      <c r="B10" s="3">
        <f>I10*160900</f>
        <v>0</v>
      </c>
      <c r="C10" s="3">
        <f>I10*1609</f>
        <v>0</v>
      </c>
      <c r="D10" s="3">
        <f>I10*1.609</f>
        <v>0</v>
      </c>
      <c r="E10" s="3">
        <f>I10*63360000</f>
        <v>0</v>
      </c>
      <c r="F10" s="3">
        <f>I10*63360</f>
        <v>0</v>
      </c>
      <c r="G10" s="3">
        <f>I10*5280</f>
        <v>0</v>
      </c>
      <c r="H10" s="3">
        <f>I10*1760</f>
        <v>0</v>
      </c>
      <c r="I10" s="2"/>
    </row>
    <row r="11" spans="1:9" ht="15"/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9C77-B202-4264-9901-EB291038F41B}">
  <dimension ref="A1:I16"/>
  <sheetViews>
    <sheetView workbookViewId="0">
      <selection activeCell="A3" sqref="A3:A4"/>
    </sheetView>
  </sheetViews>
  <sheetFormatPr defaultRowHeight="15"/>
  <sheetData>
    <row r="1" spans="1:9">
      <c r="A1" s="6" t="s">
        <v>9</v>
      </c>
      <c r="B1" s="6" t="s">
        <v>10</v>
      </c>
      <c r="C1" s="6" t="s">
        <v>11</v>
      </c>
      <c r="F1" s="8"/>
      <c r="G1" s="6" t="s">
        <v>9</v>
      </c>
      <c r="H1" s="6" t="s">
        <v>10</v>
      </c>
      <c r="I1" s="6" t="s">
        <v>11</v>
      </c>
    </row>
    <row r="2" spans="1:9">
      <c r="A2" s="6"/>
      <c r="B2" s="6"/>
      <c r="C2" s="6"/>
      <c r="F2" s="9"/>
      <c r="G2" s="6"/>
      <c r="H2" s="6"/>
      <c r="I2" s="6"/>
    </row>
    <row r="3" spans="1:9">
      <c r="A3" s="5"/>
      <c r="B3" s="4">
        <f>(A3*(9/5))+32</f>
        <v>32</v>
      </c>
      <c r="C3" s="4">
        <f>A3+273.15</f>
        <v>273.14999999999998</v>
      </c>
      <c r="E3" s="6" t="s">
        <v>12</v>
      </c>
      <c r="F3" s="7"/>
      <c r="G3" s="5">
        <v>100</v>
      </c>
      <c r="H3" s="5">
        <v>212</v>
      </c>
      <c r="I3" s="5">
        <v>373.15</v>
      </c>
    </row>
    <row r="4" spans="1:9">
      <c r="A4" s="5"/>
      <c r="B4" s="4"/>
      <c r="C4" s="4"/>
      <c r="E4" s="6"/>
      <c r="F4" s="6"/>
      <c r="G4" s="5"/>
      <c r="H4" s="5"/>
      <c r="I4" s="5"/>
    </row>
    <row r="5" spans="1:9">
      <c r="A5" s="4">
        <f>(B5-32)*(5/9)</f>
        <v>-17.777777777777779</v>
      </c>
      <c r="B5" s="5"/>
      <c r="C5" s="4">
        <f>(B5-32)*(5/9)+273.15</f>
        <v>255.37222222222221</v>
      </c>
      <c r="E5" s="6" t="s">
        <v>13</v>
      </c>
      <c r="F5" s="6"/>
      <c r="G5" s="5">
        <v>232</v>
      </c>
      <c r="H5" s="5">
        <v>451</v>
      </c>
      <c r="I5" s="5">
        <v>505.93</v>
      </c>
    </row>
    <row r="6" spans="1:9">
      <c r="A6" s="4"/>
      <c r="B6" s="5"/>
      <c r="C6" s="4"/>
      <c r="E6" s="6"/>
      <c r="F6" s="6"/>
      <c r="G6" s="5"/>
      <c r="H6" s="5"/>
      <c r="I6" s="5"/>
    </row>
    <row r="7" spans="1:9">
      <c r="A7" s="4">
        <f>C7-273.15</f>
        <v>-273.14999999999998</v>
      </c>
      <c r="B7" s="4">
        <f>(C7-273.15)*(9/5)+32</f>
        <v>-459.66999999999996</v>
      </c>
      <c r="C7" s="5"/>
      <c r="E7" s="6" t="s">
        <v>14</v>
      </c>
      <c r="F7" s="6"/>
      <c r="G7" s="5">
        <v>186</v>
      </c>
      <c r="H7" s="5">
        <v>367</v>
      </c>
      <c r="I7" s="5">
        <v>459.26</v>
      </c>
    </row>
    <row r="8" spans="1:9">
      <c r="A8" s="4"/>
      <c r="B8" s="4"/>
      <c r="C8" s="5"/>
      <c r="E8" s="6"/>
      <c r="F8" s="6"/>
      <c r="G8" s="5"/>
      <c r="H8" s="5"/>
      <c r="I8" s="5"/>
    </row>
    <row r="9" spans="1:9">
      <c r="E9" s="6" t="s">
        <v>15</v>
      </c>
      <c r="F9" s="6"/>
      <c r="G9" s="5">
        <v>1426</v>
      </c>
      <c r="H9" s="5">
        <v>2600</v>
      </c>
      <c r="I9" s="5">
        <v>1699.82</v>
      </c>
    </row>
    <row r="10" spans="1:9">
      <c r="E10" s="6"/>
      <c r="F10" s="6"/>
      <c r="G10" s="5"/>
      <c r="H10" s="5"/>
      <c r="I10" s="5"/>
    </row>
    <row r="11" spans="1:9">
      <c r="E11" s="6" t="s">
        <v>16</v>
      </c>
      <c r="F11" s="6"/>
      <c r="G11" s="5">
        <v>1371</v>
      </c>
      <c r="H11" s="5">
        <v>2500</v>
      </c>
      <c r="I11" s="5">
        <v>1644.26</v>
      </c>
    </row>
    <row r="12" spans="1:9">
      <c r="E12" s="6"/>
      <c r="F12" s="6"/>
      <c r="G12" s="5"/>
      <c r="H12" s="5"/>
      <c r="I12" s="5"/>
    </row>
    <row r="13" spans="1:9">
      <c r="E13" s="6" t="s">
        <v>17</v>
      </c>
      <c r="F13" s="6"/>
      <c r="G13" s="5">
        <v>1085</v>
      </c>
      <c r="H13" s="5">
        <v>1984</v>
      </c>
      <c r="I13" s="5">
        <v>1357.59</v>
      </c>
    </row>
    <row r="14" spans="1:9">
      <c r="E14" s="6"/>
      <c r="F14" s="6"/>
      <c r="G14" s="5"/>
      <c r="H14" s="5"/>
      <c r="I14" s="5"/>
    </row>
    <row r="15" spans="1:9">
      <c r="E15" s="6" t="s">
        <v>18</v>
      </c>
      <c r="F15" s="6"/>
      <c r="G15" s="5">
        <v>930</v>
      </c>
      <c r="H15" s="5">
        <v>1706</v>
      </c>
      <c r="I15" s="5">
        <v>1203.1500000000001</v>
      </c>
    </row>
    <row r="16" spans="1:9">
      <c r="E16" s="6"/>
      <c r="F16" s="6"/>
      <c r="G16" s="5"/>
      <c r="H16" s="5"/>
      <c r="I16" s="5"/>
    </row>
  </sheetData>
  <mergeCells count="44">
    <mergeCell ref="E13:F14"/>
    <mergeCell ref="G13:G14"/>
    <mergeCell ref="H13:H14"/>
    <mergeCell ref="I13:I14"/>
    <mergeCell ref="E15:F16"/>
    <mergeCell ref="G15:G16"/>
    <mergeCell ref="H15:H16"/>
    <mergeCell ref="I15:I16"/>
    <mergeCell ref="I5:I6"/>
    <mergeCell ref="H5:H6"/>
    <mergeCell ref="G5:G6"/>
    <mergeCell ref="E11:F12"/>
    <mergeCell ref="G11:G12"/>
    <mergeCell ref="H11:H12"/>
    <mergeCell ref="I11:I12"/>
    <mergeCell ref="E5:F6"/>
    <mergeCell ref="E7:F8"/>
    <mergeCell ref="G7:G8"/>
    <mergeCell ref="H7:H8"/>
    <mergeCell ref="I7:I8"/>
    <mergeCell ref="E9:F10"/>
    <mergeCell ref="G9:G10"/>
    <mergeCell ref="H9:H10"/>
    <mergeCell ref="I9:I10"/>
    <mergeCell ref="I1:I2"/>
    <mergeCell ref="E3:F4"/>
    <mergeCell ref="A1:A2"/>
    <mergeCell ref="B1:B2"/>
    <mergeCell ref="C1:C2"/>
    <mergeCell ref="A3:A4"/>
    <mergeCell ref="C3:C4"/>
    <mergeCell ref="B3:B4"/>
    <mergeCell ref="F1:F2"/>
    <mergeCell ref="G1:G2"/>
    <mergeCell ref="H1:H2"/>
    <mergeCell ref="G3:G4"/>
    <mergeCell ref="H3:H4"/>
    <mergeCell ref="I3:I4"/>
    <mergeCell ref="A5:A6"/>
    <mergeCell ref="A7:A8"/>
    <mergeCell ref="B7:B8"/>
    <mergeCell ref="C7:C8"/>
    <mergeCell ref="B5:B6"/>
    <mergeCell ref="C5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3BBD-E6EE-46C1-9FDB-D043B7E38B77}">
  <dimension ref="A1:C10"/>
  <sheetViews>
    <sheetView workbookViewId="0">
      <selection activeCell="C9" sqref="C9:C10"/>
    </sheetView>
  </sheetViews>
  <sheetFormatPr defaultRowHeight="15"/>
  <sheetData>
    <row r="1" spans="1:3">
      <c r="A1" s="6" t="s">
        <v>19</v>
      </c>
      <c r="B1" s="6"/>
      <c r="C1" s="6"/>
    </row>
    <row r="2" spans="1:3">
      <c r="A2" s="6"/>
      <c r="B2" s="6"/>
      <c r="C2" s="6"/>
    </row>
    <row r="3" spans="1:3">
      <c r="A3" s="6" t="s">
        <v>20</v>
      </c>
      <c r="B3" s="6" t="s">
        <v>21</v>
      </c>
      <c r="C3" s="6" t="s">
        <v>22</v>
      </c>
    </row>
    <row r="4" spans="1:3">
      <c r="A4" s="6"/>
      <c r="B4" s="6"/>
      <c r="C4" s="6"/>
    </row>
    <row r="5" spans="1:3">
      <c r="A5" s="5"/>
      <c r="B5" s="5"/>
      <c r="C5" s="10">
        <f>SQRT(POWER(A5,2)+POWER(B5,2))</f>
        <v>0</v>
      </c>
    </row>
    <row r="6" spans="1:3">
      <c r="A6" s="5"/>
      <c r="B6" s="5"/>
      <c r="C6" s="10"/>
    </row>
    <row r="7" spans="1:3">
      <c r="A7" s="5"/>
      <c r="B7" s="10">
        <f>SQRT(POWER(C7,2)-POWER(A7,2))</f>
        <v>0</v>
      </c>
      <c r="C7" s="5"/>
    </row>
    <row r="8" spans="1:3">
      <c r="A8" s="5"/>
      <c r="B8" s="10"/>
      <c r="C8" s="5"/>
    </row>
    <row r="9" spans="1:3">
      <c r="A9" s="10">
        <f>SQRT(POWER(C9,2)-POWER(B9,2))</f>
        <v>0</v>
      </c>
      <c r="B9" s="5"/>
      <c r="C9" s="5"/>
    </row>
    <row r="10" spans="1:3">
      <c r="A10" s="10"/>
      <c r="B10" s="5"/>
      <c r="C10" s="5"/>
    </row>
  </sheetData>
  <mergeCells count="13">
    <mergeCell ref="C7:C8"/>
    <mergeCell ref="B7:B8"/>
    <mergeCell ref="A7:A8"/>
    <mergeCell ref="A9:A10"/>
    <mergeCell ref="B9:B10"/>
    <mergeCell ref="C9:C10"/>
    <mergeCell ref="A1:C2"/>
    <mergeCell ref="A3:A4"/>
    <mergeCell ref="B3:B4"/>
    <mergeCell ref="C3:C4"/>
    <mergeCell ref="A5:A6"/>
    <mergeCell ref="B5:B6"/>
    <mergeCell ref="C5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5314-4170-48E1-907D-7B3E2BF6BBE5}">
  <dimension ref="A1:R51"/>
  <sheetViews>
    <sheetView zoomScaleNormal="100" workbookViewId="0">
      <selection activeCell="H50" sqref="H50"/>
    </sheetView>
  </sheetViews>
  <sheetFormatPr defaultColWidth="8.5703125" defaultRowHeight="15"/>
  <sheetData>
    <row r="1" spans="1:18">
      <c r="A1" s="6" t="s">
        <v>23</v>
      </c>
      <c r="B1" s="6"/>
      <c r="C1" s="6" t="s">
        <v>24</v>
      </c>
      <c r="D1" s="6"/>
      <c r="E1" s="6" t="s">
        <v>25</v>
      </c>
      <c r="F1" s="6"/>
      <c r="G1" s="6" t="s">
        <v>26</v>
      </c>
      <c r="H1" s="6"/>
      <c r="I1" s="6" t="s">
        <v>27</v>
      </c>
      <c r="J1" s="6"/>
      <c r="L1" s="15" t="s">
        <v>28</v>
      </c>
      <c r="M1" s="16"/>
      <c r="N1" s="17"/>
      <c r="P1" s="6" t="s">
        <v>29</v>
      </c>
      <c r="Q1" s="6"/>
      <c r="R1" s="6"/>
    </row>
    <row r="2" spans="1:18">
      <c r="A2" s="6"/>
      <c r="B2" s="6"/>
      <c r="C2" s="6"/>
      <c r="D2" s="6"/>
      <c r="E2" s="6"/>
      <c r="F2" s="6"/>
      <c r="G2" s="6"/>
      <c r="H2" s="6"/>
      <c r="I2" s="6"/>
      <c r="J2" s="6"/>
      <c r="L2" s="18"/>
      <c r="M2" s="19"/>
      <c r="N2" s="20"/>
      <c r="P2" s="6"/>
      <c r="Q2" s="6"/>
      <c r="R2" s="6"/>
    </row>
    <row r="3" spans="1:18">
      <c r="A3" s="5" t="s">
        <v>30</v>
      </c>
      <c r="B3" s="5"/>
      <c r="C3" s="10" t="s">
        <v>31</v>
      </c>
      <c r="D3" s="10"/>
      <c r="E3" s="5">
        <v>4</v>
      </c>
      <c r="F3" s="5"/>
      <c r="G3" s="10">
        <v>2</v>
      </c>
      <c r="H3" s="10"/>
      <c r="I3" s="5" t="s">
        <v>32</v>
      </c>
      <c r="J3" s="5"/>
      <c r="L3" s="14">
        <v>128</v>
      </c>
      <c r="M3" s="22">
        <v>10000000</v>
      </c>
      <c r="N3" s="23"/>
      <c r="P3" s="5">
        <v>1</v>
      </c>
      <c r="Q3" s="10">
        <v>1</v>
      </c>
      <c r="R3" s="10"/>
    </row>
    <row r="4" spans="1:18">
      <c r="A4" s="5"/>
      <c r="B4" s="5"/>
      <c r="C4" s="10"/>
      <c r="D4" s="10"/>
      <c r="E4" s="5"/>
      <c r="F4" s="5"/>
      <c r="G4" s="10"/>
      <c r="H4" s="10"/>
      <c r="I4" s="5"/>
      <c r="J4" s="5"/>
      <c r="L4" s="21"/>
      <c r="M4" s="24"/>
      <c r="N4" s="25"/>
      <c r="P4" s="5"/>
      <c r="Q4" s="10"/>
      <c r="R4" s="10"/>
    </row>
    <row r="5" spans="1:18">
      <c r="A5" s="5" t="s">
        <v>33</v>
      </c>
      <c r="B5" s="5"/>
      <c r="C5" s="10" t="s">
        <v>34</v>
      </c>
      <c r="D5" s="10"/>
      <c r="E5" s="5">
        <v>8</v>
      </c>
      <c r="F5" s="5"/>
      <c r="G5" s="10">
        <v>6</v>
      </c>
      <c r="H5" s="10"/>
      <c r="I5" s="5" t="s">
        <v>35</v>
      </c>
      <c r="J5" s="5"/>
      <c r="L5" s="14">
        <v>192</v>
      </c>
      <c r="M5" s="22">
        <v>11000000</v>
      </c>
      <c r="N5" s="23"/>
      <c r="P5" s="5">
        <v>2</v>
      </c>
      <c r="Q5" s="10">
        <v>2</v>
      </c>
      <c r="R5" s="10"/>
    </row>
    <row r="6" spans="1:18">
      <c r="A6" s="5"/>
      <c r="B6" s="5"/>
      <c r="C6" s="10"/>
      <c r="D6" s="10"/>
      <c r="E6" s="5"/>
      <c r="F6" s="5"/>
      <c r="G6" s="10"/>
      <c r="H6" s="10"/>
      <c r="I6" s="5"/>
      <c r="J6" s="5"/>
      <c r="L6" s="21"/>
      <c r="M6" s="24"/>
      <c r="N6" s="25"/>
      <c r="P6" s="5"/>
      <c r="Q6" s="10"/>
      <c r="R6" s="10"/>
    </row>
    <row r="7" spans="1:18">
      <c r="A7" s="5" t="s">
        <v>36</v>
      </c>
      <c r="B7" s="5"/>
      <c r="C7" s="10" t="s">
        <v>37</v>
      </c>
      <c r="D7" s="10"/>
      <c r="E7" s="5">
        <v>16</v>
      </c>
      <c r="F7" s="5"/>
      <c r="G7" s="10">
        <v>14</v>
      </c>
      <c r="H7" s="10"/>
      <c r="I7" s="5" t="s">
        <v>38</v>
      </c>
      <c r="J7" s="5"/>
      <c r="L7" s="14">
        <v>224</v>
      </c>
      <c r="M7" s="22">
        <v>11100000</v>
      </c>
      <c r="N7" s="23"/>
      <c r="P7" s="5">
        <v>3</v>
      </c>
      <c r="Q7" s="10">
        <v>3</v>
      </c>
      <c r="R7" s="10"/>
    </row>
    <row r="8" spans="1:18">
      <c r="A8" s="5"/>
      <c r="B8" s="5"/>
      <c r="C8" s="10"/>
      <c r="D8" s="10"/>
      <c r="E8" s="5"/>
      <c r="F8" s="5"/>
      <c r="G8" s="10"/>
      <c r="H8" s="10"/>
      <c r="I8" s="5"/>
      <c r="J8" s="5"/>
      <c r="L8" s="21"/>
      <c r="M8" s="24"/>
      <c r="N8" s="25"/>
      <c r="P8" s="5"/>
      <c r="Q8" s="10"/>
      <c r="R8" s="10"/>
    </row>
    <row r="9" spans="1:18">
      <c r="A9" s="5" t="s">
        <v>39</v>
      </c>
      <c r="B9" s="5"/>
      <c r="C9" s="10" t="s">
        <v>40</v>
      </c>
      <c r="D9" s="10"/>
      <c r="E9" s="5">
        <v>32</v>
      </c>
      <c r="F9" s="5"/>
      <c r="G9" s="10">
        <v>30</v>
      </c>
      <c r="H9" s="10"/>
      <c r="I9" s="5" t="s">
        <v>41</v>
      </c>
      <c r="J9" s="5"/>
      <c r="L9" s="14">
        <v>240</v>
      </c>
      <c r="M9" s="22">
        <v>11110000</v>
      </c>
      <c r="N9" s="23"/>
      <c r="P9" s="5">
        <v>4</v>
      </c>
      <c r="Q9" s="10">
        <v>4</v>
      </c>
      <c r="R9" s="10"/>
    </row>
    <row r="10" spans="1:18">
      <c r="A10" s="5"/>
      <c r="B10" s="5"/>
      <c r="C10" s="10"/>
      <c r="D10" s="10"/>
      <c r="E10" s="5"/>
      <c r="F10" s="5"/>
      <c r="G10" s="10"/>
      <c r="H10" s="10"/>
      <c r="I10" s="5"/>
      <c r="J10" s="5"/>
      <c r="L10" s="21"/>
      <c r="M10" s="24"/>
      <c r="N10" s="25"/>
      <c r="P10" s="5"/>
      <c r="Q10" s="10"/>
      <c r="R10" s="10"/>
    </row>
    <row r="11" spans="1:18">
      <c r="A11" s="5" t="s">
        <v>42</v>
      </c>
      <c r="B11" s="5"/>
      <c r="C11" s="10" t="s">
        <v>43</v>
      </c>
      <c r="D11" s="10"/>
      <c r="E11" s="5">
        <v>64</v>
      </c>
      <c r="F11" s="5"/>
      <c r="G11" s="10">
        <v>62</v>
      </c>
      <c r="H11" s="10"/>
      <c r="I11" s="5" t="s">
        <v>44</v>
      </c>
      <c r="J11" s="5"/>
      <c r="L11" s="5">
        <v>248</v>
      </c>
      <c r="M11" s="10">
        <v>11111000</v>
      </c>
      <c r="N11" s="10"/>
      <c r="P11" s="5">
        <v>5</v>
      </c>
      <c r="Q11" s="10">
        <v>5</v>
      </c>
      <c r="R11" s="10"/>
    </row>
    <row r="12" spans="1:18">
      <c r="A12" s="5"/>
      <c r="B12" s="5"/>
      <c r="C12" s="10"/>
      <c r="D12" s="10"/>
      <c r="E12" s="5"/>
      <c r="F12" s="5"/>
      <c r="G12" s="10"/>
      <c r="H12" s="10"/>
      <c r="I12" s="5"/>
      <c r="J12" s="5"/>
      <c r="L12" s="5"/>
      <c r="M12" s="10"/>
      <c r="N12" s="10"/>
      <c r="P12" s="5"/>
      <c r="Q12" s="10"/>
      <c r="R12" s="10"/>
    </row>
    <row r="13" spans="1:18">
      <c r="A13" s="5" t="s">
        <v>45</v>
      </c>
      <c r="B13" s="5"/>
      <c r="C13" s="10" t="s">
        <v>46</v>
      </c>
      <c r="D13" s="10"/>
      <c r="E13" s="5">
        <v>128</v>
      </c>
      <c r="F13" s="5"/>
      <c r="G13" s="10">
        <v>126</v>
      </c>
      <c r="H13" s="10"/>
      <c r="I13" s="5" t="s">
        <v>47</v>
      </c>
      <c r="J13" s="5"/>
      <c r="L13" s="5">
        <v>252</v>
      </c>
      <c r="M13" s="10">
        <v>11111100</v>
      </c>
      <c r="N13" s="10"/>
      <c r="P13" s="5">
        <v>6</v>
      </c>
      <c r="Q13" s="10">
        <v>6</v>
      </c>
      <c r="R13" s="10"/>
    </row>
    <row r="14" spans="1:18">
      <c r="A14" s="5"/>
      <c r="B14" s="5"/>
      <c r="C14" s="10"/>
      <c r="D14" s="10"/>
      <c r="E14" s="5"/>
      <c r="F14" s="5"/>
      <c r="G14" s="10"/>
      <c r="H14" s="10"/>
      <c r="I14" s="5"/>
      <c r="J14" s="5"/>
      <c r="L14" s="5"/>
      <c r="M14" s="10"/>
      <c r="N14" s="10"/>
      <c r="P14" s="5"/>
      <c r="Q14" s="10"/>
      <c r="R14" s="10"/>
    </row>
    <row r="15" spans="1:18">
      <c r="A15" s="5" t="s">
        <v>48</v>
      </c>
      <c r="B15" s="5"/>
      <c r="C15" s="10" t="s">
        <v>49</v>
      </c>
      <c r="D15" s="10"/>
      <c r="E15" s="5">
        <v>256</v>
      </c>
      <c r="F15" s="5"/>
      <c r="G15" s="10">
        <v>254</v>
      </c>
      <c r="H15" s="10"/>
      <c r="I15" s="5" t="s">
        <v>50</v>
      </c>
      <c r="J15" s="5"/>
      <c r="L15" s="5">
        <v>254</v>
      </c>
      <c r="M15" s="10">
        <v>11111110</v>
      </c>
      <c r="N15" s="10"/>
      <c r="P15" s="5">
        <v>7</v>
      </c>
      <c r="Q15" s="10">
        <v>7</v>
      </c>
      <c r="R15" s="10"/>
    </row>
    <row r="16" spans="1:18">
      <c r="A16" s="5"/>
      <c r="B16" s="5"/>
      <c r="C16" s="10"/>
      <c r="D16" s="10"/>
      <c r="E16" s="5"/>
      <c r="F16" s="5"/>
      <c r="G16" s="10"/>
      <c r="H16" s="10"/>
      <c r="I16" s="5"/>
      <c r="J16" s="5"/>
      <c r="L16" s="5"/>
      <c r="M16" s="10"/>
      <c r="N16" s="10"/>
      <c r="P16" s="5"/>
      <c r="Q16" s="10"/>
      <c r="R16" s="10"/>
    </row>
    <row r="17" spans="1:18">
      <c r="A17" s="5" t="s">
        <v>51</v>
      </c>
      <c r="B17" s="5"/>
      <c r="C17" s="10" t="s">
        <v>52</v>
      </c>
      <c r="D17" s="10"/>
      <c r="E17" s="5">
        <v>512</v>
      </c>
      <c r="F17" s="5"/>
      <c r="G17" s="10">
        <v>510</v>
      </c>
      <c r="H17" s="10"/>
      <c r="I17" s="5" t="s">
        <v>53</v>
      </c>
      <c r="J17" s="5"/>
      <c r="L17" s="5">
        <v>255</v>
      </c>
      <c r="M17" s="10">
        <v>11111111</v>
      </c>
      <c r="N17" s="10"/>
      <c r="P17" s="5">
        <v>8</v>
      </c>
      <c r="Q17" s="10">
        <v>8</v>
      </c>
      <c r="R17" s="10"/>
    </row>
    <row r="18" spans="1:18">
      <c r="A18" s="5"/>
      <c r="B18" s="5"/>
      <c r="C18" s="10"/>
      <c r="D18" s="10"/>
      <c r="E18" s="5"/>
      <c r="F18" s="5"/>
      <c r="G18" s="10"/>
      <c r="H18" s="10"/>
      <c r="I18" s="5"/>
      <c r="J18" s="5"/>
      <c r="L18" s="14"/>
      <c r="M18" s="12"/>
      <c r="N18" s="12"/>
      <c r="P18" s="5"/>
      <c r="Q18" s="10"/>
      <c r="R18" s="10"/>
    </row>
    <row r="19" spans="1:18">
      <c r="A19" s="5" t="s">
        <v>54</v>
      </c>
      <c r="B19" s="5"/>
      <c r="C19" s="10" t="s">
        <v>55</v>
      </c>
      <c r="D19" s="10"/>
      <c r="E19" s="5">
        <v>1024</v>
      </c>
      <c r="F19" s="5"/>
      <c r="G19" s="10">
        <v>1022</v>
      </c>
      <c r="H19" s="10"/>
      <c r="I19" s="5" t="s">
        <v>56</v>
      </c>
      <c r="J19" s="5"/>
      <c r="L19" s="11"/>
      <c r="M19" s="11" t="str">
        <f>_xlfn.BASE(L19,2,8)</f>
        <v>00000000</v>
      </c>
      <c r="N19" s="11"/>
      <c r="P19" s="5">
        <v>9</v>
      </c>
      <c r="Q19" s="10">
        <v>9</v>
      </c>
      <c r="R19" s="10"/>
    </row>
    <row r="20" spans="1:18">
      <c r="A20" s="5"/>
      <c r="B20" s="5"/>
      <c r="C20" s="10"/>
      <c r="D20" s="10"/>
      <c r="E20" s="5"/>
      <c r="F20" s="5"/>
      <c r="G20" s="10"/>
      <c r="H20" s="10"/>
      <c r="I20" s="5"/>
      <c r="J20" s="5"/>
      <c r="L20" s="13"/>
      <c r="M20" s="13"/>
      <c r="N20" s="13"/>
      <c r="P20" s="5"/>
      <c r="Q20" s="10"/>
      <c r="R20" s="10"/>
    </row>
    <row r="21" spans="1:18">
      <c r="A21" s="5" t="s">
        <v>57</v>
      </c>
      <c r="B21" s="5"/>
      <c r="C21" s="10" t="s">
        <v>58</v>
      </c>
      <c r="D21" s="10"/>
      <c r="E21" s="5">
        <v>2048</v>
      </c>
      <c r="F21" s="5"/>
      <c r="G21" s="10">
        <v>2046</v>
      </c>
      <c r="H21" s="10"/>
      <c r="I21" s="5" t="s">
        <v>59</v>
      </c>
      <c r="J21" s="5"/>
      <c r="L21" s="11">
        <f>BIN2DEC(M21)</f>
        <v>0</v>
      </c>
      <c r="M21" s="11"/>
      <c r="N21" s="11"/>
      <c r="P21" s="5" t="s">
        <v>60</v>
      </c>
      <c r="Q21" s="10">
        <v>10</v>
      </c>
      <c r="R21" s="10"/>
    </row>
    <row r="22" spans="1:18">
      <c r="A22" s="5"/>
      <c r="B22" s="5"/>
      <c r="C22" s="10"/>
      <c r="D22" s="10"/>
      <c r="E22" s="5"/>
      <c r="F22" s="5"/>
      <c r="G22" s="10"/>
      <c r="H22" s="10"/>
      <c r="I22" s="5"/>
      <c r="J22" s="5"/>
      <c r="L22" s="11"/>
      <c r="M22" s="11"/>
      <c r="N22" s="11"/>
      <c r="P22" s="5"/>
      <c r="Q22" s="10"/>
      <c r="R22" s="10"/>
    </row>
    <row r="23" spans="1:18">
      <c r="A23" s="5" t="s">
        <v>61</v>
      </c>
      <c r="B23" s="5"/>
      <c r="C23" s="10" t="s">
        <v>62</v>
      </c>
      <c r="D23" s="10"/>
      <c r="E23" s="5">
        <v>4096</v>
      </c>
      <c r="F23" s="5"/>
      <c r="G23" s="10">
        <v>4094</v>
      </c>
      <c r="H23" s="10"/>
      <c r="I23" s="5" t="s">
        <v>63</v>
      </c>
      <c r="J23" s="5"/>
      <c r="P23" s="5" t="s">
        <v>64</v>
      </c>
      <c r="Q23" s="10">
        <v>11</v>
      </c>
      <c r="R23" s="10"/>
    </row>
    <row r="24" spans="1:18">
      <c r="A24" s="5"/>
      <c r="B24" s="5"/>
      <c r="C24" s="10"/>
      <c r="D24" s="10"/>
      <c r="E24" s="5"/>
      <c r="F24" s="5"/>
      <c r="G24" s="10"/>
      <c r="H24" s="10"/>
      <c r="I24" s="5"/>
      <c r="J24" s="5"/>
      <c r="P24" s="5"/>
      <c r="Q24" s="10"/>
      <c r="R24" s="10"/>
    </row>
    <row r="25" spans="1:18">
      <c r="A25" s="5" t="s">
        <v>65</v>
      </c>
      <c r="B25" s="5"/>
      <c r="C25" s="10" t="s">
        <v>66</v>
      </c>
      <c r="D25" s="10"/>
      <c r="E25" s="5">
        <v>8192</v>
      </c>
      <c r="F25" s="5"/>
      <c r="G25" s="10">
        <v>8190</v>
      </c>
      <c r="H25" s="10"/>
      <c r="I25" s="5" t="s">
        <v>67</v>
      </c>
      <c r="J25" s="5"/>
      <c r="P25" s="5" t="s">
        <v>9</v>
      </c>
      <c r="Q25" s="10">
        <v>12</v>
      </c>
      <c r="R25" s="10"/>
    </row>
    <row r="26" spans="1:18">
      <c r="A26" s="5"/>
      <c r="B26" s="5"/>
      <c r="C26" s="10"/>
      <c r="D26" s="10"/>
      <c r="E26" s="5"/>
      <c r="F26" s="5"/>
      <c r="G26" s="10"/>
      <c r="H26" s="10"/>
      <c r="I26" s="5"/>
      <c r="J26" s="5"/>
      <c r="P26" s="5"/>
      <c r="Q26" s="10"/>
      <c r="R26" s="10"/>
    </row>
    <row r="27" spans="1:18">
      <c r="A27" s="5" t="s">
        <v>68</v>
      </c>
      <c r="B27" s="5"/>
      <c r="C27" s="10" t="s">
        <v>69</v>
      </c>
      <c r="D27" s="10"/>
      <c r="E27" s="5">
        <v>16384</v>
      </c>
      <c r="F27" s="5"/>
      <c r="G27" s="10">
        <v>16382</v>
      </c>
      <c r="H27" s="10"/>
      <c r="I27" s="5" t="s">
        <v>70</v>
      </c>
      <c r="J27" s="5"/>
      <c r="P27" s="5" t="s">
        <v>71</v>
      </c>
      <c r="Q27" s="10">
        <v>13</v>
      </c>
      <c r="R27" s="10"/>
    </row>
    <row r="28" spans="1:18">
      <c r="A28" s="5"/>
      <c r="B28" s="5"/>
      <c r="C28" s="10"/>
      <c r="D28" s="10"/>
      <c r="E28" s="5"/>
      <c r="F28" s="5"/>
      <c r="G28" s="10"/>
      <c r="H28" s="10"/>
      <c r="I28" s="5"/>
      <c r="J28" s="5"/>
      <c r="P28" s="5"/>
      <c r="Q28" s="10"/>
      <c r="R28" s="10"/>
    </row>
    <row r="29" spans="1:18">
      <c r="A29" s="5" t="s">
        <v>72</v>
      </c>
      <c r="B29" s="5"/>
      <c r="C29" s="10" t="s">
        <v>73</v>
      </c>
      <c r="D29" s="10"/>
      <c r="E29" s="5">
        <v>32768</v>
      </c>
      <c r="F29" s="5"/>
      <c r="G29" s="10">
        <v>32766</v>
      </c>
      <c r="H29" s="10"/>
      <c r="I29" s="5" t="s">
        <v>74</v>
      </c>
      <c r="J29" s="5"/>
      <c r="P29" s="5" t="s">
        <v>75</v>
      </c>
      <c r="Q29" s="10">
        <v>14</v>
      </c>
      <c r="R29" s="10"/>
    </row>
    <row r="30" spans="1:18">
      <c r="A30" s="5"/>
      <c r="B30" s="5"/>
      <c r="C30" s="10"/>
      <c r="D30" s="10"/>
      <c r="E30" s="5"/>
      <c r="F30" s="5"/>
      <c r="G30" s="10"/>
      <c r="H30" s="10"/>
      <c r="I30" s="5"/>
      <c r="J30" s="5"/>
      <c r="P30" s="5"/>
      <c r="Q30" s="10"/>
      <c r="R30" s="10"/>
    </row>
    <row r="31" spans="1:18">
      <c r="A31" s="5" t="s">
        <v>76</v>
      </c>
      <c r="B31" s="5"/>
      <c r="C31" s="10" t="s">
        <v>77</v>
      </c>
      <c r="D31" s="10"/>
      <c r="E31" s="5">
        <v>65536</v>
      </c>
      <c r="F31" s="5"/>
      <c r="G31" s="10">
        <v>65534</v>
      </c>
      <c r="H31" s="10"/>
      <c r="I31" s="5" t="s">
        <v>78</v>
      </c>
      <c r="J31" s="5"/>
      <c r="P31" s="5" t="s">
        <v>10</v>
      </c>
      <c r="Q31" s="10">
        <v>15</v>
      </c>
      <c r="R31" s="10"/>
    </row>
    <row r="32" spans="1:18">
      <c r="A32" s="5"/>
      <c r="B32" s="5"/>
      <c r="C32" s="10"/>
      <c r="D32" s="10"/>
      <c r="E32" s="5"/>
      <c r="F32" s="5"/>
      <c r="G32" s="10"/>
      <c r="H32" s="10"/>
      <c r="I32" s="5"/>
      <c r="J32" s="5"/>
      <c r="P32" s="14"/>
      <c r="Q32" s="12"/>
      <c r="R32" s="12"/>
    </row>
    <row r="33" spans="1:18">
      <c r="P33" s="11"/>
      <c r="Q33" s="11" t="str">
        <f>DEC2HEX(P33)</f>
        <v>0</v>
      </c>
      <c r="R33" s="11"/>
    </row>
    <row r="34" spans="1:18">
      <c r="A34" s="6" t="s">
        <v>79</v>
      </c>
      <c r="B34" s="6"/>
      <c r="C34" s="6"/>
      <c r="E34" s="6" t="s">
        <v>80</v>
      </c>
      <c r="F34" s="6"/>
      <c r="G34" s="6"/>
      <c r="P34" s="11"/>
      <c r="Q34" s="11"/>
      <c r="R34" s="11"/>
    </row>
    <row r="35" spans="1:18">
      <c r="A35" s="6"/>
      <c r="B35" s="6"/>
      <c r="C35" s="6"/>
      <c r="E35" s="6"/>
      <c r="F35" s="6"/>
      <c r="G35" s="6"/>
      <c r="P35" s="11">
        <f>HEX2DEC(Q35)</f>
        <v>0</v>
      </c>
      <c r="Q35" s="11"/>
      <c r="R35" s="11"/>
    </row>
    <row r="36" spans="1:18">
      <c r="A36" s="5" t="s">
        <v>75</v>
      </c>
      <c r="B36" s="10" t="s">
        <v>81</v>
      </c>
      <c r="C36" s="10"/>
      <c r="E36" s="5" t="s">
        <v>71</v>
      </c>
      <c r="F36" s="10" t="s">
        <v>82</v>
      </c>
      <c r="G36" s="10"/>
      <c r="P36" s="11"/>
      <c r="Q36" s="11"/>
      <c r="R36" s="11"/>
    </row>
    <row r="37" spans="1:18">
      <c r="A37" s="5"/>
      <c r="B37" s="10"/>
      <c r="C37" s="10"/>
      <c r="E37" s="5"/>
      <c r="F37" s="10"/>
      <c r="G37" s="10"/>
    </row>
    <row r="38" spans="1:18">
      <c r="A38" s="5" t="s">
        <v>60</v>
      </c>
      <c r="B38" s="10" t="s">
        <v>83</v>
      </c>
      <c r="C38" s="10"/>
      <c r="E38" s="5" t="s">
        <v>84</v>
      </c>
      <c r="F38" s="10" t="s">
        <v>85</v>
      </c>
      <c r="G38" s="10"/>
    </row>
    <row r="39" spans="1:18">
      <c r="A39" s="5"/>
      <c r="B39" s="10"/>
      <c r="C39" s="10"/>
      <c r="E39" s="5"/>
      <c r="F39" s="10"/>
      <c r="G39" s="10"/>
    </row>
    <row r="40" spans="1:18">
      <c r="A40" s="5" t="s">
        <v>9</v>
      </c>
      <c r="B40" s="10" t="s">
        <v>86</v>
      </c>
      <c r="C40" s="10"/>
      <c r="E40" s="5" t="s">
        <v>87</v>
      </c>
      <c r="F40" s="10" t="s">
        <v>88</v>
      </c>
      <c r="G40" s="10"/>
    </row>
    <row r="41" spans="1:18">
      <c r="A41" s="5"/>
      <c r="B41" s="10"/>
      <c r="C41" s="10"/>
      <c r="E41" s="5"/>
      <c r="F41" s="10"/>
      <c r="G41" s="10"/>
    </row>
    <row r="42" spans="1:18">
      <c r="A42" s="5" t="s">
        <v>75</v>
      </c>
      <c r="B42" s="10" t="s">
        <v>89</v>
      </c>
      <c r="C42" s="10"/>
      <c r="E42" s="5" t="s">
        <v>60</v>
      </c>
      <c r="F42" s="10" t="s">
        <v>90</v>
      </c>
      <c r="G42" s="10"/>
    </row>
    <row r="43" spans="1:18">
      <c r="A43" s="5"/>
      <c r="B43" s="10"/>
      <c r="C43" s="10"/>
      <c r="E43" s="5"/>
      <c r="F43" s="10"/>
      <c r="G43" s="10"/>
    </row>
    <row r="44" spans="1:18">
      <c r="A44" s="5" t="s">
        <v>91</v>
      </c>
      <c r="B44" s="10" t="s">
        <v>92</v>
      </c>
      <c r="C44" s="10"/>
    </row>
    <row r="45" spans="1:18">
      <c r="A45" s="5"/>
      <c r="B45" s="10"/>
      <c r="C45" s="10"/>
    </row>
    <row r="46" spans="1:18">
      <c r="A46" s="5" t="s">
        <v>93</v>
      </c>
      <c r="B46" s="10" t="s">
        <v>94</v>
      </c>
      <c r="C46" s="10"/>
    </row>
    <row r="47" spans="1:18">
      <c r="A47" s="5"/>
      <c r="B47" s="10"/>
      <c r="C47" s="10"/>
    </row>
    <row r="48" spans="1:18">
      <c r="A48" s="5" t="s">
        <v>95</v>
      </c>
      <c r="B48" s="10" t="s">
        <v>96</v>
      </c>
      <c r="C48" s="10"/>
    </row>
    <row r="49" spans="1:3">
      <c r="A49" s="5"/>
      <c r="B49" s="10"/>
      <c r="C49" s="10"/>
    </row>
    <row r="50" spans="1:3">
      <c r="A50" s="5" t="s">
        <v>71</v>
      </c>
      <c r="B50" s="10" t="s">
        <v>97</v>
      </c>
      <c r="C50" s="10"/>
    </row>
    <row r="51" spans="1:3">
      <c r="A51" s="5"/>
      <c r="B51" s="10"/>
      <c r="C51" s="10"/>
    </row>
  </sheetData>
  <mergeCells count="162">
    <mergeCell ref="P31:P32"/>
    <mergeCell ref="Q3:R4"/>
    <mergeCell ref="P33:P34"/>
    <mergeCell ref="Q33:R34"/>
    <mergeCell ref="P35:P36"/>
    <mergeCell ref="P19:P20"/>
    <mergeCell ref="P21:P22"/>
    <mergeCell ref="P23:P24"/>
    <mergeCell ref="P25:P26"/>
    <mergeCell ref="P27:P28"/>
    <mergeCell ref="P29:P30"/>
    <mergeCell ref="Q31:R32"/>
    <mergeCell ref="Q29:R30"/>
    <mergeCell ref="Q27:R28"/>
    <mergeCell ref="Q21:R22"/>
    <mergeCell ref="Q19:R20"/>
    <mergeCell ref="Q15:R16"/>
    <mergeCell ref="Q17:R18"/>
    <mergeCell ref="P15:P16"/>
    <mergeCell ref="P17:P18"/>
    <mergeCell ref="Q13:R14"/>
    <mergeCell ref="P13:P14"/>
    <mergeCell ref="P1:R2"/>
    <mergeCell ref="P3:P4"/>
    <mergeCell ref="P5:P6"/>
    <mergeCell ref="P7:P8"/>
    <mergeCell ref="P9:P10"/>
    <mergeCell ref="P11:P12"/>
    <mergeCell ref="L1:N2"/>
    <mergeCell ref="L3:L4"/>
    <mergeCell ref="L5:L6"/>
    <mergeCell ref="L7:L8"/>
    <mergeCell ref="L9:L10"/>
    <mergeCell ref="M3:N4"/>
    <mergeCell ref="M5:N6"/>
    <mergeCell ref="Q11:R12"/>
    <mergeCell ref="Q5:R6"/>
    <mergeCell ref="M7:N8"/>
    <mergeCell ref="Q7:R8"/>
    <mergeCell ref="M9:N10"/>
    <mergeCell ref="Q9:R10"/>
    <mergeCell ref="A50:A51"/>
    <mergeCell ref="B36:C37"/>
    <mergeCell ref="B38:C39"/>
    <mergeCell ref="B40:C41"/>
    <mergeCell ref="B42:C43"/>
    <mergeCell ref="B44:C45"/>
    <mergeCell ref="B46:C47"/>
    <mergeCell ref="B48:C49"/>
    <mergeCell ref="B50:C51"/>
    <mergeCell ref="A38:A39"/>
    <mergeCell ref="A40:A41"/>
    <mergeCell ref="A42:A43"/>
    <mergeCell ref="A44:A45"/>
    <mergeCell ref="A46:A47"/>
    <mergeCell ref="A48:A49"/>
    <mergeCell ref="M13:N14"/>
    <mergeCell ref="M15:N16"/>
    <mergeCell ref="M17:N18"/>
    <mergeCell ref="L19:L20"/>
    <mergeCell ref="M19:N20"/>
    <mergeCell ref="A34:C35"/>
    <mergeCell ref="L21:L22"/>
    <mergeCell ref="M21:N22"/>
    <mergeCell ref="L11:L12"/>
    <mergeCell ref="L13:L14"/>
    <mergeCell ref="L15:L16"/>
    <mergeCell ref="L17:L18"/>
    <mergeCell ref="M11:N12"/>
    <mergeCell ref="A31:B32"/>
    <mergeCell ref="C31:D32"/>
    <mergeCell ref="E31:F32"/>
    <mergeCell ref="G31:H32"/>
    <mergeCell ref="I31:J32"/>
    <mergeCell ref="A29:B30"/>
    <mergeCell ref="C29:D30"/>
    <mergeCell ref="E29:F30"/>
    <mergeCell ref="G29:H30"/>
    <mergeCell ref="I29:J30"/>
    <mergeCell ref="A27:B28"/>
    <mergeCell ref="F40:G41"/>
    <mergeCell ref="F42:G43"/>
    <mergeCell ref="E34:G35"/>
    <mergeCell ref="F36:G37"/>
    <mergeCell ref="E36:E37"/>
    <mergeCell ref="E38:E39"/>
    <mergeCell ref="E40:E41"/>
    <mergeCell ref="Q35:R36"/>
    <mergeCell ref="A36:A37"/>
    <mergeCell ref="E42:E43"/>
    <mergeCell ref="F38:G39"/>
    <mergeCell ref="C27:D28"/>
    <mergeCell ref="E27:F28"/>
    <mergeCell ref="G27:H28"/>
    <mergeCell ref="I27:J28"/>
    <mergeCell ref="Q23:R24"/>
    <mergeCell ref="A25:B26"/>
    <mergeCell ref="C25:D26"/>
    <mergeCell ref="E25:F26"/>
    <mergeCell ref="G25:H26"/>
    <mergeCell ref="I25:J26"/>
    <mergeCell ref="Q25:R26"/>
    <mergeCell ref="A23:B24"/>
    <mergeCell ref="C23:D24"/>
    <mergeCell ref="E23:F24"/>
    <mergeCell ref="G23:H24"/>
    <mergeCell ref="I23:J24"/>
    <mergeCell ref="A21:B22"/>
    <mergeCell ref="C21:D22"/>
    <mergeCell ref="E21:F22"/>
    <mergeCell ref="G21:H22"/>
    <mergeCell ref="I21:J22"/>
    <mergeCell ref="A19:B20"/>
    <mergeCell ref="C19:D20"/>
    <mergeCell ref="E19:F20"/>
    <mergeCell ref="G19:H20"/>
    <mergeCell ref="I19:J20"/>
    <mergeCell ref="G17:H18"/>
    <mergeCell ref="I17:J18"/>
    <mergeCell ref="G13:H14"/>
    <mergeCell ref="I13:J14"/>
    <mergeCell ref="G15:H16"/>
    <mergeCell ref="I15:J16"/>
    <mergeCell ref="G9:H10"/>
    <mergeCell ref="I9:J10"/>
    <mergeCell ref="G11:H12"/>
    <mergeCell ref="I11:J12"/>
    <mergeCell ref="G5:H6"/>
    <mergeCell ref="I5:J6"/>
    <mergeCell ref="G7:H8"/>
    <mergeCell ref="I7:J8"/>
    <mergeCell ref="G1:H2"/>
    <mergeCell ref="I1:J2"/>
    <mergeCell ref="G3:H4"/>
    <mergeCell ref="I3:J4"/>
    <mergeCell ref="A15:B16"/>
    <mergeCell ref="C15:D16"/>
    <mergeCell ref="E15:F16"/>
    <mergeCell ref="A7:B8"/>
    <mergeCell ref="C7:D8"/>
    <mergeCell ref="E7:F8"/>
    <mergeCell ref="A9:B10"/>
    <mergeCell ref="C9:D10"/>
    <mergeCell ref="E9:F10"/>
    <mergeCell ref="E1:F2"/>
    <mergeCell ref="A3:B4"/>
    <mergeCell ref="A5:B6"/>
    <mergeCell ref="C3:D4"/>
    <mergeCell ref="C5:D6"/>
    <mergeCell ref="E3:F4"/>
    <mergeCell ref="E5:F6"/>
    <mergeCell ref="A1:B2"/>
    <mergeCell ref="C1:D2"/>
    <mergeCell ref="A17:B18"/>
    <mergeCell ref="C17:D18"/>
    <mergeCell ref="E17:F18"/>
    <mergeCell ref="A11:B12"/>
    <mergeCell ref="C11:D12"/>
    <mergeCell ref="E11:F12"/>
    <mergeCell ref="A13:B14"/>
    <mergeCell ref="C13:D14"/>
    <mergeCell ref="E13:F1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Young (US)</dc:creator>
  <cp:keywords/>
  <dc:description/>
  <cp:lastModifiedBy>Jinho Melquist</cp:lastModifiedBy>
  <cp:revision>3</cp:revision>
  <dcterms:created xsi:type="dcterms:W3CDTF">2024-05-15T15:55:27Z</dcterms:created>
  <dcterms:modified xsi:type="dcterms:W3CDTF">2024-06-26T21:09:33Z</dcterms:modified>
  <cp:category/>
  <cp:contentStatus/>
</cp:coreProperties>
</file>