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8190" tabRatio="264"/>
  </bookViews>
  <sheets>
    <sheet name="Taxis" sheetId="1" r:id="rId1"/>
    <sheet name="Schedule" sheetId="2" r:id="rId2"/>
    <sheet name="Financial" sheetId="3" r:id="rId3"/>
  </sheets>
  <calcPr calcId="124519"/>
</workbook>
</file>

<file path=xl/calcChain.xml><?xml version="1.0" encoding="utf-8"?>
<calcChain xmlns="http://schemas.openxmlformats.org/spreadsheetml/2006/main">
  <c r="J24" i="2"/>
  <c r="J23"/>
  <c r="J22"/>
  <c r="H24"/>
  <c r="H23"/>
  <c r="H22"/>
  <c r="F24"/>
  <c r="F23"/>
  <c r="F22"/>
  <c r="D24"/>
  <c r="D23"/>
  <c r="D22"/>
  <c r="I24"/>
  <c r="I23"/>
  <c r="I22"/>
  <c r="I21"/>
  <c r="G24"/>
  <c r="G23"/>
  <c r="G22"/>
  <c r="G21"/>
  <c r="E24"/>
  <c r="E23"/>
  <c r="E22"/>
  <c r="E21"/>
  <c r="C24"/>
  <c r="C23"/>
  <c r="C22"/>
  <c r="C21"/>
  <c r="J15"/>
  <c r="J14"/>
  <c r="J13"/>
  <c r="J12"/>
  <c r="J11"/>
  <c r="J10"/>
  <c r="J9"/>
  <c r="J8"/>
  <c r="H15"/>
  <c r="H14"/>
  <c r="H13"/>
  <c r="H12"/>
  <c r="H11"/>
  <c r="H10"/>
  <c r="H9"/>
  <c r="H8"/>
  <c r="F15"/>
  <c r="F14"/>
  <c r="F13"/>
  <c r="F12"/>
  <c r="F11"/>
  <c r="F10"/>
  <c r="F9"/>
  <c r="F8"/>
  <c r="D9"/>
  <c r="D10"/>
  <c r="D11"/>
  <c r="D12"/>
  <c r="D13"/>
  <c r="D14"/>
  <c r="D15"/>
  <c r="D8"/>
  <c r="E36" i="3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35"/>
  <c r="E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D34"/>
  <c r="C34"/>
  <c r="E11"/>
  <c r="E12"/>
  <c r="E13"/>
  <c r="E14"/>
  <c r="E15"/>
  <c r="E16"/>
  <c r="E17"/>
  <c r="E18"/>
  <c r="E19"/>
  <c r="E20"/>
  <c r="E21"/>
  <c r="E22"/>
  <c r="E23"/>
  <c r="E24"/>
  <c r="E25"/>
  <c r="E26"/>
  <c r="E10"/>
  <c r="D11"/>
  <c r="D12"/>
  <c r="D13"/>
  <c r="D14"/>
  <c r="D15"/>
  <c r="D16"/>
  <c r="D17"/>
  <c r="D18"/>
  <c r="D19"/>
  <c r="D20"/>
  <c r="D21"/>
  <c r="D22"/>
  <c r="D23"/>
  <c r="D24"/>
  <c r="D25"/>
  <c r="D26"/>
  <c r="D10"/>
  <c r="J13" i="1"/>
  <c r="J12"/>
  <c r="J11"/>
  <c r="J10"/>
  <c r="G11"/>
  <c r="G12"/>
  <c r="G13"/>
  <c r="G14"/>
  <c r="G15"/>
  <c r="G16"/>
  <c r="G17"/>
  <c r="G18"/>
  <c r="G19"/>
  <c r="G20"/>
  <c r="G21"/>
  <c r="G22"/>
  <c r="G23"/>
  <c r="G24"/>
  <c r="G25"/>
  <c r="G26"/>
  <c r="G10"/>
  <c r="F11"/>
  <c r="F12"/>
  <c r="F13"/>
  <c r="F14"/>
  <c r="F15"/>
  <c r="F16"/>
  <c r="F17"/>
  <c r="F18"/>
  <c r="F19"/>
  <c r="F20"/>
  <c r="F21"/>
  <c r="F22"/>
  <c r="F23"/>
  <c r="F24"/>
  <c r="F25"/>
  <c r="F26"/>
  <c r="F10"/>
</calcChain>
</file>

<file path=xl/sharedStrings.xml><?xml version="1.0" encoding="utf-8"?>
<sst xmlns="http://schemas.openxmlformats.org/spreadsheetml/2006/main" count="87" uniqueCount="53">
  <si>
    <t>Incentive Table</t>
  </si>
  <si>
    <t>Base Fare</t>
  </si>
  <si>
    <t>Airport Trips</t>
  </si>
  <si>
    <t>Incentive</t>
  </si>
  <si>
    <t>Price per mile</t>
  </si>
  <si>
    <t>Airport surcharge</t>
  </si>
  <si>
    <t>Taxi Medallion</t>
  </si>
  <si>
    <t>Miles traveled</t>
  </si>
  <si>
    <t>Total Trips</t>
  </si>
  <si>
    <t>Total amount generated $</t>
  </si>
  <si>
    <t>Incentive $</t>
  </si>
  <si>
    <t>Summary section</t>
  </si>
  <si>
    <t>Average of Total Trips</t>
  </si>
  <si>
    <t>Sum of Total Trips</t>
  </si>
  <si>
    <t>Highest Total Trip</t>
  </si>
  <si>
    <t>Lowest Total Trip</t>
  </si>
  <si>
    <t>Railways Corp.</t>
  </si>
  <si>
    <t>Seat Capacity</t>
  </si>
  <si>
    <t>Statistics per Day</t>
  </si>
  <si>
    <t>Monday</t>
  </si>
  <si>
    <t>Tuesday</t>
  </si>
  <si>
    <t>Wednesday</t>
  </si>
  <si>
    <t>Thursday</t>
  </si>
  <si>
    <t>Destination</t>
  </si>
  <si>
    <t>Train ID</t>
  </si>
  <si>
    <t>Passengers</t>
  </si>
  <si>
    <t>% Capacity</t>
  </si>
  <si>
    <t>Boston</t>
  </si>
  <si>
    <t>NTS</t>
  </si>
  <si>
    <t>Miami</t>
  </si>
  <si>
    <t>Raleigh</t>
  </si>
  <si>
    <t>Denver</t>
  </si>
  <si>
    <t>Phoenix</t>
  </si>
  <si>
    <t>Baltimore</t>
  </si>
  <si>
    <t>Summary</t>
  </si>
  <si>
    <t>Sum</t>
  </si>
  <si>
    <t>-</t>
  </si>
  <si>
    <t>Average</t>
  </si>
  <si>
    <t>Highest</t>
  </si>
  <si>
    <t>Lowest</t>
  </si>
  <si>
    <t>Rate Table</t>
  </si>
  <si>
    <t>Years</t>
  </si>
  <si>
    <t>Annual Rate</t>
  </si>
  <si>
    <t>Payments per year</t>
  </si>
  <si>
    <t>Customer</t>
  </si>
  <si>
    <t>Loan amount</t>
  </si>
  <si>
    <t>Monthly Payment</t>
  </si>
  <si>
    <t>Customer 201 – Schedule of Payments</t>
  </si>
  <si>
    <t>Month</t>
  </si>
  <si>
    <t>Payment</t>
  </si>
  <si>
    <t>Interest</t>
  </si>
  <si>
    <t>Principal</t>
  </si>
  <si>
    <t>Remaining Balance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</si>
</sst>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4" formatCode="mm/dd/yy"/>
    <numFmt numFmtId="165" formatCode="0.0%"/>
  </numFmts>
  <fonts count="3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E6E6E6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2" borderId="1" xfId="0" applyNumberForma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5" borderId="1" xfId="0" applyFill="1" applyBorder="1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8" fontId="0" fillId="4" borderId="1" xfId="0" applyNumberFormat="1" applyFill="1" applyBorder="1"/>
    <xf numFmtId="9" fontId="0" fillId="2" borderId="1" xfId="1" applyFont="1" applyFill="1" applyBorder="1"/>
    <xf numFmtId="9" fontId="0" fillId="2" borderId="1" xfId="0" applyNumberFormat="1" applyFill="1" applyBorder="1"/>
    <xf numFmtId="165" fontId="0" fillId="4" borderId="1" xfId="1" applyNumberFormat="1" applyFont="1" applyFill="1" applyBorder="1"/>
    <xf numFmtId="9" fontId="0" fillId="5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B2:J26"/>
  <sheetViews>
    <sheetView tabSelected="1" workbookViewId="0"/>
  </sheetViews>
  <sheetFormatPr defaultRowHeight="12.75"/>
  <cols>
    <col min="1" max="1" width="11.5703125"/>
    <col min="2" max="2" width="16.85546875"/>
    <col min="3" max="3" width="13.85546875"/>
    <col min="4" max="7" width="11.5703125"/>
    <col min="8" max="8" width="13.7109375"/>
    <col min="9" max="9" width="20.7109375"/>
    <col min="10" max="1025" width="11.5703125"/>
  </cols>
  <sheetData>
    <row r="2" spans="2:10">
      <c r="G2" s="16" t="s">
        <v>0</v>
      </c>
      <c r="H2" s="16"/>
    </row>
    <row r="3" spans="2:10">
      <c r="B3" s="2" t="s">
        <v>1</v>
      </c>
      <c r="C3">
        <v>3</v>
      </c>
      <c r="G3" s="3" t="s">
        <v>2</v>
      </c>
      <c r="H3" s="3" t="s">
        <v>3</v>
      </c>
    </row>
    <row r="4" spans="2:10">
      <c r="B4" s="2" t="s">
        <v>4</v>
      </c>
      <c r="C4">
        <v>1.2</v>
      </c>
      <c r="G4">
        <v>5</v>
      </c>
      <c r="H4">
        <v>100</v>
      </c>
    </row>
    <row r="5" spans="2:10">
      <c r="B5" s="2" t="s">
        <v>5</v>
      </c>
      <c r="C5">
        <v>10</v>
      </c>
      <c r="G5">
        <v>10</v>
      </c>
      <c r="H5">
        <v>300</v>
      </c>
    </row>
    <row r="6" spans="2:10">
      <c r="G6">
        <v>20</v>
      </c>
      <c r="H6">
        <v>500</v>
      </c>
    </row>
    <row r="7" spans="2:10">
      <c r="G7">
        <v>30</v>
      </c>
      <c r="H7">
        <v>1000</v>
      </c>
    </row>
    <row r="9" spans="2:10" ht="51">
      <c r="B9" s="4" t="s">
        <v>6</v>
      </c>
      <c r="C9" s="1" t="s">
        <v>7</v>
      </c>
      <c r="D9" s="1" t="s">
        <v>8</v>
      </c>
      <c r="E9" s="5" t="s">
        <v>2</v>
      </c>
      <c r="F9" s="6" t="s">
        <v>9</v>
      </c>
      <c r="G9" s="4" t="s">
        <v>10</v>
      </c>
      <c r="I9" s="16" t="s">
        <v>11</v>
      </c>
      <c r="J9" s="16"/>
    </row>
    <row r="10" spans="2:10">
      <c r="B10">
        <v>1001</v>
      </c>
      <c r="C10" s="7">
        <v>526</v>
      </c>
      <c r="D10" s="7">
        <v>67</v>
      </c>
      <c r="E10" s="7">
        <v>12</v>
      </c>
      <c r="F10" s="8">
        <f>$C$3*D10+$C$4*C10+$C$5*E10</f>
        <v>952.19999999999993</v>
      </c>
      <c r="G10" s="9">
        <f>IF(C10&gt;680,IF(D10&gt;70,VLOOKUP(E10,$G$4:$H$7,2),0),0)</f>
        <v>0</v>
      </c>
      <c r="I10" s="2" t="s">
        <v>12</v>
      </c>
      <c r="J10" s="8">
        <f>AVERAGE(D10:D26)</f>
        <v>155.58823529411765</v>
      </c>
    </row>
    <row r="11" spans="2:10">
      <c r="B11">
        <v>1002</v>
      </c>
      <c r="C11" s="7">
        <v>1188</v>
      </c>
      <c r="D11" s="7">
        <v>230</v>
      </c>
      <c r="E11" s="7">
        <v>9</v>
      </c>
      <c r="F11" s="8">
        <f t="shared" ref="F11:F26" si="0">$C$3*D11+$C$4*C11+$C$5*E11</f>
        <v>2205.6</v>
      </c>
      <c r="G11" s="9">
        <f t="shared" ref="G11:G26" si="1">IF(C11&gt;680,IF(D11&gt;70,VLOOKUP(E11,$G$4:$H$7,2),0),0)</f>
        <v>100</v>
      </c>
      <c r="I11" s="2" t="s">
        <v>13</v>
      </c>
      <c r="J11" s="8">
        <f>SUM(D10:D26)</f>
        <v>2645</v>
      </c>
    </row>
    <row r="12" spans="2:10">
      <c r="B12">
        <v>1003</v>
      </c>
      <c r="C12" s="7">
        <v>957</v>
      </c>
      <c r="D12" s="7">
        <v>284</v>
      </c>
      <c r="E12" s="7">
        <v>19</v>
      </c>
      <c r="F12" s="8">
        <f t="shared" si="0"/>
        <v>2190.3999999999996</v>
      </c>
      <c r="G12" s="9">
        <f t="shared" si="1"/>
        <v>300</v>
      </c>
      <c r="I12" s="2" t="s">
        <v>14</v>
      </c>
      <c r="J12" s="8">
        <f>MAX(D10:D26)</f>
        <v>284</v>
      </c>
    </row>
    <row r="13" spans="2:10">
      <c r="B13">
        <v>1004</v>
      </c>
      <c r="C13" s="7">
        <v>740</v>
      </c>
      <c r="D13" s="7">
        <v>103</v>
      </c>
      <c r="E13" s="7">
        <v>25</v>
      </c>
      <c r="F13" s="8">
        <f t="shared" si="0"/>
        <v>1447</v>
      </c>
      <c r="G13" s="9">
        <f t="shared" si="1"/>
        <v>500</v>
      </c>
      <c r="I13" s="2" t="s">
        <v>15</v>
      </c>
      <c r="J13" s="8">
        <f>MIN(D10:D26)</f>
        <v>17</v>
      </c>
    </row>
    <row r="14" spans="2:10">
      <c r="B14">
        <v>1005</v>
      </c>
      <c r="C14" s="7">
        <v>915</v>
      </c>
      <c r="D14" s="7">
        <v>266</v>
      </c>
      <c r="E14" s="7">
        <v>17</v>
      </c>
      <c r="F14" s="8">
        <f t="shared" si="0"/>
        <v>2066</v>
      </c>
      <c r="G14" s="9">
        <f t="shared" si="1"/>
        <v>300</v>
      </c>
    </row>
    <row r="15" spans="2:10">
      <c r="B15">
        <v>1006</v>
      </c>
      <c r="C15" s="7">
        <v>717</v>
      </c>
      <c r="D15" s="7">
        <v>141</v>
      </c>
      <c r="E15" s="7">
        <v>8</v>
      </c>
      <c r="F15" s="8">
        <f t="shared" si="0"/>
        <v>1363.4</v>
      </c>
      <c r="G15" s="9">
        <f t="shared" si="1"/>
        <v>100</v>
      </c>
    </row>
    <row r="16" spans="2:10">
      <c r="B16">
        <v>1007</v>
      </c>
      <c r="C16" s="7">
        <v>833</v>
      </c>
      <c r="D16" s="7">
        <v>243</v>
      </c>
      <c r="E16" s="7">
        <v>11</v>
      </c>
      <c r="F16" s="8">
        <f t="shared" si="0"/>
        <v>1838.6</v>
      </c>
      <c r="G16" s="9">
        <f t="shared" si="1"/>
        <v>300</v>
      </c>
    </row>
    <row r="17" spans="2:7">
      <c r="B17">
        <v>1008</v>
      </c>
      <c r="C17" s="7">
        <v>537</v>
      </c>
      <c r="D17" s="7">
        <v>66</v>
      </c>
      <c r="E17" s="7">
        <v>18</v>
      </c>
      <c r="F17" s="8">
        <f t="shared" si="0"/>
        <v>1022.4</v>
      </c>
      <c r="G17" s="9">
        <f t="shared" si="1"/>
        <v>0</v>
      </c>
    </row>
    <row r="18" spans="2:7">
      <c r="B18">
        <v>1009</v>
      </c>
      <c r="C18" s="7">
        <v>736</v>
      </c>
      <c r="D18" s="7">
        <v>83</v>
      </c>
      <c r="E18" s="7">
        <v>15</v>
      </c>
      <c r="F18" s="8">
        <f t="shared" si="0"/>
        <v>1282.1999999999998</v>
      </c>
      <c r="G18" s="9">
        <f t="shared" si="1"/>
        <v>300</v>
      </c>
    </row>
    <row r="19" spans="2:7">
      <c r="B19">
        <v>1010</v>
      </c>
      <c r="C19" s="7">
        <v>609</v>
      </c>
      <c r="D19" s="7">
        <v>121</v>
      </c>
      <c r="E19" s="7">
        <v>5</v>
      </c>
      <c r="F19" s="8">
        <f t="shared" si="0"/>
        <v>1143.8</v>
      </c>
      <c r="G19" s="9">
        <f t="shared" si="1"/>
        <v>0</v>
      </c>
    </row>
    <row r="20" spans="2:7">
      <c r="B20">
        <v>1011</v>
      </c>
      <c r="C20" s="7">
        <v>956</v>
      </c>
      <c r="D20" s="7">
        <v>165</v>
      </c>
      <c r="E20" s="7">
        <v>26</v>
      </c>
      <c r="F20" s="8">
        <f t="shared" si="0"/>
        <v>1902.2</v>
      </c>
      <c r="G20" s="9">
        <f t="shared" si="1"/>
        <v>500</v>
      </c>
    </row>
    <row r="21" spans="2:7">
      <c r="B21">
        <v>1012</v>
      </c>
      <c r="C21" s="7">
        <v>692</v>
      </c>
      <c r="D21" s="7">
        <v>82</v>
      </c>
      <c r="E21" s="7">
        <v>22</v>
      </c>
      <c r="F21" s="8">
        <f t="shared" si="0"/>
        <v>1296.4000000000001</v>
      </c>
      <c r="G21" s="9">
        <f t="shared" si="1"/>
        <v>500</v>
      </c>
    </row>
    <row r="22" spans="2:7">
      <c r="B22">
        <v>1013</v>
      </c>
      <c r="C22" s="7">
        <v>688</v>
      </c>
      <c r="D22" s="7">
        <v>284</v>
      </c>
      <c r="E22" s="7">
        <v>8</v>
      </c>
      <c r="F22" s="8">
        <f t="shared" si="0"/>
        <v>1757.6</v>
      </c>
      <c r="G22" s="9">
        <f t="shared" si="1"/>
        <v>100</v>
      </c>
    </row>
    <row r="23" spans="2:7">
      <c r="B23">
        <v>1014</v>
      </c>
      <c r="C23" s="7">
        <v>671</v>
      </c>
      <c r="D23" s="7">
        <v>275</v>
      </c>
      <c r="E23" s="7">
        <v>58</v>
      </c>
      <c r="F23" s="8">
        <f t="shared" si="0"/>
        <v>2210.1999999999998</v>
      </c>
      <c r="G23" s="9">
        <f t="shared" si="1"/>
        <v>0</v>
      </c>
    </row>
    <row r="24" spans="2:7">
      <c r="B24">
        <v>1015</v>
      </c>
      <c r="C24" s="7">
        <v>801</v>
      </c>
      <c r="D24" s="7">
        <v>108</v>
      </c>
      <c r="E24" s="7">
        <v>7</v>
      </c>
      <c r="F24" s="8">
        <f t="shared" si="0"/>
        <v>1355.1999999999998</v>
      </c>
      <c r="G24" s="9">
        <f t="shared" si="1"/>
        <v>100</v>
      </c>
    </row>
    <row r="25" spans="2:7">
      <c r="B25">
        <v>1016</v>
      </c>
      <c r="C25" s="7">
        <v>683</v>
      </c>
      <c r="D25" s="7">
        <v>17</v>
      </c>
      <c r="E25" s="7">
        <v>2</v>
      </c>
      <c r="F25" s="8">
        <f t="shared" si="0"/>
        <v>890.6</v>
      </c>
      <c r="G25" s="9">
        <f t="shared" si="1"/>
        <v>0</v>
      </c>
    </row>
    <row r="26" spans="2:7">
      <c r="B26">
        <v>1017</v>
      </c>
      <c r="C26" s="7">
        <v>676</v>
      </c>
      <c r="D26" s="7">
        <v>110</v>
      </c>
      <c r="E26" s="7">
        <v>6</v>
      </c>
      <c r="F26" s="8">
        <f t="shared" si="0"/>
        <v>1201.1999999999998</v>
      </c>
      <c r="G26" s="9">
        <f t="shared" si="1"/>
        <v>0</v>
      </c>
    </row>
  </sheetData>
  <mergeCells count="2">
    <mergeCell ref="G2:H2"/>
    <mergeCell ref="I9:J9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3:J24"/>
  <sheetViews>
    <sheetView workbookViewId="0"/>
  </sheetViews>
  <sheetFormatPr defaultRowHeight="12.75"/>
  <cols>
    <col min="1" max="1" width="13"/>
    <col min="2" max="2" width="13.42578125"/>
    <col min="3" max="1025" width="11.5703125"/>
  </cols>
  <sheetData>
    <row r="3" spans="1:10">
      <c r="A3" s="2" t="s">
        <v>16</v>
      </c>
    </row>
    <row r="5" spans="1:10">
      <c r="A5" s="2" t="s">
        <v>17</v>
      </c>
      <c r="B5">
        <v>300</v>
      </c>
      <c r="C5" s="16" t="s">
        <v>18</v>
      </c>
      <c r="D5" s="16"/>
      <c r="E5" s="16"/>
      <c r="F5" s="16"/>
      <c r="G5" s="16"/>
      <c r="H5" s="16"/>
      <c r="I5" s="16"/>
      <c r="J5" s="16"/>
    </row>
    <row r="6" spans="1:10">
      <c r="C6" s="17" t="s">
        <v>19</v>
      </c>
      <c r="D6" s="17"/>
      <c r="E6" s="17" t="s">
        <v>20</v>
      </c>
      <c r="F6" s="17"/>
      <c r="G6" s="17" t="s">
        <v>21</v>
      </c>
      <c r="H6" s="17"/>
      <c r="I6" s="17" t="s">
        <v>22</v>
      </c>
      <c r="J6" s="17"/>
    </row>
    <row r="7" spans="1:10">
      <c r="A7" s="2" t="s">
        <v>23</v>
      </c>
      <c r="B7" s="2" t="s">
        <v>24</v>
      </c>
      <c r="C7" s="2" t="s">
        <v>25</v>
      </c>
      <c r="D7" s="10" t="s">
        <v>26</v>
      </c>
      <c r="E7" s="2" t="s">
        <v>25</v>
      </c>
      <c r="F7" s="10" t="s">
        <v>26</v>
      </c>
      <c r="G7" s="2" t="s">
        <v>25</v>
      </c>
      <c r="H7" s="10" t="s">
        <v>26</v>
      </c>
      <c r="I7" s="2" t="s">
        <v>25</v>
      </c>
      <c r="J7" s="10" t="s">
        <v>26</v>
      </c>
    </row>
    <row r="8" spans="1:10">
      <c r="A8" t="s">
        <v>27</v>
      </c>
      <c r="B8">
        <v>19</v>
      </c>
      <c r="C8">
        <v>280</v>
      </c>
      <c r="D8" s="19">
        <f>IF(C8="NTS","N/A",C8/$B$5)</f>
        <v>0.93333333333333335</v>
      </c>
      <c r="E8" s="11" t="s">
        <v>28</v>
      </c>
      <c r="F8" s="19" t="str">
        <f>IF(E8="NTS","N/A",E8/$B$5)</f>
        <v>N/A</v>
      </c>
      <c r="G8">
        <v>134</v>
      </c>
      <c r="H8" s="19">
        <f>IF(G8="NTS","N/A",G8/$B$5)</f>
        <v>0.44666666666666666</v>
      </c>
      <c r="I8">
        <v>125</v>
      </c>
      <c r="J8" s="19">
        <f>IF(I8="NTS","N/A",I8/$B$5)</f>
        <v>0.41666666666666669</v>
      </c>
    </row>
    <row r="9" spans="1:10">
      <c r="A9" t="s">
        <v>29</v>
      </c>
      <c r="B9">
        <v>15</v>
      </c>
      <c r="C9">
        <v>170</v>
      </c>
      <c r="D9" s="19">
        <f t="shared" ref="D9:F15" si="0">IF(C9="NTS","N/A",C9/$B$5)</f>
        <v>0.56666666666666665</v>
      </c>
      <c r="E9">
        <v>129</v>
      </c>
      <c r="F9" s="19">
        <f t="shared" si="0"/>
        <v>0.43</v>
      </c>
      <c r="G9" s="11" t="s">
        <v>28</v>
      </c>
      <c r="H9" s="19" t="str">
        <f t="shared" ref="H9" si="1">IF(G9="NTS","N/A",G9/$B$5)</f>
        <v>N/A</v>
      </c>
      <c r="I9">
        <v>278</v>
      </c>
      <c r="J9" s="19">
        <f t="shared" ref="J9" si="2">IF(I9="NTS","N/A",I9/$B$5)</f>
        <v>0.92666666666666664</v>
      </c>
    </row>
    <row r="10" spans="1:10">
      <c r="A10" t="s">
        <v>30</v>
      </c>
      <c r="B10">
        <v>21</v>
      </c>
      <c r="C10" s="11" t="s">
        <v>28</v>
      </c>
      <c r="D10" s="19" t="str">
        <f t="shared" si="0"/>
        <v>N/A</v>
      </c>
      <c r="E10">
        <v>235</v>
      </c>
      <c r="F10" s="19">
        <f t="shared" si="0"/>
        <v>0.78333333333333333</v>
      </c>
      <c r="G10">
        <v>178</v>
      </c>
      <c r="H10" s="19">
        <f t="shared" ref="H10" si="3">IF(G10="NTS","N/A",G10/$B$5)</f>
        <v>0.59333333333333338</v>
      </c>
      <c r="I10">
        <v>239</v>
      </c>
      <c r="J10" s="19">
        <f t="shared" ref="J10" si="4">IF(I10="NTS","N/A",I10/$B$5)</f>
        <v>0.79666666666666663</v>
      </c>
    </row>
    <row r="11" spans="1:10">
      <c r="A11" t="s">
        <v>31</v>
      </c>
      <c r="B11">
        <v>17</v>
      </c>
      <c r="C11">
        <v>124</v>
      </c>
      <c r="D11" s="19">
        <f t="shared" si="0"/>
        <v>0.41333333333333333</v>
      </c>
      <c r="E11">
        <v>299</v>
      </c>
      <c r="F11" s="19">
        <f t="shared" si="0"/>
        <v>0.9966666666666667</v>
      </c>
      <c r="G11" s="11" t="s">
        <v>28</v>
      </c>
      <c r="H11" s="19" t="str">
        <f t="shared" ref="H11" si="5">IF(G11="NTS","N/A",G11/$B$5)</f>
        <v>N/A</v>
      </c>
      <c r="I11">
        <v>201</v>
      </c>
      <c r="J11" s="19">
        <f t="shared" ref="J11" si="6">IF(I11="NTS","N/A",I11/$B$5)</f>
        <v>0.67</v>
      </c>
    </row>
    <row r="12" spans="1:10">
      <c r="A12" t="s">
        <v>32</v>
      </c>
      <c r="B12">
        <v>18</v>
      </c>
      <c r="C12">
        <v>239</v>
      </c>
      <c r="D12" s="19">
        <f t="shared" si="0"/>
        <v>0.79666666666666663</v>
      </c>
      <c r="E12">
        <v>176</v>
      </c>
      <c r="F12" s="19">
        <f t="shared" si="0"/>
        <v>0.58666666666666667</v>
      </c>
      <c r="G12" s="11" t="s">
        <v>28</v>
      </c>
      <c r="H12" s="19" t="str">
        <f t="shared" ref="H12" si="7">IF(G12="NTS","N/A",G12/$B$5)</f>
        <v>N/A</v>
      </c>
      <c r="I12">
        <v>190</v>
      </c>
      <c r="J12" s="19">
        <f t="shared" ref="J12" si="8">IF(I12="NTS","N/A",I12/$B$5)</f>
        <v>0.6333333333333333</v>
      </c>
    </row>
    <row r="13" spans="1:10">
      <c r="A13" t="s">
        <v>29</v>
      </c>
      <c r="B13">
        <v>25</v>
      </c>
      <c r="C13">
        <v>110</v>
      </c>
      <c r="D13" s="19">
        <f t="shared" si="0"/>
        <v>0.36666666666666664</v>
      </c>
      <c r="E13" s="11" t="s">
        <v>28</v>
      </c>
      <c r="F13" s="19" t="str">
        <f t="shared" si="0"/>
        <v>N/A</v>
      </c>
      <c r="G13">
        <v>254</v>
      </c>
      <c r="H13" s="19">
        <f t="shared" ref="H13" si="9">IF(G13="NTS","N/A",G13/$B$5)</f>
        <v>0.84666666666666668</v>
      </c>
      <c r="I13">
        <v>298</v>
      </c>
      <c r="J13" s="19">
        <f t="shared" ref="J13" si="10">IF(I13="NTS","N/A",I13/$B$5)</f>
        <v>0.99333333333333329</v>
      </c>
    </row>
    <row r="14" spans="1:10">
      <c r="A14" t="s">
        <v>27</v>
      </c>
      <c r="B14">
        <v>29</v>
      </c>
      <c r="C14">
        <v>98</v>
      </c>
      <c r="D14" s="19">
        <f t="shared" si="0"/>
        <v>0.32666666666666666</v>
      </c>
      <c r="E14">
        <v>65</v>
      </c>
      <c r="F14" s="19">
        <f t="shared" si="0"/>
        <v>0.21666666666666667</v>
      </c>
      <c r="G14">
        <v>129</v>
      </c>
      <c r="H14" s="19">
        <f t="shared" ref="H14" si="11">IF(G14="NTS","N/A",G14/$B$5)</f>
        <v>0.43</v>
      </c>
      <c r="I14">
        <v>235</v>
      </c>
      <c r="J14" s="19">
        <f t="shared" ref="J14" si="12">IF(I14="NTS","N/A",I14/$B$5)</f>
        <v>0.78333333333333333</v>
      </c>
    </row>
    <row r="15" spans="1:10">
      <c r="A15" t="s">
        <v>33</v>
      </c>
      <c r="B15">
        <v>12</v>
      </c>
      <c r="C15" s="11" t="s">
        <v>28</v>
      </c>
      <c r="D15" s="19" t="str">
        <f t="shared" si="0"/>
        <v>N/A</v>
      </c>
      <c r="E15">
        <v>238</v>
      </c>
      <c r="F15" s="19">
        <f t="shared" si="0"/>
        <v>0.79333333333333333</v>
      </c>
      <c r="G15">
        <v>267</v>
      </c>
      <c r="H15" s="19">
        <f t="shared" ref="H15" si="13">IF(G15="NTS","N/A",G15/$B$5)</f>
        <v>0.89</v>
      </c>
      <c r="I15">
        <v>197</v>
      </c>
      <c r="J15" s="19">
        <f t="shared" ref="J15" si="14">IF(I15="NTS","N/A",I15/$B$5)</f>
        <v>0.65666666666666662</v>
      </c>
    </row>
    <row r="18" spans="2:10">
      <c r="C18" s="16" t="s">
        <v>34</v>
      </c>
      <c r="D18" s="16"/>
      <c r="E18" s="16"/>
      <c r="F18" s="16"/>
      <c r="G18" s="16"/>
      <c r="H18" s="16"/>
      <c r="I18" s="16"/>
      <c r="J18" s="16"/>
    </row>
    <row r="19" spans="2:10">
      <c r="C19" s="17" t="s">
        <v>19</v>
      </c>
      <c r="D19" s="17"/>
      <c r="E19" s="17" t="s">
        <v>20</v>
      </c>
      <c r="F19" s="17"/>
      <c r="G19" s="17" t="s">
        <v>21</v>
      </c>
      <c r="H19" s="17"/>
      <c r="I19" s="17" t="s">
        <v>22</v>
      </c>
      <c r="J19" s="17"/>
    </row>
    <row r="20" spans="2:10">
      <c r="C20" s="1" t="s">
        <v>25</v>
      </c>
      <c r="D20" s="2" t="s">
        <v>26</v>
      </c>
      <c r="E20" s="1" t="s">
        <v>25</v>
      </c>
      <c r="F20" s="2" t="s">
        <v>26</v>
      </c>
      <c r="G20" s="1" t="s">
        <v>25</v>
      </c>
      <c r="H20" s="2" t="s">
        <v>26</v>
      </c>
      <c r="I20" s="1" t="s">
        <v>25</v>
      </c>
      <c r="J20" s="2" t="s">
        <v>26</v>
      </c>
    </row>
    <row r="21" spans="2:10">
      <c r="B21" s="2" t="s">
        <v>35</v>
      </c>
      <c r="C21" s="9">
        <f>SUM(C8:C15)</f>
        <v>1021</v>
      </c>
      <c r="D21" s="12" t="s">
        <v>36</v>
      </c>
      <c r="E21" s="9">
        <f>SUM(E8:E15)</f>
        <v>1142</v>
      </c>
      <c r="F21" s="12" t="s">
        <v>36</v>
      </c>
      <c r="G21" s="9">
        <f>SUM(G8:G15)</f>
        <v>962</v>
      </c>
      <c r="H21" s="12" t="s">
        <v>36</v>
      </c>
      <c r="I21" s="9">
        <f>SUM(I8:I15)</f>
        <v>1763</v>
      </c>
      <c r="J21" s="12" t="s">
        <v>36</v>
      </c>
    </row>
    <row r="22" spans="2:10">
      <c r="B22" s="2" t="s">
        <v>37</v>
      </c>
      <c r="C22" s="9">
        <f>AVERAGE(C8:C15)</f>
        <v>170.16666666666666</v>
      </c>
      <c r="D22" s="20">
        <f>AVERAGE(D8:D15)</f>
        <v>0.56722222222222218</v>
      </c>
      <c r="E22" s="9">
        <f>AVERAGE(E8:E15)</f>
        <v>190.33333333333334</v>
      </c>
      <c r="F22" s="20">
        <f>AVERAGE(F8:F15)</f>
        <v>0.63444444444444448</v>
      </c>
      <c r="G22" s="9">
        <f>AVERAGE(G8:G15)</f>
        <v>192.4</v>
      </c>
      <c r="H22" s="20">
        <f>AVERAGE(H8:H15)</f>
        <v>0.64133333333333342</v>
      </c>
      <c r="I22" s="9">
        <f>AVERAGE(I8:I15)</f>
        <v>220.375</v>
      </c>
      <c r="J22" s="20">
        <f>AVERAGE(J8:J15)</f>
        <v>0.73458333333333325</v>
      </c>
    </row>
    <row r="23" spans="2:10">
      <c r="B23" s="2" t="s">
        <v>38</v>
      </c>
      <c r="C23" s="9">
        <f>MAX(C8:C15)</f>
        <v>280</v>
      </c>
      <c r="D23" s="20">
        <f>MAX(D8:D15)</f>
        <v>0.93333333333333335</v>
      </c>
      <c r="E23" s="9">
        <f>MAX(E8:E15)</f>
        <v>299</v>
      </c>
      <c r="F23" s="20">
        <f>MAX(F8:F15)</f>
        <v>0.9966666666666667</v>
      </c>
      <c r="G23" s="9">
        <f>MAX(G8:G15)</f>
        <v>267</v>
      </c>
      <c r="H23" s="20">
        <f>MAX(H8:H15)</f>
        <v>0.89</v>
      </c>
      <c r="I23" s="9">
        <f>MAX(I8:I15)</f>
        <v>298</v>
      </c>
      <c r="J23" s="20">
        <f>MAX(J8:J15)</f>
        <v>0.99333333333333329</v>
      </c>
    </row>
    <row r="24" spans="2:10">
      <c r="B24" s="2" t="s">
        <v>39</v>
      </c>
      <c r="C24" s="9">
        <f>MIN(C8:C15)</f>
        <v>98</v>
      </c>
      <c r="D24" s="20">
        <f>MIN(D8:D15)</f>
        <v>0.32666666666666666</v>
      </c>
      <c r="E24" s="9">
        <f>MIN(E8:E15)</f>
        <v>65</v>
      </c>
      <c r="F24" s="20">
        <f>MIN(F8:F15)</f>
        <v>0.21666666666666667</v>
      </c>
      <c r="G24" s="9">
        <f>MIN(G8:G15)</f>
        <v>129</v>
      </c>
      <c r="H24" s="20">
        <f>MIN(H8:H15)</f>
        <v>0.43</v>
      </c>
      <c r="I24" s="9">
        <f>MIN(I8:I15)</f>
        <v>125</v>
      </c>
      <c r="J24" s="20">
        <f>MIN(J8:J15)</f>
        <v>0.41666666666666669</v>
      </c>
    </row>
  </sheetData>
  <mergeCells count="10">
    <mergeCell ref="C5:J5"/>
    <mergeCell ref="C6:D6"/>
    <mergeCell ref="E6:F6"/>
    <mergeCell ref="G6:H6"/>
    <mergeCell ref="I6:J6"/>
    <mergeCell ref="C18:J18"/>
    <mergeCell ref="C19:D19"/>
    <mergeCell ref="E19:F19"/>
    <mergeCell ref="G19:H19"/>
    <mergeCell ref="I19:J19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F57"/>
  <sheetViews>
    <sheetView workbookViewId="0"/>
  </sheetViews>
  <sheetFormatPr defaultRowHeight="12.75"/>
  <cols>
    <col min="1" max="1" width="18.28515625" bestFit="1" customWidth="1"/>
    <col min="2" max="2" width="13"/>
    <col min="3" max="3" width="11.5703125"/>
    <col min="4" max="4" width="15.85546875"/>
    <col min="5" max="5" width="18.28515625"/>
    <col min="6" max="1025" width="11.5703125"/>
  </cols>
  <sheetData>
    <row r="1" spans="1:6">
      <c r="E1" s="1"/>
    </row>
    <row r="2" spans="1:6">
      <c r="E2" s="16" t="s">
        <v>40</v>
      </c>
      <c r="F2" s="16"/>
    </row>
    <row r="3" spans="1:6">
      <c r="B3" s="13"/>
      <c r="E3" s="3" t="s">
        <v>41</v>
      </c>
      <c r="F3" s="3" t="s">
        <v>42</v>
      </c>
    </row>
    <row r="4" spans="1:6">
      <c r="E4" s="11">
        <v>2</v>
      </c>
      <c r="F4" s="14">
        <v>0.05</v>
      </c>
    </row>
    <row r="5" spans="1:6">
      <c r="E5" s="11">
        <v>5</v>
      </c>
      <c r="F5" s="14">
        <v>6.5000000000000002E-2</v>
      </c>
    </row>
    <row r="6" spans="1:6">
      <c r="E6" s="11">
        <v>8</v>
      </c>
      <c r="F6" s="14">
        <v>7.4999999999999997E-2</v>
      </c>
    </row>
    <row r="7" spans="1:6">
      <c r="A7" s="2" t="s">
        <v>43</v>
      </c>
      <c r="B7">
        <v>12</v>
      </c>
      <c r="E7" s="11">
        <v>10</v>
      </c>
      <c r="F7" s="14">
        <v>0.09</v>
      </c>
    </row>
    <row r="9" spans="1:6">
      <c r="A9" s="2" t="s">
        <v>44</v>
      </c>
      <c r="B9" s="2" t="s">
        <v>45</v>
      </c>
      <c r="C9" s="2" t="s">
        <v>41</v>
      </c>
      <c r="D9" s="2" t="s">
        <v>42</v>
      </c>
      <c r="E9" s="2" t="s">
        <v>46</v>
      </c>
    </row>
    <row r="10" spans="1:6">
      <c r="A10" s="11">
        <v>201</v>
      </c>
      <c r="B10" s="11">
        <v>12000</v>
      </c>
      <c r="C10" s="11">
        <v>2</v>
      </c>
      <c r="D10" s="21">
        <f>VLOOKUP(C10,$E$4:$F$7,2)</f>
        <v>0.05</v>
      </c>
      <c r="E10" s="18">
        <f>PMT(D10/$B$7,C10*$B$7,B10)</f>
        <v>-526.45667680881911</v>
      </c>
    </row>
    <row r="11" spans="1:6">
      <c r="A11" s="11">
        <v>202</v>
      </c>
      <c r="B11" s="11">
        <v>10000</v>
      </c>
      <c r="C11" s="11">
        <v>8</v>
      </c>
      <c r="D11" s="21">
        <f t="shared" ref="D11:D26" si="0">VLOOKUP(C11,$E$4:$F$7,2)</f>
        <v>7.4999999999999997E-2</v>
      </c>
      <c r="E11" s="18">
        <f t="shared" ref="E11:E26" si="1">PMT(D11/$B$7,C11*$B$7,B11)</f>
        <v>-138.83870568113272</v>
      </c>
    </row>
    <row r="12" spans="1:6">
      <c r="A12" s="11">
        <v>203</v>
      </c>
      <c r="B12" s="11">
        <v>17000</v>
      </c>
      <c r="C12" s="11">
        <v>4</v>
      </c>
      <c r="D12" s="21">
        <f t="shared" si="0"/>
        <v>0.05</v>
      </c>
      <c r="E12" s="18">
        <f t="shared" si="1"/>
        <v>-391.49799070098931</v>
      </c>
    </row>
    <row r="13" spans="1:6">
      <c r="A13" s="11">
        <v>204</v>
      </c>
      <c r="B13" s="11">
        <v>5000</v>
      </c>
      <c r="C13" s="11">
        <v>3</v>
      </c>
      <c r="D13" s="21">
        <f t="shared" si="0"/>
        <v>0.05</v>
      </c>
      <c r="E13" s="18">
        <f t="shared" si="1"/>
        <v>-149.85448552332687</v>
      </c>
    </row>
    <row r="14" spans="1:6">
      <c r="A14" s="11">
        <v>205</v>
      </c>
      <c r="B14" s="11">
        <v>9800</v>
      </c>
      <c r="C14" s="11">
        <v>10</v>
      </c>
      <c r="D14" s="21">
        <f t="shared" si="0"/>
        <v>0.09</v>
      </c>
      <c r="E14" s="18">
        <f t="shared" si="1"/>
        <v>-124.14225827524363</v>
      </c>
    </row>
    <row r="15" spans="1:6">
      <c r="A15" s="11">
        <v>206</v>
      </c>
      <c r="B15" s="11">
        <v>7500</v>
      </c>
      <c r="C15" s="11">
        <v>8</v>
      </c>
      <c r="D15" s="21">
        <f t="shared" si="0"/>
        <v>7.4999999999999997E-2</v>
      </c>
      <c r="E15" s="18">
        <f t="shared" si="1"/>
        <v>-104.12902926084955</v>
      </c>
    </row>
    <row r="16" spans="1:6">
      <c r="A16" s="11">
        <v>207</v>
      </c>
      <c r="B16" s="11">
        <v>11000</v>
      </c>
      <c r="C16" s="11">
        <v>7</v>
      </c>
      <c r="D16" s="21">
        <f t="shared" si="0"/>
        <v>6.5000000000000002E-2</v>
      </c>
      <c r="E16" s="18">
        <f t="shared" si="1"/>
        <v>-163.34380119014347</v>
      </c>
    </row>
    <row r="17" spans="1:5">
      <c r="A17" s="11">
        <v>208</v>
      </c>
      <c r="B17" s="11">
        <v>7000</v>
      </c>
      <c r="C17" s="11">
        <v>3</v>
      </c>
      <c r="D17" s="21">
        <f t="shared" si="0"/>
        <v>0.05</v>
      </c>
      <c r="E17" s="18">
        <f t="shared" si="1"/>
        <v>-209.79627973265761</v>
      </c>
    </row>
    <row r="18" spans="1:5">
      <c r="A18" s="11">
        <v>209</v>
      </c>
      <c r="B18" s="11">
        <v>5900</v>
      </c>
      <c r="C18" s="11">
        <v>5</v>
      </c>
      <c r="D18" s="21">
        <f t="shared" si="0"/>
        <v>6.5000000000000002E-2</v>
      </c>
      <c r="E18" s="18">
        <f t="shared" si="1"/>
        <v>-115.44027449049949</v>
      </c>
    </row>
    <row r="19" spans="1:5">
      <c r="A19" s="11">
        <v>210</v>
      </c>
      <c r="B19" s="11">
        <v>15000</v>
      </c>
      <c r="C19" s="11">
        <v>3</v>
      </c>
      <c r="D19" s="21">
        <f t="shared" si="0"/>
        <v>0.05</v>
      </c>
      <c r="E19" s="18">
        <f t="shared" si="1"/>
        <v>-449.56345656998064</v>
      </c>
    </row>
    <row r="20" spans="1:5">
      <c r="A20" s="11">
        <v>211</v>
      </c>
      <c r="B20" s="11">
        <v>12500</v>
      </c>
      <c r="C20" s="11">
        <v>7</v>
      </c>
      <c r="D20" s="21">
        <f t="shared" si="0"/>
        <v>6.5000000000000002E-2</v>
      </c>
      <c r="E20" s="18">
        <f t="shared" si="1"/>
        <v>-185.61795589789031</v>
      </c>
    </row>
    <row r="21" spans="1:5">
      <c r="A21" s="11">
        <v>212</v>
      </c>
      <c r="B21" s="11">
        <v>9000</v>
      </c>
      <c r="C21" s="11">
        <v>2</v>
      </c>
      <c r="D21" s="21">
        <f t="shared" si="0"/>
        <v>0.05</v>
      </c>
      <c r="E21" s="18">
        <f t="shared" si="1"/>
        <v>-394.84250760661439</v>
      </c>
    </row>
    <row r="22" spans="1:5">
      <c r="A22" s="11">
        <v>213</v>
      </c>
      <c r="B22" s="11">
        <v>8300</v>
      </c>
      <c r="C22" s="11">
        <v>9</v>
      </c>
      <c r="D22" s="21">
        <f t="shared" si="0"/>
        <v>7.4999999999999997E-2</v>
      </c>
      <c r="E22" s="18">
        <f t="shared" si="1"/>
        <v>-105.91643433052974</v>
      </c>
    </row>
    <row r="23" spans="1:5">
      <c r="A23" s="11">
        <v>214</v>
      </c>
      <c r="B23" s="11">
        <v>14500</v>
      </c>
      <c r="C23" s="11">
        <v>10</v>
      </c>
      <c r="D23" s="21">
        <f t="shared" si="0"/>
        <v>0.09</v>
      </c>
      <c r="E23" s="18">
        <f t="shared" si="1"/>
        <v>-183.6798719378605</v>
      </c>
    </row>
    <row r="24" spans="1:5">
      <c r="A24" s="11">
        <v>215</v>
      </c>
      <c r="B24" s="11">
        <v>16000</v>
      </c>
      <c r="C24" s="11">
        <v>9</v>
      </c>
      <c r="D24" s="21">
        <f t="shared" si="0"/>
        <v>7.4999999999999997E-2</v>
      </c>
      <c r="E24" s="18">
        <f t="shared" si="1"/>
        <v>-204.17625895041874</v>
      </c>
    </row>
    <row r="25" spans="1:5">
      <c r="A25" s="11">
        <v>216</v>
      </c>
      <c r="B25" s="11">
        <v>8200</v>
      </c>
      <c r="C25" s="11">
        <v>3</v>
      </c>
      <c r="D25" s="21">
        <f t="shared" si="0"/>
        <v>0.05</v>
      </c>
      <c r="E25" s="18">
        <f t="shared" si="1"/>
        <v>-245.76135625825603</v>
      </c>
    </row>
    <row r="26" spans="1:5">
      <c r="A26" s="11">
        <v>217</v>
      </c>
      <c r="B26" s="11">
        <v>5700</v>
      </c>
      <c r="C26" s="11">
        <v>7</v>
      </c>
      <c r="D26" s="21">
        <f t="shared" si="0"/>
        <v>6.5000000000000002E-2</v>
      </c>
      <c r="E26" s="18">
        <f t="shared" si="1"/>
        <v>-84.641787889437978</v>
      </c>
    </row>
    <row r="29" spans="1:5">
      <c r="A29" s="16" t="s">
        <v>47</v>
      </c>
      <c r="B29" s="16"/>
      <c r="C29" s="16"/>
    </row>
    <row r="30" spans="1:5">
      <c r="A30" s="2" t="s">
        <v>42</v>
      </c>
      <c r="B30" s="22">
        <v>0.05</v>
      </c>
    </row>
    <row r="31" spans="1:5">
      <c r="A31" s="2" t="s">
        <v>46</v>
      </c>
      <c r="B31" s="15">
        <v>526.46</v>
      </c>
    </row>
    <row r="32" spans="1:5">
      <c r="A32" s="2"/>
    </row>
    <row r="33" spans="1:5">
      <c r="A33" s="2" t="s">
        <v>48</v>
      </c>
      <c r="B33" s="2" t="s">
        <v>49</v>
      </c>
      <c r="C33" s="2" t="s">
        <v>50</v>
      </c>
      <c r="D33" s="2" t="s">
        <v>51</v>
      </c>
      <c r="E33" s="2" t="s">
        <v>52</v>
      </c>
    </row>
    <row r="34" spans="1:5">
      <c r="A34">
        <v>1</v>
      </c>
      <c r="B34" s="15">
        <v>526.46</v>
      </c>
      <c r="C34" s="18">
        <f>IPMT($B$30/$B$7,A34,$C$10*$B$7,$B$10)</f>
        <v>-50</v>
      </c>
      <c r="D34" s="18">
        <f>PPMT($B$30/$B$7,A34,$C$10*$B$7,$B$10)</f>
        <v>-476.45667680881911</v>
      </c>
      <c r="E34" s="18">
        <f>(-$B$10-D34)</f>
        <v>-11523.543323191181</v>
      </c>
    </row>
    <row r="35" spans="1:5">
      <c r="A35">
        <v>2</v>
      </c>
      <c r="B35" s="15">
        <v>526.46</v>
      </c>
      <c r="C35" s="18">
        <f t="shared" ref="C35:C57" si="2">IPMT($B$30/$B$7,A35,$C$10*$B$7,$B$10)</f>
        <v>-48.014763846629926</v>
      </c>
      <c r="D35" s="18">
        <f t="shared" ref="D35:D57" si="3">PPMT($B$30/$B$7,A35,$C$10*$B$7,$B$10)</f>
        <v>-478.44191296218918</v>
      </c>
      <c r="E35" s="18">
        <f>(E34-D35)</f>
        <v>-11045.101410228992</v>
      </c>
    </row>
    <row r="36" spans="1:5">
      <c r="A36">
        <v>3</v>
      </c>
      <c r="B36" s="15">
        <v>526.46</v>
      </c>
      <c r="C36" s="18">
        <f t="shared" si="2"/>
        <v>-46.021255875954118</v>
      </c>
      <c r="D36" s="18">
        <f t="shared" si="3"/>
        <v>-480.43542093286499</v>
      </c>
      <c r="E36" s="18">
        <f t="shared" ref="E36:E57" si="4">(E35-D36)</f>
        <v>-10564.665989296127</v>
      </c>
    </row>
    <row r="37" spans="1:5">
      <c r="A37">
        <v>4</v>
      </c>
      <c r="B37" s="15">
        <v>526.46</v>
      </c>
      <c r="C37" s="18">
        <f t="shared" si="2"/>
        <v>-44.019441622067134</v>
      </c>
      <c r="D37" s="18">
        <f t="shared" si="3"/>
        <v>-482.43723518675199</v>
      </c>
      <c r="E37" s="18">
        <f t="shared" si="4"/>
        <v>-10082.228754109376</v>
      </c>
    </row>
    <row r="38" spans="1:5">
      <c r="A38">
        <v>5</v>
      </c>
      <c r="B38" s="15">
        <v>526.46</v>
      </c>
      <c r="C38" s="18">
        <f t="shared" si="2"/>
        <v>-42.009286475455689</v>
      </c>
      <c r="D38" s="18">
        <f t="shared" si="3"/>
        <v>-484.44739033336344</v>
      </c>
      <c r="E38" s="18">
        <f t="shared" si="4"/>
        <v>-9597.7813637760119</v>
      </c>
    </row>
    <row r="39" spans="1:5">
      <c r="A39">
        <v>6</v>
      </c>
      <c r="B39" s="15">
        <v>526.46</v>
      </c>
      <c r="C39" s="18">
        <f t="shared" si="2"/>
        <v>-39.990755682400035</v>
      </c>
      <c r="D39" s="18">
        <f t="shared" si="3"/>
        <v>-486.46592112641906</v>
      </c>
      <c r="E39" s="18">
        <f t="shared" si="4"/>
        <v>-9111.315442649593</v>
      </c>
    </row>
    <row r="40" spans="1:5">
      <c r="A40">
        <v>7</v>
      </c>
      <c r="B40" s="15">
        <v>526.46</v>
      </c>
      <c r="C40" s="18">
        <f t="shared" si="2"/>
        <v>-37.963814344373297</v>
      </c>
      <c r="D40" s="18">
        <f t="shared" si="3"/>
        <v>-488.49286246444581</v>
      </c>
      <c r="E40" s="18">
        <f t="shared" si="4"/>
        <v>-8622.8225801851477</v>
      </c>
    </row>
    <row r="41" spans="1:5">
      <c r="A41">
        <v>8</v>
      </c>
      <c r="B41" s="15">
        <v>526.46</v>
      </c>
      <c r="C41" s="18">
        <f t="shared" si="2"/>
        <v>-35.928427417437973</v>
      </c>
      <c r="D41" s="18">
        <f t="shared" si="3"/>
        <v>-490.52824939138111</v>
      </c>
      <c r="E41" s="18">
        <f t="shared" si="4"/>
        <v>-8132.2943307937667</v>
      </c>
    </row>
    <row r="42" spans="1:5">
      <c r="A42">
        <v>9</v>
      </c>
      <c r="B42" s="15">
        <v>526.46</v>
      </c>
      <c r="C42" s="18">
        <f t="shared" si="2"/>
        <v>-33.884559711640634</v>
      </c>
      <c r="D42" s="18">
        <f t="shared" si="3"/>
        <v>-492.57211709717848</v>
      </c>
      <c r="E42" s="18">
        <f t="shared" si="4"/>
        <v>-7639.7222136965884</v>
      </c>
    </row>
    <row r="43" spans="1:5">
      <c r="A43">
        <v>10</v>
      </c>
      <c r="B43" s="15">
        <v>526.46</v>
      </c>
      <c r="C43" s="18">
        <f t="shared" si="2"/>
        <v>-31.8321758904024</v>
      </c>
      <c r="D43" s="18">
        <f t="shared" si="3"/>
        <v>-494.62450091841669</v>
      </c>
      <c r="E43" s="18">
        <f t="shared" si="4"/>
        <v>-7145.0977127781716</v>
      </c>
    </row>
    <row r="44" spans="1:5">
      <c r="A44">
        <v>11</v>
      </c>
      <c r="B44" s="15">
        <v>526.46</v>
      </c>
      <c r="C44" s="18">
        <f t="shared" si="2"/>
        <v>-29.771240469908939</v>
      </c>
      <c r="D44" s="18">
        <f t="shared" si="3"/>
        <v>-496.68543633891016</v>
      </c>
      <c r="E44" s="18">
        <f t="shared" si="4"/>
        <v>-6648.4122764392614</v>
      </c>
    </row>
    <row r="45" spans="1:5">
      <c r="A45">
        <v>12</v>
      </c>
      <c r="B45" s="15">
        <v>526.46</v>
      </c>
      <c r="C45" s="18">
        <f t="shared" si="2"/>
        <v>-27.701717818496853</v>
      </c>
      <c r="D45" s="18">
        <f t="shared" si="3"/>
        <v>-498.75495899032228</v>
      </c>
      <c r="E45" s="18">
        <f t="shared" si="4"/>
        <v>-6149.6573174489395</v>
      </c>
    </row>
    <row r="46" spans="1:5">
      <c r="A46">
        <v>13</v>
      </c>
      <c r="B46" s="15">
        <v>526.46</v>
      </c>
      <c r="C46" s="18">
        <f t="shared" si="2"/>
        <v>-25.623572156037131</v>
      </c>
      <c r="D46" s="18">
        <f t="shared" si="3"/>
        <v>-500.83310465278197</v>
      </c>
      <c r="E46" s="18">
        <f t="shared" si="4"/>
        <v>-5648.8242127961576</v>
      </c>
    </row>
    <row r="47" spans="1:5">
      <c r="A47">
        <v>14</v>
      </c>
      <c r="B47" s="15">
        <v>526.46</v>
      </c>
      <c r="C47" s="18">
        <f t="shared" si="2"/>
        <v>-23.536767553317283</v>
      </c>
      <c r="D47" s="18">
        <f t="shared" si="3"/>
        <v>-502.91990925550181</v>
      </c>
      <c r="E47" s="18">
        <f t="shared" si="4"/>
        <v>-5145.9043035406557</v>
      </c>
    </row>
    <row r="48" spans="1:5">
      <c r="A48">
        <v>15</v>
      </c>
      <c r="B48" s="15">
        <v>526.46</v>
      </c>
      <c r="C48" s="18">
        <f t="shared" si="2"/>
        <v>-21.441267931419357</v>
      </c>
      <c r="D48" s="18">
        <f t="shared" si="3"/>
        <v>-505.01540887739975</v>
      </c>
      <c r="E48" s="18">
        <f t="shared" si="4"/>
        <v>-4640.888894663256</v>
      </c>
    </row>
    <row r="49" spans="1:5">
      <c r="A49">
        <v>16</v>
      </c>
      <c r="B49" s="15">
        <v>526.46</v>
      </c>
      <c r="C49" s="18">
        <f t="shared" si="2"/>
        <v>-19.337037061096659</v>
      </c>
      <c r="D49" s="18">
        <f t="shared" si="3"/>
        <v>-507.11963974772243</v>
      </c>
      <c r="E49" s="18">
        <f t="shared" si="4"/>
        <v>-4133.7692549155336</v>
      </c>
    </row>
    <row r="50" spans="1:5">
      <c r="A50">
        <v>17</v>
      </c>
      <c r="B50" s="15">
        <v>526.46</v>
      </c>
      <c r="C50" s="18">
        <f t="shared" si="2"/>
        <v>-17.224038562147925</v>
      </c>
      <c r="D50" s="18">
        <f t="shared" si="3"/>
        <v>-509.23263824667117</v>
      </c>
      <c r="E50" s="18">
        <f t="shared" si="4"/>
        <v>-3624.5366166688623</v>
      </c>
    </row>
    <row r="51" spans="1:5">
      <c r="A51">
        <v>18</v>
      </c>
      <c r="B51" s="15">
        <v>526.46</v>
      </c>
      <c r="C51" s="18">
        <f t="shared" si="2"/>
        <v>-15.102235902786781</v>
      </c>
      <c r="D51" s="18">
        <f t="shared" si="3"/>
        <v>-511.35444090603232</v>
      </c>
      <c r="E51" s="18">
        <f t="shared" si="4"/>
        <v>-3113.18217576283</v>
      </c>
    </row>
    <row r="52" spans="1:5">
      <c r="A52">
        <v>19</v>
      </c>
      <c r="B52" s="15">
        <v>526.46</v>
      </c>
      <c r="C52" s="18">
        <f t="shared" si="2"/>
        <v>-12.971592399011676</v>
      </c>
      <c r="D52" s="18">
        <f t="shared" si="3"/>
        <v>-513.48508440980743</v>
      </c>
      <c r="E52" s="18">
        <f t="shared" si="4"/>
        <v>-2599.6970913530226</v>
      </c>
    </row>
    <row r="53" spans="1:5">
      <c r="A53">
        <v>20</v>
      </c>
      <c r="B53" s="15">
        <v>526.46</v>
      </c>
      <c r="C53" s="18">
        <f t="shared" si="2"/>
        <v>-10.832071213970751</v>
      </c>
      <c r="D53" s="18">
        <f t="shared" si="3"/>
        <v>-515.62460559484839</v>
      </c>
      <c r="E53" s="18">
        <f t="shared" si="4"/>
        <v>-2084.0724857581745</v>
      </c>
    </row>
    <row r="54" spans="1:5">
      <c r="A54">
        <v>21</v>
      </c>
      <c r="B54" s="15">
        <v>526.46</v>
      </c>
      <c r="C54" s="18">
        <f t="shared" si="2"/>
        <v>-8.6836353573255192</v>
      </c>
      <c r="D54" s="18">
        <f t="shared" si="3"/>
        <v>-517.77304145149355</v>
      </c>
      <c r="E54" s="18">
        <f t="shared" si="4"/>
        <v>-1566.2994443066809</v>
      </c>
    </row>
    <row r="55" spans="1:5">
      <c r="A55">
        <v>22</v>
      </c>
      <c r="B55" s="15">
        <v>526.46</v>
      </c>
      <c r="C55" s="18">
        <f t="shared" si="2"/>
        <v>-6.5262476846109845</v>
      </c>
      <c r="D55" s="18">
        <f t="shared" si="3"/>
        <v>-519.9304291242081</v>
      </c>
      <c r="E55" s="18">
        <f t="shared" si="4"/>
        <v>-1046.3690151824728</v>
      </c>
    </row>
    <row r="56" spans="1:5">
      <c r="A56">
        <v>23</v>
      </c>
      <c r="B56" s="15">
        <v>526.46</v>
      </c>
      <c r="C56" s="18">
        <f t="shared" si="2"/>
        <v>-4.3598708965935051</v>
      </c>
      <c r="D56" s="18">
        <f t="shared" si="3"/>
        <v>-522.09680591222559</v>
      </c>
      <c r="E56" s="18">
        <f t="shared" si="4"/>
        <v>-524.27220927024723</v>
      </c>
    </row>
    <row r="57" spans="1:5">
      <c r="A57">
        <v>24</v>
      </c>
      <c r="B57" s="15">
        <v>526.46</v>
      </c>
      <c r="C57" s="18">
        <f t="shared" si="2"/>
        <v>-2.18446753862573</v>
      </c>
      <c r="D57" s="18">
        <f t="shared" si="3"/>
        <v>-524.27220927019334</v>
      </c>
      <c r="E57" s="18">
        <f t="shared" si="4"/>
        <v>-5.3887561080045998E-11</v>
      </c>
    </row>
  </sheetData>
  <mergeCells count="2">
    <mergeCell ref="E2:F2"/>
    <mergeCell ref="A29:C29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Taxis</vt:lpstr>
      <vt:lpstr>Schedule</vt:lpstr>
      <vt:lpstr>Financial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gefc </dc:creator>
  <cp:lastModifiedBy>GEF</cp:lastModifiedBy>
  <cp:revision>0</cp:revision>
  <dcterms:created xsi:type="dcterms:W3CDTF">2014-04-11T15:31:04Z</dcterms:created>
  <dcterms:modified xsi:type="dcterms:W3CDTF">2014-04-19T13:52:05Z</dcterms:modified>
</cp:coreProperties>
</file>