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8190" tabRatio="585"/>
  </bookViews>
  <sheets>
    <sheet name="Fliers" sheetId="1" r:id="rId1"/>
    <sheet name="Column 2D chart" sheetId="4" r:id="rId2"/>
    <sheet name="Line Chart" sheetId="5" r:id="rId3"/>
    <sheet name="Trendline chart" sheetId="6" r:id="rId4"/>
    <sheet name="OYS" sheetId="2" r:id="rId5"/>
    <sheet name="Cars" sheetId="3" r:id="rId6"/>
  </sheets>
  <definedNames>
    <definedName name="Products_Categories">#REF!</definedName>
  </definedNames>
  <calcPr calcId="125725" iterateDelta="1E-4"/>
</workbook>
</file>

<file path=xl/calcChain.xml><?xml version="1.0" encoding="utf-8"?>
<calcChain xmlns="http://schemas.openxmlformats.org/spreadsheetml/2006/main">
  <c r="J9" i="3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8"/>
  <c r="J5" i="2"/>
  <c r="J6"/>
  <c r="J7"/>
  <c r="J8"/>
  <c r="J9"/>
  <c r="J10"/>
  <c r="J11"/>
  <c r="J12"/>
  <c r="J13"/>
  <c r="J14"/>
  <c r="J15"/>
  <c r="J16"/>
  <c r="J17"/>
  <c r="J18"/>
  <c r="J19"/>
  <c r="J20"/>
  <c r="J21"/>
  <c r="J22"/>
  <c r="J23"/>
  <c r="J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4"/>
  <c r="H5"/>
  <c r="H6"/>
  <c r="H7"/>
  <c r="H8"/>
  <c r="H9"/>
  <c r="H10"/>
  <c r="H11"/>
  <c r="H12"/>
  <c r="H13"/>
  <c r="H14"/>
  <c r="H15"/>
  <c r="H16"/>
  <c r="H17"/>
  <c r="H18"/>
  <c r="H19"/>
  <c r="H20"/>
  <c r="H21"/>
  <c r="H22"/>
  <c r="H4"/>
  <c r="N6" i="1"/>
  <c r="N5"/>
  <c r="N4"/>
  <c r="N3"/>
  <c r="H5"/>
  <c r="H6"/>
  <c r="H7"/>
  <c r="H8"/>
  <c r="H9"/>
  <c r="H10"/>
  <c r="H11"/>
  <c r="H12"/>
  <c r="H13"/>
  <c r="H14"/>
  <c r="H15"/>
  <c r="H16"/>
  <c r="H17"/>
  <c r="H4"/>
  <c r="F5"/>
  <c r="F6"/>
  <c r="F7"/>
  <c r="F8"/>
  <c r="F9"/>
  <c r="F10"/>
  <c r="F11"/>
  <c r="F12"/>
  <c r="F13"/>
  <c r="F14"/>
  <c r="F15"/>
  <c r="F16"/>
  <c r="F17"/>
  <c r="F4"/>
  <c r="E4"/>
  <c r="E14"/>
  <c r="E15"/>
  <c r="E16"/>
  <c r="E17"/>
  <c r="E11"/>
  <c r="E12"/>
  <c r="E13"/>
  <c r="E6"/>
  <c r="E7"/>
  <c r="E8"/>
  <c r="E9"/>
  <c r="E10"/>
  <c r="E5"/>
</calcChain>
</file>

<file path=xl/sharedStrings.xml><?xml version="1.0" encoding="utf-8"?>
<sst xmlns="http://schemas.openxmlformats.org/spreadsheetml/2006/main" count="175" uniqueCount="119">
  <si>
    <t>International Airlines Inc.</t>
  </si>
  <si>
    <t>Categories Table</t>
  </si>
  <si>
    <t>Statistics - Miles flown</t>
  </si>
  <si>
    <t>First Name</t>
  </si>
  <si>
    <t>Last Name</t>
  </si>
  <si>
    <t>Miles Flown</t>
  </si>
  <si>
    <t>State</t>
  </si>
  <si>
    <t>Region</t>
  </si>
  <si>
    <t>Category</t>
  </si>
  <si>
    <t>Ticket $</t>
  </si>
  <si>
    <t>Discount</t>
  </si>
  <si>
    <t>Regular</t>
  </si>
  <si>
    <t>Total</t>
  </si>
  <si>
    <t>Bill</t>
  </si>
  <si>
    <t>Redstone</t>
  </si>
  <si>
    <t>California</t>
  </si>
  <si>
    <t>Western</t>
  </si>
  <si>
    <t>Bronze</t>
  </si>
  <si>
    <t>Average</t>
  </si>
  <si>
    <t>Ted</t>
  </si>
  <si>
    <t>Rivers</t>
  </si>
  <si>
    <t>Illinois</t>
  </si>
  <si>
    <t>Silver</t>
  </si>
  <si>
    <t>Maximum</t>
  </si>
  <si>
    <t>Juanita</t>
  </si>
  <si>
    <t>Sanders</t>
  </si>
  <si>
    <t>Gold</t>
  </si>
  <si>
    <t>Minimum</t>
  </si>
  <si>
    <t>Percy</t>
  </si>
  <si>
    <t>Amsted</t>
  </si>
  <si>
    <t>New Jersey</t>
  </si>
  <si>
    <t>Eastern</t>
  </si>
  <si>
    <t>Premier</t>
  </si>
  <si>
    <t>Sima</t>
  </si>
  <si>
    <t>Vidmar</t>
  </si>
  <si>
    <t>Maryland</t>
  </si>
  <si>
    <t>Discounts Table</t>
  </si>
  <si>
    <t>Joon-hae</t>
  </si>
  <si>
    <t>Park</t>
  </si>
  <si>
    <t>New York</t>
  </si>
  <si>
    <t>States Table</t>
  </si>
  <si>
    <t>Ticket price</t>
  </si>
  <si>
    <t>Wayne</t>
  </si>
  <si>
    <t>Roberts</t>
  </si>
  <si>
    <t>Gilbert</t>
  </si>
  <si>
    <t>Rodriguez</t>
  </si>
  <si>
    <t>Ohio</t>
  </si>
  <si>
    <t>Central</t>
  </si>
  <si>
    <t>Rosanne</t>
  </si>
  <si>
    <t>Paz</t>
  </si>
  <si>
    <t>Luce</t>
  </si>
  <si>
    <t>Smith</t>
  </si>
  <si>
    <t>Richard</t>
  </si>
  <si>
    <t>Berger</t>
  </si>
  <si>
    <t>Jose</t>
  </si>
  <si>
    <t>Unger</t>
  </si>
  <si>
    <t>Edward</t>
  </si>
  <si>
    <t>Yashin</t>
  </si>
  <si>
    <t>Oregon</t>
  </si>
  <si>
    <t>Arthur</t>
  </si>
  <si>
    <t>Pushkin</t>
  </si>
  <si>
    <t>Utah</t>
  </si>
  <si>
    <t>OYS - Stock Prices</t>
  </si>
  <si>
    <t>Adj Close</t>
  </si>
  <si>
    <t>High-Low</t>
  </si>
  <si>
    <t>Volume</t>
  </si>
  <si>
    <t>Date</t>
  </si>
  <si>
    <t>Open</t>
  </si>
  <si>
    <t>High</t>
  </si>
  <si>
    <t>Low</t>
  </si>
  <si>
    <t>Close</t>
  </si>
  <si>
    <t>Indicator</t>
  </si>
  <si>
    <t>Rutgers Car Center</t>
  </si>
  <si>
    <t>Sales Tax Rate</t>
  </si>
  <si>
    <t>Annual Interest Rate</t>
  </si>
  <si>
    <t>Make</t>
  </si>
  <si>
    <t>Model</t>
  </si>
  <si>
    <t>Year</t>
  </si>
  <si>
    <t>Mileage</t>
  </si>
  <si>
    <t>Color</t>
  </si>
  <si>
    <t>Price</t>
  </si>
  <si>
    <t>Total Price</t>
  </si>
  <si>
    <t>Monthly Payment (36 months)</t>
  </si>
  <si>
    <t>Future Value in 7 years</t>
  </si>
  <si>
    <t>Honda</t>
  </si>
  <si>
    <t>Civic</t>
  </si>
  <si>
    <t>Hyundai</t>
  </si>
  <si>
    <t>Sonata</t>
  </si>
  <si>
    <t>Red</t>
  </si>
  <si>
    <t>Ford</t>
  </si>
  <si>
    <t>Fusion</t>
  </si>
  <si>
    <t>White</t>
  </si>
  <si>
    <t>Toyota</t>
  </si>
  <si>
    <t>Corolla</t>
  </si>
  <si>
    <t>Gray</t>
  </si>
  <si>
    <t>Black</t>
  </si>
  <si>
    <t>Elentra</t>
  </si>
  <si>
    <t>Buick</t>
  </si>
  <si>
    <t>Century</t>
  </si>
  <si>
    <t>Beige</t>
  </si>
  <si>
    <t>Nissan</t>
  </si>
  <si>
    <t>Maxima</t>
  </si>
  <si>
    <t>Camry</t>
  </si>
  <si>
    <t>Enclave</t>
  </si>
  <si>
    <t>Accord</t>
  </si>
  <si>
    <t>Audi</t>
  </si>
  <si>
    <t>A4</t>
  </si>
  <si>
    <t>Blue</t>
  </si>
  <si>
    <t>MINI</t>
  </si>
  <si>
    <t>Cooper</t>
  </si>
  <si>
    <t>Altima</t>
  </si>
  <si>
    <t>Path Finder</t>
  </si>
  <si>
    <t>Acura</t>
  </si>
  <si>
    <t>MDX</t>
  </si>
  <si>
    <t>Lexus</t>
  </si>
  <si>
    <t>IS250</t>
  </si>
  <si>
    <t>Infinity</t>
  </si>
  <si>
    <t>Q50</t>
  </si>
  <si>
    <t xml:space="preserve"> </t>
  </si>
</sst>
</file>

<file path=xl/styles.xml><?xml version="1.0" encoding="utf-8"?>
<styleSheet xmlns="http://schemas.openxmlformats.org/spreadsheetml/2006/main">
  <numFmts count="5">
    <numFmt numFmtId="164" formatCode="_(* #,##0.00_);_(* \(#,##0.00\);_(* \-??_);_(@_)"/>
    <numFmt numFmtId="165" formatCode="_(* #,##0_);_(* \(#,##0\);_(* \-??_);_(@_)"/>
    <numFmt numFmtId="166" formatCode="_(\$* #,##0.00_);_(\$* \(#,##0.00\);_(\$* \-??_);_(@_)"/>
    <numFmt numFmtId="167" formatCode="_(\$* #,##0_);_(\$* \(#,##0\);_(\$* \-??_);_(@_)"/>
    <numFmt numFmtId="168" formatCode="_-\$* #,##0.0_ ;_-\$* \-#,##0.0\ ;_-\$* \-?_ ;_-@_ "/>
  </numFmts>
  <fonts count="8">
    <font>
      <sz val="11"/>
      <color rgb="FF000000"/>
      <name val="Calibri"/>
      <family val="2"/>
      <charset val="1"/>
    </font>
    <font>
      <sz val="10"/>
      <name val="Arial"/>
    </font>
    <font>
      <b/>
      <sz val="13"/>
      <color rgb="FF1F497D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000000"/>
      <name val="Calibri"/>
      <family val="2"/>
      <charset val="128"/>
    </font>
    <font>
      <b/>
      <sz val="11"/>
      <color rgb="FF000000"/>
      <name val="Calibri"/>
      <family val="3"/>
      <charset val="128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EBF1DE"/>
        <bgColor rgb="FFDCE6F2"/>
      </patternFill>
    </fill>
    <fill>
      <patternFill patternType="solid">
        <fgColor rgb="FFC6D9F1"/>
        <bgColor rgb="FFDCE6F2"/>
      </patternFill>
    </fill>
    <fill>
      <patternFill patternType="solid">
        <fgColor rgb="FF8EB4E3"/>
        <bgColor rgb="FFA7C0DE"/>
      </patternFill>
    </fill>
    <fill>
      <patternFill patternType="solid">
        <fgColor rgb="FFC3D69B"/>
        <bgColor rgb="FFC6D9F1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4" fontId="7" fillId="0" borderId="0" applyBorder="0" applyProtection="0"/>
    <xf numFmtId="166" fontId="7" fillId="0" borderId="0" applyBorder="0" applyProtection="0"/>
    <xf numFmtId="9" fontId="1" fillId="0" borderId="0" applyBorder="0" applyAlignment="0" applyProtection="0"/>
    <xf numFmtId="0" fontId="5" fillId="0" borderId="0">
      <alignment vertical="center"/>
    </xf>
  </cellStyleXfs>
  <cellXfs count="34">
    <xf numFmtId="0" fontId="0" fillId="0" borderId="0" xfId="0"/>
    <xf numFmtId="0" fontId="4" fillId="0" borderId="1" xfId="4" applyFont="1" applyBorder="1" applyAlignment="1" applyProtection="1">
      <alignment horizontal="center" vertical="center"/>
    </xf>
    <xf numFmtId="0" fontId="4" fillId="0" borderId="1" xfId="4" applyFont="1" applyBorder="1" applyAlignment="1" applyProtection="1">
      <alignment horizontal="center"/>
    </xf>
    <xf numFmtId="0" fontId="3" fillId="2" borderId="0" xfId="4" applyFont="1" applyFill="1" applyBorder="1" applyAlignment="1" applyProtection="1">
      <alignment horizontal="center"/>
    </xf>
    <xf numFmtId="0" fontId="2" fillId="0" borderId="0" xfId="4" applyFont="1" applyFill="1" applyBorder="1" applyAlignment="1" applyProtection="1">
      <alignment horizontal="left"/>
    </xf>
    <xf numFmtId="0" fontId="2" fillId="0" borderId="0" xfId="4" applyFont="1" applyFill="1" applyBorder="1" applyAlignment="1" applyProtection="1">
      <alignment horizontal="center"/>
    </xf>
    <xf numFmtId="0" fontId="3" fillId="2" borderId="0" xfId="4" applyFont="1" applyFill="1" applyBorder="1" applyAlignment="1" applyProtection="1">
      <alignment horizontal="center"/>
    </xf>
    <xf numFmtId="0" fontId="3" fillId="2" borderId="0" xfId="4" applyFont="1" applyFill="1" applyBorder="1" applyAlignment="1" applyProtection="1"/>
    <xf numFmtId="165" fontId="0" fillId="0" borderId="0" xfId="1" applyNumberFormat="1" applyFont="1" applyBorder="1" applyAlignment="1" applyProtection="1"/>
    <xf numFmtId="0" fontId="3" fillId="0" borderId="0" xfId="0" applyFont="1"/>
    <xf numFmtId="0" fontId="7" fillId="3" borderId="0" xfId="4" applyFont="1" applyFill="1" applyBorder="1" applyAlignment="1" applyProtection="1"/>
    <xf numFmtId="0" fontId="0" fillId="0" borderId="0" xfId="0" applyFont="1"/>
    <xf numFmtId="167" fontId="0" fillId="0" borderId="0" xfId="2" applyNumberFormat="1" applyFont="1" applyBorder="1" applyAlignment="1" applyProtection="1"/>
    <xf numFmtId="0" fontId="3" fillId="0" borderId="0" xfId="0" applyFont="1" applyBorder="1"/>
    <xf numFmtId="9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  <xf numFmtId="2" fontId="0" fillId="0" borderId="0" xfId="0" applyNumberFormat="1"/>
    <xf numFmtId="0" fontId="0" fillId="4" borderId="2" xfId="0" applyFill="1" applyBorder="1"/>
    <xf numFmtId="0" fontId="5" fillId="0" borderId="0" xfId="4">
      <alignment vertical="center"/>
    </xf>
    <xf numFmtId="0" fontId="6" fillId="0" borderId="0" xfId="4" applyFont="1" applyAlignment="1">
      <alignment vertical="center"/>
    </xf>
    <xf numFmtId="0" fontId="5" fillId="0" borderId="0" xfId="4" applyAlignment="1">
      <alignment horizontal="center" vertical="center"/>
    </xf>
    <xf numFmtId="0" fontId="6" fillId="5" borderId="2" xfId="4" applyFont="1" applyFill="1" applyBorder="1" applyAlignment="1">
      <alignment horizontal="center" vertical="center"/>
    </xf>
    <xf numFmtId="9" fontId="6" fillId="5" borderId="2" xfId="4" applyNumberFormat="1" applyFont="1" applyFill="1" applyBorder="1" applyAlignment="1">
      <alignment vertical="center"/>
    </xf>
    <xf numFmtId="0" fontId="6" fillId="6" borderId="2" xfId="4" applyFont="1" applyFill="1" applyBorder="1" applyAlignment="1">
      <alignment horizontal="center" vertical="center"/>
    </xf>
    <xf numFmtId="9" fontId="6" fillId="6" borderId="2" xfId="4" applyNumberFormat="1" applyFont="1" applyFill="1" applyBorder="1">
      <alignment vertical="center"/>
    </xf>
    <xf numFmtId="0" fontId="6" fillId="0" borderId="2" xfId="4" applyFont="1" applyBorder="1" applyAlignment="1">
      <alignment horizontal="center" vertical="center"/>
    </xf>
    <xf numFmtId="0" fontId="6" fillId="0" borderId="2" xfId="4" applyFont="1" applyBorder="1" applyAlignment="1">
      <alignment horizontal="left" vertical="center" wrapText="1"/>
    </xf>
    <xf numFmtId="0" fontId="3" fillId="0" borderId="2" xfId="4" applyFont="1" applyBorder="1" applyAlignment="1">
      <alignment horizontal="center" vertical="center" wrapText="1"/>
    </xf>
    <xf numFmtId="0" fontId="5" fillId="0" borderId="2" xfId="4" applyFont="1" applyBorder="1" applyAlignment="1">
      <alignment horizontal="center" vertical="center"/>
    </xf>
    <xf numFmtId="168" fontId="5" fillId="0" borderId="2" xfId="4" applyNumberFormat="1" applyBorder="1" applyAlignment="1">
      <alignment vertical="center"/>
    </xf>
    <xf numFmtId="168" fontId="5" fillId="7" borderId="2" xfId="4" applyNumberFormat="1" applyFill="1" applyBorder="1" applyAlignment="1">
      <alignment horizontal="center" vertical="center"/>
    </xf>
    <xf numFmtId="165" fontId="7" fillId="3" borderId="0" xfId="4" applyNumberFormat="1" applyFont="1" applyFill="1" applyBorder="1" applyAlignment="1" applyProtection="1"/>
    <xf numFmtId="10" fontId="1" fillId="0" borderId="2" xfId="3" applyNumberFormat="1" applyBorder="1"/>
  </cellXfs>
  <cellStyles count="5">
    <cellStyle name="Comma" xfId="1" builtinId="3"/>
    <cellStyle name="Currency" xfId="2" builtinId="4"/>
    <cellStyle name="Normal" xfId="0" builtinId="0"/>
    <cellStyle name="Percent" xfId="3" builtinId="5"/>
    <cellStyle name="TableStyleLight1" xfId="4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8EB4E3"/>
      <rgbColor rgb="FF993366"/>
      <rgbColor rgb="FFEBF1DE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Last</a:t>
            </a:r>
            <a:r>
              <a:rPr lang="en-US" baseline="0"/>
              <a:t> Week of June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OYS!$C$3</c:f>
              <c:strCache>
                <c:ptCount val="1"/>
                <c:pt idx="0">
                  <c:v>High</c:v>
                </c:pt>
              </c:strCache>
            </c:strRef>
          </c:tx>
          <c:cat>
            <c:numRef>
              <c:f>OYS!$A$4:$A$8</c:f>
              <c:numCache>
                <c:formatCode>m/d/yyyy</c:formatCode>
                <c:ptCount val="5"/>
                <c:pt idx="0">
                  <c:v>41817</c:v>
                </c:pt>
                <c:pt idx="1">
                  <c:v>41816</c:v>
                </c:pt>
                <c:pt idx="2">
                  <c:v>41815</c:v>
                </c:pt>
                <c:pt idx="3">
                  <c:v>41814</c:v>
                </c:pt>
                <c:pt idx="4">
                  <c:v>41813</c:v>
                </c:pt>
              </c:numCache>
            </c:numRef>
          </c:cat>
          <c:val>
            <c:numRef>
              <c:f>OYS!$C$4:$C$8</c:f>
              <c:numCache>
                <c:formatCode>0.00</c:formatCode>
                <c:ptCount val="5"/>
                <c:pt idx="0">
                  <c:v>25.54</c:v>
                </c:pt>
                <c:pt idx="1">
                  <c:v>25.98</c:v>
                </c:pt>
                <c:pt idx="2">
                  <c:v>25.68</c:v>
                </c:pt>
                <c:pt idx="3">
                  <c:v>25.01</c:v>
                </c:pt>
                <c:pt idx="4">
                  <c:v>25.09</c:v>
                </c:pt>
              </c:numCache>
            </c:numRef>
          </c:val>
        </c:ser>
        <c:ser>
          <c:idx val="1"/>
          <c:order val="1"/>
          <c:tx>
            <c:strRef>
              <c:f>OYS!$E$3</c:f>
              <c:strCache>
                <c:ptCount val="1"/>
                <c:pt idx="0">
                  <c:v>Close</c:v>
                </c:pt>
              </c:strCache>
            </c:strRef>
          </c:tx>
          <c:cat>
            <c:numRef>
              <c:f>OYS!$A$4:$A$8</c:f>
              <c:numCache>
                <c:formatCode>m/d/yyyy</c:formatCode>
                <c:ptCount val="5"/>
                <c:pt idx="0">
                  <c:v>41817</c:v>
                </c:pt>
                <c:pt idx="1">
                  <c:v>41816</c:v>
                </c:pt>
                <c:pt idx="2">
                  <c:v>41815</c:v>
                </c:pt>
                <c:pt idx="3">
                  <c:v>41814</c:v>
                </c:pt>
                <c:pt idx="4">
                  <c:v>41813</c:v>
                </c:pt>
              </c:numCache>
            </c:numRef>
          </c:cat>
          <c:val>
            <c:numRef>
              <c:f>OYS!$E$4:$E$8</c:f>
              <c:numCache>
                <c:formatCode>0.00</c:formatCode>
                <c:ptCount val="5"/>
                <c:pt idx="0">
                  <c:v>25.13</c:v>
                </c:pt>
                <c:pt idx="1">
                  <c:v>25.47</c:v>
                </c:pt>
                <c:pt idx="2">
                  <c:v>25.29</c:v>
                </c:pt>
                <c:pt idx="3">
                  <c:v>24.96</c:v>
                </c:pt>
                <c:pt idx="4">
                  <c:v>24.07</c:v>
                </c:pt>
              </c:numCache>
            </c:numRef>
          </c:val>
        </c:ser>
        <c:gapWidth val="75"/>
        <c:overlap val="-25"/>
        <c:axId val="65447424"/>
        <c:axId val="65448960"/>
      </c:barChart>
      <c:dateAx>
        <c:axId val="65447424"/>
        <c:scaling>
          <c:orientation val="minMax"/>
        </c:scaling>
        <c:axPos val="b"/>
        <c:numFmt formatCode="m/d/yyyy" sourceLinked="1"/>
        <c:majorTickMark val="none"/>
        <c:tickLblPos val="nextTo"/>
        <c:crossAx val="65448960"/>
        <c:crosses val="autoZero"/>
        <c:auto val="1"/>
        <c:lblOffset val="100"/>
      </c:dateAx>
      <c:valAx>
        <c:axId val="65448960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crossAx val="65447424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Open vs. Low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OYS!$B$3</c:f>
              <c:strCache>
                <c:ptCount val="1"/>
                <c:pt idx="0">
                  <c:v>Open</c:v>
                </c:pt>
              </c:strCache>
            </c:strRef>
          </c:tx>
          <c:cat>
            <c:numRef>
              <c:f>OYS!$A$4:$A$23</c:f>
              <c:numCache>
                <c:formatCode>m/d/yyyy</c:formatCode>
                <c:ptCount val="20"/>
                <c:pt idx="0">
                  <c:v>41817</c:v>
                </c:pt>
                <c:pt idx="1">
                  <c:v>41816</c:v>
                </c:pt>
                <c:pt idx="2">
                  <c:v>41815</c:v>
                </c:pt>
                <c:pt idx="3">
                  <c:v>41814</c:v>
                </c:pt>
                <c:pt idx="4">
                  <c:v>41813</c:v>
                </c:pt>
                <c:pt idx="5">
                  <c:v>41813</c:v>
                </c:pt>
                <c:pt idx="6">
                  <c:v>41810</c:v>
                </c:pt>
                <c:pt idx="7">
                  <c:v>41809</c:v>
                </c:pt>
                <c:pt idx="8">
                  <c:v>41808</c:v>
                </c:pt>
                <c:pt idx="9">
                  <c:v>41807</c:v>
                </c:pt>
                <c:pt idx="10">
                  <c:v>41806</c:v>
                </c:pt>
                <c:pt idx="11">
                  <c:v>41803</c:v>
                </c:pt>
                <c:pt idx="12">
                  <c:v>41802</c:v>
                </c:pt>
                <c:pt idx="13">
                  <c:v>41801</c:v>
                </c:pt>
                <c:pt idx="14">
                  <c:v>41800</c:v>
                </c:pt>
                <c:pt idx="15">
                  <c:v>41797</c:v>
                </c:pt>
                <c:pt idx="16">
                  <c:v>41796</c:v>
                </c:pt>
                <c:pt idx="17">
                  <c:v>41795</c:v>
                </c:pt>
                <c:pt idx="18">
                  <c:v>41794</c:v>
                </c:pt>
                <c:pt idx="19">
                  <c:v>41793</c:v>
                </c:pt>
              </c:numCache>
            </c:numRef>
          </c:cat>
          <c:val>
            <c:numRef>
              <c:f>OYS!$B$4:$B$23</c:f>
              <c:numCache>
                <c:formatCode>0.00</c:formatCode>
                <c:ptCount val="20"/>
                <c:pt idx="0">
                  <c:v>25.43</c:v>
                </c:pt>
                <c:pt idx="1">
                  <c:v>25.47</c:v>
                </c:pt>
                <c:pt idx="2">
                  <c:v>25.22</c:v>
                </c:pt>
                <c:pt idx="3">
                  <c:v>24.29</c:v>
                </c:pt>
                <c:pt idx="4">
                  <c:v>24.98</c:v>
                </c:pt>
                <c:pt idx="5">
                  <c:v>25.29</c:v>
                </c:pt>
                <c:pt idx="6">
                  <c:v>26.03</c:v>
                </c:pt>
                <c:pt idx="7">
                  <c:v>26.6</c:v>
                </c:pt>
                <c:pt idx="8">
                  <c:v>26.57</c:v>
                </c:pt>
                <c:pt idx="9">
                  <c:v>26.29</c:v>
                </c:pt>
                <c:pt idx="10">
                  <c:v>26.32</c:v>
                </c:pt>
                <c:pt idx="11">
                  <c:v>25.79</c:v>
                </c:pt>
                <c:pt idx="12">
                  <c:v>26.5</c:v>
                </c:pt>
                <c:pt idx="13">
                  <c:v>26.43</c:v>
                </c:pt>
                <c:pt idx="14">
                  <c:v>27.04</c:v>
                </c:pt>
                <c:pt idx="15">
                  <c:v>26.39</c:v>
                </c:pt>
                <c:pt idx="16">
                  <c:v>25.88</c:v>
                </c:pt>
                <c:pt idx="17">
                  <c:v>26.11</c:v>
                </c:pt>
                <c:pt idx="18">
                  <c:v>26.46</c:v>
                </c:pt>
                <c:pt idx="19">
                  <c:v>26.37</c:v>
                </c:pt>
              </c:numCache>
            </c:numRef>
          </c:val>
        </c:ser>
        <c:ser>
          <c:idx val="1"/>
          <c:order val="1"/>
          <c:tx>
            <c:strRef>
              <c:f>OYS!$D$3</c:f>
              <c:strCache>
                <c:ptCount val="1"/>
                <c:pt idx="0">
                  <c:v>Low</c:v>
                </c:pt>
              </c:strCache>
            </c:strRef>
          </c:tx>
          <c:cat>
            <c:numRef>
              <c:f>OYS!$A$4:$A$23</c:f>
              <c:numCache>
                <c:formatCode>m/d/yyyy</c:formatCode>
                <c:ptCount val="20"/>
                <c:pt idx="0">
                  <c:v>41817</c:v>
                </c:pt>
                <c:pt idx="1">
                  <c:v>41816</c:v>
                </c:pt>
                <c:pt idx="2">
                  <c:v>41815</c:v>
                </c:pt>
                <c:pt idx="3">
                  <c:v>41814</c:v>
                </c:pt>
                <c:pt idx="4">
                  <c:v>41813</c:v>
                </c:pt>
                <c:pt idx="5">
                  <c:v>41813</c:v>
                </c:pt>
                <c:pt idx="6">
                  <c:v>41810</c:v>
                </c:pt>
                <c:pt idx="7">
                  <c:v>41809</c:v>
                </c:pt>
                <c:pt idx="8">
                  <c:v>41808</c:v>
                </c:pt>
                <c:pt idx="9">
                  <c:v>41807</c:v>
                </c:pt>
                <c:pt idx="10">
                  <c:v>41806</c:v>
                </c:pt>
                <c:pt idx="11">
                  <c:v>41803</c:v>
                </c:pt>
                <c:pt idx="12">
                  <c:v>41802</c:v>
                </c:pt>
                <c:pt idx="13">
                  <c:v>41801</c:v>
                </c:pt>
                <c:pt idx="14">
                  <c:v>41800</c:v>
                </c:pt>
                <c:pt idx="15">
                  <c:v>41797</c:v>
                </c:pt>
                <c:pt idx="16">
                  <c:v>41796</c:v>
                </c:pt>
                <c:pt idx="17">
                  <c:v>41795</c:v>
                </c:pt>
                <c:pt idx="18">
                  <c:v>41794</c:v>
                </c:pt>
                <c:pt idx="19">
                  <c:v>41793</c:v>
                </c:pt>
              </c:numCache>
            </c:numRef>
          </c:cat>
          <c:val>
            <c:numRef>
              <c:f>OYS!$D$4:$D$23</c:f>
              <c:numCache>
                <c:formatCode>0.00</c:formatCode>
                <c:ptCount val="20"/>
                <c:pt idx="0">
                  <c:v>24.89</c:v>
                </c:pt>
                <c:pt idx="1">
                  <c:v>25.44</c:v>
                </c:pt>
                <c:pt idx="2">
                  <c:v>25.01</c:v>
                </c:pt>
                <c:pt idx="3">
                  <c:v>24.23</c:v>
                </c:pt>
                <c:pt idx="4">
                  <c:v>23.82</c:v>
                </c:pt>
                <c:pt idx="5">
                  <c:v>24.94</c:v>
                </c:pt>
                <c:pt idx="6">
                  <c:v>25.23</c:v>
                </c:pt>
                <c:pt idx="7">
                  <c:v>26.23</c:v>
                </c:pt>
                <c:pt idx="8">
                  <c:v>26.51</c:v>
                </c:pt>
                <c:pt idx="9">
                  <c:v>26.24</c:v>
                </c:pt>
                <c:pt idx="10">
                  <c:v>26.16</c:v>
                </c:pt>
                <c:pt idx="11">
                  <c:v>25.71</c:v>
                </c:pt>
                <c:pt idx="12">
                  <c:v>25.89</c:v>
                </c:pt>
                <c:pt idx="13">
                  <c:v>26.32</c:v>
                </c:pt>
                <c:pt idx="14">
                  <c:v>26.7</c:v>
                </c:pt>
                <c:pt idx="15">
                  <c:v>26.28</c:v>
                </c:pt>
                <c:pt idx="16">
                  <c:v>25.66</c:v>
                </c:pt>
                <c:pt idx="17">
                  <c:v>25.69</c:v>
                </c:pt>
                <c:pt idx="18">
                  <c:v>25.97</c:v>
                </c:pt>
                <c:pt idx="19">
                  <c:v>26.13</c:v>
                </c:pt>
              </c:numCache>
            </c:numRef>
          </c:val>
        </c:ser>
        <c:dLbls>
          <c:showVal val="1"/>
        </c:dLbls>
        <c:marker val="1"/>
        <c:axId val="42984576"/>
        <c:axId val="42986112"/>
      </c:lineChart>
      <c:dateAx>
        <c:axId val="42984576"/>
        <c:scaling>
          <c:orientation val="minMax"/>
        </c:scaling>
        <c:axPos val="b"/>
        <c:numFmt formatCode="m/d/yyyy" sourceLinked="1"/>
        <c:majorTickMark val="none"/>
        <c:tickLblPos val="nextTo"/>
        <c:crossAx val="42986112"/>
        <c:crosses val="autoZero"/>
        <c:auto val="1"/>
        <c:lblOffset val="100"/>
      </c:dateAx>
      <c:valAx>
        <c:axId val="42986112"/>
        <c:scaling>
          <c:orientation val="minMax"/>
        </c:scaling>
        <c:delete val="1"/>
        <c:axPos val="l"/>
        <c:numFmt formatCode="0.00" sourceLinked="1"/>
        <c:tickLblPos val="none"/>
        <c:crossAx val="42984576"/>
        <c:crosses val="autoZero"/>
        <c:crossBetween val="between"/>
      </c:valAx>
    </c:plotArea>
    <c:legend>
      <c:legendPos val="t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OYS!$B$3</c:f>
              <c:strCache>
                <c:ptCount val="1"/>
                <c:pt idx="0">
                  <c:v>Open</c:v>
                </c:pt>
              </c:strCache>
            </c:strRef>
          </c:tx>
          <c:cat>
            <c:numRef>
              <c:f>OYS!$A$4:$A$14</c:f>
              <c:numCache>
                <c:formatCode>m/d/yyyy</c:formatCode>
                <c:ptCount val="11"/>
                <c:pt idx="0">
                  <c:v>41817</c:v>
                </c:pt>
                <c:pt idx="1">
                  <c:v>41816</c:v>
                </c:pt>
                <c:pt idx="2">
                  <c:v>41815</c:v>
                </c:pt>
                <c:pt idx="3">
                  <c:v>41814</c:v>
                </c:pt>
                <c:pt idx="4">
                  <c:v>41813</c:v>
                </c:pt>
                <c:pt idx="5">
                  <c:v>41813</c:v>
                </c:pt>
                <c:pt idx="6">
                  <c:v>41810</c:v>
                </c:pt>
                <c:pt idx="7">
                  <c:v>41809</c:v>
                </c:pt>
                <c:pt idx="8">
                  <c:v>41808</c:v>
                </c:pt>
                <c:pt idx="9">
                  <c:v>41807</c:v>
                </c:pt>
                <c:pt idx="10">
                  <c:v>41806</c:v>
                </c:pt>
              </c:numCache>
            </c:numRef>
          </c:cat>
          <c:val>
            <c:numRef>
              <c:f>OYS!$B$4:$B$14</c:f>
              <c:numCache>
                <c:formatCode>0.00</c:formatCode>
                <c:ptCount val="11"/>
                <c:pt idx="0">
                  <c:v>25.43</c:v>
                </c:pt>
                <c:pt idx="1">
                  <c:v>25.47</c:v>
                </c:pt>
                <c:pt idx="2">
                  <c:v>25.22</c:v>
                </c:pt>
                <c:pt idx="3">
                  <c:v>24.29</c:v>
                </c:pt>
                <c:pt idx="4">
                  <c:v>24.98</c:v>
                </c:pt>
                <c:pt idx="5">
                  <c:v>25.29</c:v>
                </c:pt>
                <c:pt idx="6">
                  <c:v>26.03</c:v>
                </c:pt>
                <c:pt idx="7">
                  <c:v>26.6</c:v>
                </c:pt>
                <c:pt idx="8">
                  <c:v>26.57</c:v>
                </c:pt>
                <c:pt idx="9">
                  <c:v>26.29</c:v>
                </c:pt>
                <c:pt idx="10">
                  <c:v>26.32</c:v>
                </c:pt>
              </c:numCache>
            </c:numRef>
          </c:val>
        </c:ser>
        <c:ser>
          <c:idx val="1"/>
          <c:order val="1"/>
          <c:tx>
            <c:strRef>
              <c:f>OYS!$E$3</c:f>
              <c:strCache>
                <c:ptCount val="1"/>
                <c:pt idx="0">
                  <c:v>Close</c:v>
                </c:pt>
              </c:strCache>
            </c:strRef>
          </c:tx>
          <c:trendline>
            <c:trendlineType val="linear"/>
          </c:trendline>
          <c:cat>
            <c:numRef>
              <c:f>OYS!$A$4:$A$14</c:f>
              <c:numCache>
                <c:formatCode>m/d/yyyy</c:formatCode>
                <c:ptCount val="11"/>
                <c:pt idx="0">
                  <c:v>41817</c:v>
                </c:pt>
                <c:pt idx="1">
                  <c:v>41816</c:v>
                </c:pt>
                <c:pt idx="2">
                  <c:v>41815</c:v>
                </c:pt>
                <c:pt idx="3">
                  <c:v>41814</c:v>
                </c:pt>
                <c:pt idx="4">
                  <c:v>41813</c:v>
                </c:pt>
                <c:pt idx="5">
                  <c:v>41813</c:v>
                </c:pt>
                <c:pt idx="6">
                  <c:v>41810</c:v>
                </c:pt>
                <c:pt idx="7">
                  <c:v>41809</c:v>
                </c:pt>
                <c:pt idx="8">
                  <c:v>41808</c:v>
                </c:pt>
                <c:pt idx="9">
                  <c:v>41807</c:v>
                </c:pt>
                <c:pt idx="10">
                  <c:v>41806</c:v>
                </c:pt>
              </c:numCache>
            </c:numRef>
          </c:cat>
          <c:val>
            <c:numRef>
              <c:f>OYS!$E$4:$E$14</c:f>
              <c:numCache>
                <c:formatCode>0.00</c:formatCode>
                <c:ptCount val="11"/>
                <c:pt idx="0">
                  <c:v>25.13</c:v>
                </c:pt>
                <c:pt idx="1">
                  <c:v>25.47</c:v>
                </c:pt>
                <c:pt idx="2">
                  <c:v>25.29</c:v>
                </c:pt>
                <c:pt idx="3">
                  <c:v>24.96</c:v>
                </c:pt>
                <c:pt idx="4">
                  <c:v>24.07</c:v>
                </c:pt>
                <c:pt idx="5">
                  <c:v>25.19</c:v>
                </c:pt>
                <c:pt idx="6">
                  <c:v>25.35</c:v>
                </c:pt>
                <c:pt idx="7">
                  <c:v>26.24</c:v>
                </c:pt>
                <c:pt idx="8">
                  <c:v>26.66</c:v>
                </c:pt>
                <c:pt idx="9">
                  <c:v>26.54</c:v>
                </c:pt>
                <c:pt idx="10">
                  <c:v>26.28</c:v>
                </c:pt>
              </c:numCache>
            </c:numRef>
          </c:val>
        </c:ser>
        <c:gapWidth val="75"/>
        <c:axId val="83483648"/>
        <c:axId val="83485440"/>
      </c:barChart>
      <c:dateAx>
        <c:axId val="83483648"/>
        <c:scaling>
          <c:orientation val="minMax"/>
        </c:scaling>
        <c:axPos val="b"/>
        <c:numFmt formatCode="m/d/yyyy" sourceLinked="1"/>
        <c:majorTickMark val="none"/>
        <c:tickLblPos val="nextTo"/>
        <c:crossAx val="83485440"/>
        <c:crosses val="autoZero"/>
        <c:auto val="1"/>
        <c:lblOffset val="100"/>
      </c:dateAx>
      <c:valAx>
        <c:axId val="83485440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crossAx val="83483648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N17"/>
  <sheetViews>
    <sheetView tabSelected="1" zoomScaleNormal="100" workbookViewId="0">
      <selection sqref="A1:C1"/>
    </sheetView>
  </sheetViews>
  <sheetFormatPr defaultRowHeight="15"/>
  <cols>
    <col min="1" max="2" width="11"/>
    <col min="3" max="8" width="11.7109375"/>
    <col min="9" max="9" width="8.5703125"/>
    <col min="10" max="10" width="10.5703125"/>
    <col min="11" max="11" width="13.28515625"/>
    <col min="12" max="12" width="8.5703125"/>
    <col min="13" max="13" width="21.42578125"/>
    <col min="14" max="14" width="13.28515625"/>
    <col min="15" max="1025" width="8.5703125"/>
  </cols>
  <sheetData>
    <row r="1" spans="1:14" ht="17.25">
      <c r="A1" s="4" t="s">
        <v>0</v>
      </c>
      <c r="B1" s="4"/>
      <c r="C1" s="4"/>
      <c r="D1" s="5"/>
      <c r="E1" s="5"/>
      <c r="F1" s="5"/>
    </row>
    <row r="2" spans="1:14">
      <c r="J2" s="3" t="s">
        <v>1</v>
      </c>
      <c r="K2" s="3"/>
      <c r="M2" s="3" t="s">
        <v>2</v>
      </c>
      <c r="N2" s="3"/>
    </row>
    <row r="3" spans="1:14">
      <c r="A3" s="7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7" t="s">
        <v>8</v>
      </c>
      <c r="G3" s="7" t="s">
        <v>9</v>
      </c>
      <c r="H3" s="7" t="s">
        <v>10</v>
      </c>
      <c r="J3" s="8">
        <v>500</v>
      </c>
      <c r="K3" s="9" t="s">
        <v>11</v>
      </c>
      <c r="M3" s="9" t="s">
        <v>12</v>
      </c>
      <c r="N3" s="32">
        <f>SUM(C4:C17)</f>
        <v>1117890</v>
      </c>
    </row>
    <row r="4" spans="1:14">
      <c r="A4" s="11" t="s">
        <v>13</v>
      </c>
      <c r="B4" t="s">
        <v>14</v>
      </c>
      <c r="C4" s="8">
        <v>12500</v>
      </c>
      <c r="D4" t="s">
        <v>15</v>
      </c>
      <c r="E4" s="10" t="str">
        <f>VLOOKUP(D4,$J$10:$K$17,2)</f>
        <v>Western</v>
      </c>
      <c r="F4" s="10" t="str">
        <f>VLOOKUP(C4,$J$3:$K$7,2)</f>
        <v>Regular</v>
      </c>
      <c r="G4" s="12">
        <v>1000</v>
      </c>
      <c r="H4" s="10">
        <f>IF(OR(AND(E4="Western",D4&lt;&gt;"Oregon"),AND(E4="Eastern",D4&lt;&gt;"New York")),VLOOKUP(G4,$M$10:$N$16,2),0)</f>
        <v>7.0000000000000007E-2</v>
      </c>
      <c r="J4" s="8">
        <v>20000</v>
      </c>
      <c r="K4" s="9" t="s">
        <v>17</v>
      </c>
      <c r="M4" s="9" t="s">
        <v>18</v>
      </c>
      <c r="N4" s="32">
        <f>AVERAGE(C4:C17)</f>
        <v>79849.28571428571</v>
      </c>
    </row>
    <row r="5" spans="1:14">
      <c r="A5" s="11" t="s">
        <v>19</v>
      </c>
      <c r="B5" t="s">
        <v>20</v>
      </c>
      <c r="C5" s="8">
        <v>23000</v>
      </c>
      <c r="D5" t="s">
        <v>21</v>
      </c>
      <c r="E5" s="10" t="str">
        <f>VLOOKUP(D5,$J$10:$K$17,2)</f>
        <v>Central</v>
      </c>
      <c r="F5" s="10" t="str">
        <f t="shared" ref="F5:F17" si="0">VLOOKUP(C5,$J$3:$K$7,2)</f>
        <v>Bronze</v>
      </c>
      <c r="G5" s="12">
        <v>750</v>
      </c>
      <c r="H5" s="10">
        <f t="shared" ref="H5:H17" si="1">IF(OR(AND(E5="Western",D5&lt;&gt;"Oregon"),AND(E5="Eastern",D5&lt;&gt;"New York")),VLOOKUP(G5,$M$10:$N$16,2),0)</f>
        <v>0</v>
      </c>
      <c r="J5" s="8">
        <v>50000</v>
      </c>
      <c r="K5" s="9" t="s">
        <v>22</v>
      </c>
      <c r="M5" s="9" t="s">
        <v>23</v>
      </c>
      <c r="N5" s="32">
        <f>MAX(C4:C17)</f>
        <v>325700</v>
      </c>
    </row>
    <row r="6" spans="1:14">
      <c r="A6" s="11" t="s">
        <v>24</v>
      </c>
      <c r="B6" t="s">
        <v>25</v>
      </c>
      <c r="C6" s="8">
        <v>250000</v>
      </c>
      <c r="D6" t="s">
        <v>15</v>
      </c>
      <c r="E6" s="10" t="str">
        <f t="shared" ref="E6:E10" si="2">VLOOKUP(D6,$J$10:$K$17,2)</f>
        <v>Western</v>
      </c>
      <c r="F6" s="10" t="str">
        <f t="shared" si="0"/>
        <v>Gold</v>
      </c>
      <c r="G6" s="12">
        <v>300</v>
      </c>
      <c r="H6" s="10">
        <f t="shared" si="1"/>
        <v>0.01</v>
      </c>
      <c r="J6" s="8">
        <v>100000</v>
      </c>
      <c r="K6" s="9" t="s">
        <v>26</v>
      </c>
      <c r="M6" s="9" t="s">
        <v>27</v>
      </c>
      <c r="N6" s="32">
        <f>MIN(C4:C17)</f>
        <v>7500</v>
      </c>
    </row>
    <row r="7" spans="1:14">
      <c r="A7" s="11" t="s">
        <v>28</v>
      </c>
      <c r="B7" t="s">
        <v>29</v>
      </c>
      <c r="C7" s="8">
        <v>73400</v>
      </c>
      <c r="D7" t="s">
        <v>30</v>
      </c>
      <c r="E7" s="10" t="str">
        <f t="shared" si="2"/>
        <v>Eastern</v>
      </c>
      <c r="F7" s="10" t="str">
        <f t="shared" si="0"/>
        <v>Silver</v>
      </c>
      <c r="G7" s="12">
        <v>930</v>
      </c>
      <c r="H7" s="10">
        <f t="shared" si="1"/>
        <v>7.0000000000000007E-2</v>
      </c>
      <c r="J7" s="8">
        <v>1000000</v>
      </c>
      <c r="K7" s="9" t="s">
        <v>32</v>
      </c>
    </row>
    <row r="8" spans="1:14">
      <c r="A8" s="11" t="s">
        <v>33</v>
      </c>
      <c r="B8" t="s">
        <v>34</v>
      </c>
      <c r="C8" s="8">
        <v>12500</v>
      </c>
      <c r="D8" t="s">
        <v>35</v>
      </c>
      <c r="E8" s="10" t="str">
        <f t="shared" si="2"/>
        <v>Eastern</v>
      </c>
      <c r="F8" s="10" t="str">
        <f t="shared" si="0"/>
        <v>Regular</v>
      </c>
      <c r="G8" s="12">
        <v>2500</v>
      </c>
      <c r="H8" s="10">
        <f t="shared" si="1"/>
        <v>0.12</v>
      </c>
      <c r="M8" s="3" t="s">
        <v>36</v>
      </c>
      <c r="N8" s="3"/>
    </row>
    <row r="9" spans="1:14">
      <c r="A9" s="11" t="s">
        <v>37</v>
      </c>
      <c r="B9" t="s">
        <v>38</v>
      </c>
      <c r="C9" s="8">
        <v>35890</v>
      </c>
      <c r="D9" t="s">
        <v>39</v>
      </c>
      <c r="E9" s="10" t="str">
        <f t="shared" si="2"/>
        <v>Eastern</v>
      </c>
      <c r="F9" s="10" t="str">
        <f t="shared" si="0"/>
        <v>Bronze</v>
      </c>
      <c r="G9" s="12">
        <v>720</v>
      </c>
      <c r="H9" s="10">
        <f t="shared" si="1"/>
        <v>0</v>
      </c>
      <c r="J9" s="3" t="s">
        <v>40</v>
      </c>
      <c r="K9" s="3"/>
      <c r="M9" s="6" t="s">
        <v>41</v>
      </c>
      <c r="N9" s="6" t="s">
        <v>10</v>
      </c>
    </row>
    <row r="10" spans="1:14">
      <c r="A10" s="11" t="s">
        <v>42</v>
      </c>
      <c r="B10" t="s">
        <v>43</v>
      </c>
      <c r="C10" s="8">
        <v>57800</v>
      </c>
      <c r="D10" t="s">
        <v>15</v>
      </c>
      <c r="E10" s="10" t="str">
        <f t="shared" si="2"/>
        <v>Western</v>
      </c>
      <c r="F10" s="10" t="str">
        <f t="shared" si="0"/>
        <v>Silver</v>
      </c>
      <c r="G10" s="12">
        <v>450</v>
      </c>
      <c r="H10" s="10">
        <f t="shared" si="1"/>
        <v>0.01</v>
      </c>
      <c r="J10" t="s">
        <v>15</v>
      </c>
      <c r="K10" s="13" t="s">
        <v>16</v>
      </c>
      <c r="M10" s="12">
        <v>100</v>
      </c>
      <c r="N10" s="14">
        <v>0.01</v>
      </c>
    </row>
    <row r="11" spans="1:14">
      <c r="A11" t="s">
        <v>44</v>
      </c>
      <c r="B11" t="s">
        <v>45</v>
      </c>
      <c r="C11" s="8">
        <v>325700</v>
      </c>
      <c r="D11" t="s">
        <v>46</v>
      </c>
      <c r="E11" s="10" t="str">
        <f>VLOOKUP(D11,$J$10:$K$17,2)</f>
        <v>Central</v>
      </c>
      <c r="F11" s="10" t="str">
        <f t="shared" si="0"/>
        <v>Gold</v>
      </c>
      <c r="G11" s="12">
        <v>2000</v>
      </c>
      <c r="H11" s="10">
        <f t="shared" si="1"/>
        <v>0</v>
      </c>
      <c r="J11" t="s">
        <v>21</v>
      </c>
      <c r="K11" s="13" t="s">
        <v>47</v>
      </c>
      <c r="M11" s="12">
        <v>500</v>
      </c>
      <c r="N11" s="14">
        <v>0.03</v>
      </c>
    </row>
    <row r="12" spans="1:14">
      <c r="A12" s="11" t="s">
        <v>48</v>
      </c>
      <c r="B12" t="s">
        <v>49</v>
      </c>
      <c r="C12" s="8">
        <v>7500</v>
      </c>
      <c r="D12" t="s">
        <v>21</v>
      </c>
      <c r="E12" s="10" t="str">
        <f>VLOOKUP(D12,$J$10:$K$17,2)</f>
        <v>Central</v>
      </c>
      <c r="F12" s="10" t="str">
        <f t="shared" si="0"/>
        <v>Regular</v>
      </c>
      <c r="G12" s="12">
        <v>520</v>
      </c>
      <c r="H12" s="10">
        <f t="shared" si="1"/>
        <v>0</v>
      </c>
      <c r="J12" t="s">
        <v>35</v>
      </c>
      <c r="K12" s="13" t="s">
        <v>31</v>
      </c>
      <c r="M12" s="12">
        <v>700</v>
      </c>
      <c r="N12" s="14">
        <v>0.05</v>
      </c>
    </row>
    <row r="13" spans="1:14">
      <c r="A13" s="11" t="s">
        <v>50</v>
      </c>
      <c r="B13" t="s">
        <v>51</v>
      </c>
      <c r="C13" s="8">
        <v>35600</v>
      </c>
      <c r="D13" t="s">
        <v>21</v>
      </c>
      <c r="E13" s="10" t="str">
        <f t="shared" ref="E13" si="3">VLOOKUP(D13,$J$10:$K$17,2)</f>
        <v>Central</v>
      </c>
      <c r="F13" s="10" t="str">
        <f t="shared" si="0"/>
        <v>Bronze</v>
      </c>
      <c r="G13" s="12">
        <v>190</v>
      </c>
      <c r="H13" s="10">
        <f t="shared" si="1"/>
        <v>0</v>
      </c>
      <c r="J13" t="s">
        <v>30</v>
      </c>
      <c r="K13" s="13" t="s">
        <v>31</v>
      </c>
      <c r="M13" s="12">
        <v>900</v>
      </c>
      <c r="N13" s="14">
        <v>7.0000000000000007E-2</v>
      </c>
    </row>
    <row r="14" spans="1:14">
      <c r="A14" s="11" t="s">
        <v>52</v>
      </c>
      <c r="B14" t="s">
        <v>53</v>
      </c>
      <c r="C14" s="8">
        <v>12000</v>
      </c>
      <c r="D14" t="s">
        <v>15</v>
      </c>
      <c r="E14" s="10" t="str">
        <f>VLOOKUP(D14,$J$10:$K$17,2)</f>
        <v>Western</v>
      </c>
      <c r="F14" s="10" t="str">
        <f t="shared" si="0"/>
        <v>Regular</v>
      </c>
      <c r="G14" s="12">
        <v>840</v>
      </c>
      <c r="H14" s="10">
        <f t="shared" si="1"/>
        <v>0.05</v>
      </c>
      <c r="J14" t="s">
        <v>39</v>
      </c>
      <c r="K14" s="13" t="s">
        <v>31</v>
      </c>
      <c r="M14" s="12">
        <v>1200</v>
      </c>
      <c r="N14" s="14">
        <v>0.09</v>
      </c>
    </row>
    <row r="15" spans="1:14">
      <c r="A15" s="11" t="s">
        <v>54</v>
      </c>
      <c r="B15" t="s">
        <v>55</v>
      </c>
      <c r="C15" s="8">
        <v>157000</v>
      </c>
      <c r="D15" t="s">
        <v>30</v>
      </c>
      <c r="E15" s="10" t="str">
        <f>VLOOKUP(D15,$J$10:$K$17,2)</f>
        <v>Eastern</v>
      </c>
      <c r="F15" s="10" t="str">
        <f t="shared" si="0"/>
        <v>Gold</v>
      </c>
      <c r="G15" s="12">
        <v>1320</v>
      </c>
      <c r="H15" s="10">
        <f t="shared" si="1"/>
        <v>0.09</v>
      </c>
      <c r="J15" t="s">
        <v>46</v>
      </c>
      <c r="K15" s="13" t="s">
        <v>47</v>
      </c>
      <c r="M15" s="12">
        <v>1800</v>
      </c>
      <c r="N15" s="14">
        <v>0.12</v>
      </c>
    </row>
    <row r="16" spans="1:14">
      <c r="A16" s="11" t="s">
        <v>56</v>
      </c>
      <c r="B16" t="s">
        <v>57</v>
      </c>
      <c r="C16" s="8">
        <v>89300</v>
      </c>
      <c r="D16" t="s">
        <v>58</v>
      </c>
      <c r="E16" s="10" t="str">
        <f t="shared" ref="E16:E17" si="4">VLOOKUP(D16,$J$10:$K$17,2)</f>
        <v>Western</v>
      </c>
      <c r="F16" s="10" t="str">
        <f t="shared" si="0"/>
        <v>Silver</v>
      </c>
      <c r="G16" s="12">
        <v>910</v>
      </c>
      <c r="H16" s="10">
        <f t="shared" si="1"/>
        <v>0</v>
      </c>
      <c r="J16" t="s">
        <v>58</v>
      </c>
      <c r="K16" s="13" t="s">
        <v>16</v>
      </c>
      <c r="M16" s="12">
        <v>5000</v>
      </c>
      <c r="N16" s="14">
        <v>0.15</v>
      </c>
    </row>
    <row r="17" spans="1:11">
      <c r="A17" s="11" t="s">
        <v>59</v>
      </c>
      <c r="B17" t="s">
        <v>60</v>
      </c>
      <c r="C17" s="8">
        <v>25700</v>
      </c>
      <c r="D17" t="s">
        <v>61</v>
      </c>
      <c r="E17" s="10" t="str">
        <f t="shared" si="4"/>
        <v>Western</v>
      </c>
      <c r="F17" s="10" t="str">
        <f t="shared" si="0"/>
        <v>Bronze</v>
      </c>
      <c r="G17" s="12">
        <v>730</v>
      </c>
      <c r="H17" s="10">
        <f t="shared" si="1"/>
        <v>0.05</v>
      </c>
      <c r="J17" t="s">
        <v>61</v>
      </c>
      <c r="K17" s="13" t="s">
        <v>16</v>
      </c>
    </row>
  </sheetData>
  <mergeCells count="5">
    <mergeCell ref="A1:C1"/>
    <mergeCell ref="J2:K2"/>
    <mergeCell ref="M2:N2"/>
    <mergeCell ref="M8:N8"/>
    <mergeCell ref="J9:K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J23"/>
  <sheetViews>
    <sheetView zoomScaleNormal="100" workbookViewId="0">
      <selection sqref="A1:C1"/>
    </sheetView>
  </sheetViews>
  <sheetFormatPr defaultRowHeight="15"/>
  <cols>
    <col min="1" max="1" width="16.28515625"/>
    <col min="2" max="5" width="8.5703125"/>
    <col min="6" max="6" width="14.28515625"/>
    <col min="7" max="7" width="8.5703125"/>
    <col min="8" max="8" width="10.7109375"/>
    <col min="9" max="9" width="10.85546875"/>
    <col min="10" max="10" width="10.28515625" customWidth="1"/>
    <col min="11" max="1025" width="8.5703125"/>
  </cols>
  <sheetData>
    <row r="1" spans="1:10" ht="19.5">
      <c r="A1" s="2" t="s">
        <v>62</v>
      </c>
      <c r="B1" s="2"/>
      <c r="C1" s="2"/>
    </row>
    <row r="2" spans="1:10">
      <c r="H2" s="9" t="s">
        <v>63</v>
      </c>
      <c r="I2" s="9" t="s">
        <v>64</v>
      </c>
      <c r="J2" s="9" t="s">
        <v>65</v>
      </c>
    </row>
    <row r="3" spans="1:10">
      <c r="A3" s="15" t="s">
        <v>66</v>
      </c>
      <c r="B3" s="15" t="s">
        <v>67</v>
      </c>
      <c r="C3" s="15" t="s">
        <v>68</v>
      </c>
      <c r="D3" s="15" t="s">
        <v>69</v>
      </c>
      <c r="E3" s="15" t="s">
        <v>70</v>
      </c>
      <c r="F3" s="15" t="s">
        <v>65</v>
      </c>
      <c r="G3" s="15" t="s">
        <v>63</v>
      </c>
      <c r="H3" s="9" t="s">
        <v>71</v>
      </c>
      <c r="I3" s="9" t="s">
        <v>71</v>
      </c>
      <c r="J3" s="9" t="s">
        <v>71</v>
      </c>
    </row>
    <row r="4" spans="1:10">
      <c r="A4" s="16">
        <v>41817</v>
      </c>
      <c r="B4" s="17">
        <v>25.43</v>
      </c>
      <c r="C4" s="17">
        <v>25.54</v>
      </c>
      <c r="D4" s="17">
        <v>24.89</v>
      </c>
      <c r="E4" s="17">
        <v>25.13</v>
      </c>
      <c r="F4" s="8">
        <v>26774300</v>
      </c>
      <c r="G4" s="17">
        <v>25.13</v>
      </c>
      <c r="H4" s="33">
        <f>(G4-G5)/G5</f>
        <v>-1.3349038084020411E-2</v>
      </c>
      <c r="I4" s="33">
        <f>(C4-D4)/D4</f>
        <v>2.6114905584572058E-2</v>
      </c>
      <c r="J4" s="18" t="str">
        <f>IF(F4&gt;15000000,"LARGEVOL","SMALLVOL")</f>
        <v>LARGEVOL</v>
      </c>
    </row>
    <row r="5" spans="1:10">
      <c r="A5" s="16">
        <v>41816</v>
      </c>
      <c r="B5" s="17">
        <v>25.47</v>
      </c>
      <c r="C5" s="17">
        <v>25.98</v>
      </c>
      <c r="D5" s="17">
        <v>25.44</v>
      </c>
      <c r="E5" s="17">
        <v>25.47</v>
      </c>
      <c r="F5" s="8">
        <v>14489800</v>
      </c>
      <c r="G5" s="17">
        <v>25.47</v>
      </c>
      <c r="H5" s="33">
        <f t="shared" ref="H5:H23" si="0">(G5-G6)/G6</f>
        <v>7.1174377224199181E-3</v>
      </c>
      <c r="I5" s="33">
        <f t="shared" ref="I5:I23" si="1">(C5-D5)/D5</f>
        <v>2.1226415094339587E-2</v>
      </c>
      <c r="J5" s="18" t="str">
        <f t="shared" ref="J5:J23" si="2">IF(F5&gt;15000000,"LARGEVOL","SMALLVOL")</f>
        <v>SMALLVOL</v>
      </c>
    </row>
    <row r="6" spans="1:10">
      <c r="A6" s="16">
        <v>41815</v>
      </c>
      <c r="B6" s="17">
        <v>25.22</v>
      </c>
      <c r="C6" s="17">
        <v>25.68</v>
      </c>
      <c r="D6" s="17">
        <v>25.01</v>
      </c>
      <c r="E6" s="17">
        <v>25.29</v>
      </c>
      <c r="F6" s="8">
        <v>12583100</v>
      </c>
      <c r="G6" s="17">
        <v>25.29</v>
      </c>
      <c r="H6" s="33">
        <f t="shared" si="0"/>
        <v>1.3221153846153777E-2</v>
      </c>
      <c r="I6" s="33">
        <f t="shared" si="1"/>
        <v>2.6789284286285409E-2</v>
      </c>
      <c r="J6" s="18" t="str">
        <f t="shared" si="2"/>
        <v>SMALLVOL</v>
      </c>
    </row>
    <row r="7" spans="1:10">
      <c r="A7" s="16">
        <v>41814</v>
      </c>
      <c r="B7" s="17">
        <v>24.29</v>
      </c>
      <c r="C7" s="17">
        <v>25.01</v>
      </c>
      <c r="D7" s="17">
        <v>24.23</v>
      </c>
      <c r="E7" s="17">
        <v>24.96</v>
      </c>
      <c r="F7" s="8">
        <v>18883900</v>
      </c>
      <c r="G7" s="17">
        <v>24.96</v>
      </c>
      <c r="H7" s="33">
        <f t="shared" si="0"/>
        <v>3.6975488159534713E-2</v>
      </c>
      <c r="I7" s="33">
        <f t="shared" si="1"/>
        <v>3.2191498142798231E-2</v>
      </c>
      <c r="J7" s="18" t="str">
        <f t="shared" si="2"/>
        <v>LARGEVOL</v>
      </c>
    </row>
    <row r="8" spans="1:10">
      <c r="A8" s="16">
        <v>41813</v>
      </c>
      <c r="B8" s="17">
        <v>24.98</v>
      </c>
      <c r="C8" s="17">
        <v>25.09</v>
      </c>
      <c r="D8" s="17">
        <v>23.82</v>
      </c>
      <c r="E8" s="17">
        <v>24.07</v>
      </c>
      <c r="F8" s="8">
        <v>37006200</v>
      </c>
      <c r="G8" s="17">
        <v>24.07</v>
      </c>
      <c r="H8" s="33">
        <f t="shared" si="0"/>
        <v>-4.4462088130210436E-2</v>
      </c>
      <c r="I8" s="33">
        <f t="shared" si="1"/>
        <v>5.3316540722082265E-2</v>
      </c>
      <c r="J8" s="18" t="str">
        <f t="shared" si="2"/>
        <v>LARGEVOL</v>
      </c>
    </row>
    <row r="9" spans="1:10">
      <c r="A9" s="16">
        <v>41813</v>
      </c>
      <c r="B9" s="17">
        <v>25.29</v>
      </c>
      <c r="C9" s="17">
        <v>25.43</v>
      </c>
      <c r="D9" s="17">
        <v>24.94</v>
      </c>
      <c r="E9" s="17">
        <v>25.19</v>
      </c>
      <c r="F9" s="8">
        <v>24574100</v>
      </c>
      <c r="G9" s="17">
        <v>25.19</v>
      </c>
      <c r="H9" s="33">
        <f t="shared" si="0"/>
        <v>-6.3116370808678551E-3</v>
      </c>
      <c r="I9" s="33">
        <f t="shared" si="1"/>
        <v>1.9647153167602183E-2</v>
      </c>
      <c r="J9" s="18" t="str">
        <f t="shared" si="2"/>
        <v>LARGEVOL</v>
      </c>
    </row>
    <row r="10" spans="1:10">
      <c r="A10" s="16">
        <v>41810</v>
      </c>
      <c r="B10" s="17">
        <v>26.03</v>
      </c>
      <c r="C10" s="17">
        <v>26.05</v>
      </c>
      <c r="D10" s="17">
        <v>25.23</v>
      </c>
      <c r="E10" s="17">
        <v>25.35</v>
      </c>
      <c r="F10" s="8">
        <v>18811400</v>
      </c>
      <c r="G10" s="17">
        <v>25.35</v>
      </c>
      <c r="H10" s="33">
        <f t="shared" si="0"/>
        <v>-3.391768292682916E-2</v>
      </c>
      <c r="I10" s="33">
        <f t="shared" si="1"/>
        <v>3.2500990883868423E-2</v>
      </c>
      <c r="J10" s="18" t="str">
        <f t="shared" si="2"/>
        <v>LARGEVOL</v>
      </c>
    </row>
    <row r="11" spans="1:10">
      <c r="A11" s="16">
        <v>41809</v>
      </c>
      <c r="B11" s="17">
        <v>26.6</v>
      </c>
      <c r="C11" s="17">
        <v>26.78</v>
      </c>
      <c r="D11" s="17">
        <v>26.23</v>
      </c>
      <c r="E11" s="17">
        <v>26.24</v>
      </c>
      <c r="F11" s="8">
        <v>11398300</v>
      </c>
      <c r="G11" s="17">
        <v>26.24</v>
      </c>
      <c r="H11" s="33">
        <f t="shared" si="0"/>
        <v>-1.575393848462122E-2</v>
      </c>
      <c r="I11" s="33">
        <f t="shared" si="1"/>
        <v>2.0968356843309215E-2</v>
      </c>
      <c r="J11" s="18" t="str">
        <f t="shared" si="2"/>
        <v>SMALLVOL</v>
      </c>
    </row>
    <row r="12" spans="1:10">
      <c r="A12" s="16">
        <v>41808</v>
      </c>
      <c r="B12" s="17">
        <v>26.57</v>
      </c>
      <c r="C12" s="17">
        <v>26.89</v>
      </c>
      <c r="D12" s="17">
        <v>26.51</v>
      </c>
      <c r="E12" s="17">
        <v>26.66</v>
      </c>
      <c r="F12" s="8">
        <v>9710700</v>
      </c>
      <c r="G12" s="17">
        <v>26.66</v>
      </c>
      <c r="H12" s="33">
        <f t="shared" si="0"/>
        <v>4.5214770158252069E-3</v>
      </c>
      <c r="I12" s="33">
        <f t="shared" si="1"/>
        <v>1.4334213504337947E-2</v>
      </c>
      <c r="J12" s="18" t="str">
        <f t="shared" si="2"/>
        <v>SMALLVOL</v>
      </c>
    </row>
    <row r="13" spans="1:10">
      <c r="A13" s="16">
        <v>41807</v>
      </c>
      <c r="B13" s="17">
        <v>26.29</v>
      </c>
      <c r="C13" s="17">
        <v>26.85</v>
      </c>
      <c r="D13" s="17">
        <v>26.24</v>
      </c>
      <c r="E13" s="17">
        <v>26.54</v>
      </c>
      <c r="F13" s="8">
        <v>10289700</v>
      </c>
      <c r="G13" s="17">
        <v>26.54</v>
      </c>
      <c r="H13" s="33">
        <f t="shared" si="0"/>
        <v>9.8934550989344741E-3</v>
      </c>
      <c r="I13" s="33">
        <f t="shared" si="1"/>
        <v>2.3246951219512309E-2</v>
      </c>
      <c r="J13" s="18" t="str">
        <f t="shared" si="2"/>
        <v>SMALLVOL</v>
      </c>
    </row>
    <row r="14" spans="1:10">
      <c r="A14" s="16">
        <v>41806</v>
      </c>
      <c r="B14" s="17">
        <v>26.32</v>
      </c>
      <c r="C14" s="17">
        <v>26.55</v>
      </c>
      <c r="D14" s="17">
        <v>26.16</v>
      </c>
      <c r="E14" s="17">
        <v>26.28</v>
      </c>
      <c r="F14" s="8">
        <v>7398800</v>
      </c>
      <c r="G14" s="17">
        <v>26.28</v>
      </c>
      <c r="H14" s="33">
        <f t="shared" si="0"/>
        <v>-3.4129692832764449E-3</v>
      </c>
      <c r="I14" s="33">
        <f t="shared" si="1"/>
        <v>1.4908256880733967E-2</v>
      </c>
      <c r="J14" s="18" t="str">
        <f t="shared" si="2"/>
        <v>SMALLVOL</v>
      </c>
    </row>
    <row r="15" spans="1:10">
      <c r="A15" s="16">
        <v>41803</v>
      </c>
      <c r="B15" s="17">
        <v>25.79</v>
      </c>
      <c r="C15" s="17">
        <v>26.46</v>
      </c>
      <c r="D15" s="17">
        <v>25.71</v>
      </c>
      <c r="E15" s="17">
        <v>26.37</v>
      </c>
      <c r="F15" s="8">
        <v>9763800</v>
      </c>
      <c r="G15" s="17">
        <v>26.37</v>
      </c>
      <c r="H15" s="33">
        <f t="shared" si="0"/>
        <v>1.8539976825028986E-2</v>
      </c>
      <c r="I15" s="33">
        <f t="shared" si="1"/>
        <v>2.9171528588098017E-2</v>
      </c>
      <c r="J15" s="18" t="str">
        <f t="shared" si="2"/>
        <v>SMALLVOL</v>
      </c>
    </row>
    <row r="16" spans="1:10">
      <c r="A16" s="16">
        <v>41802</v>
      </c>
      <c r="B16" s="17">
        <v>26.5</v>
      </c>
      <c r="C16" s="17">
        <v>26.53</v>
      </c>
      <c r="D16" s="17">
        <v>25.89</v>
      </c>
      <c r="E16" s="17">
        <v>25.89</v>
      </c>
      <c r="F16" s="8">
        <v>11920800</v>
      </c>
      <c r="G16" s="17">
        <v>25.89</v>
      </c>
      <c r="H16" s="33">
        <f t="shared" si="0"/>
        <v>-1.9318181818181745E-2</v>
      </c>
      <c r="I16" s="33">
        <f t="shared" si="1"/>
        <v>2.4719969100038645E-2</v>
      </c>
      <c r="J16" s="18" t="str">
        <f t="shared" si="2"/>
        <v>SMALLVOL</v>
      </c>
    </row>
    <row r="17" spans="1:10">
      <c r="A17" s="16">
        <v>41801</v>
      </c>
      <c r="B17" s="17">
        <v>26.43</v>
      </c>
      <c r="C17" s="17">
        <v>26.88</v>
      </c>
      <c r="D17" s="17">
        <v>26.32</v>
      </c>
      <c r="E17" s="17">
        <v>26.4</v>
      </c>
      <c r="F17" s="8">
        <v>10097100</v>
      </c>
      <c r="G17" s="17">
        <v>26.4</v>
      </c>
      <c r="H17" s="33">
        <f t="shared" si="0"/>
        <v>-1.271503365744203E-2</v>
      </c>
      <c r="I17" s="33">
        <f t="shared" si="1"/>
        <v>2.1276595744680802E-2</v>
      </c>
      <c r="J17" s="18" t="str">
        <f t="shared" si="2"/>
        <v>SMALLVOL</v>
      </c>
    </row>
    <row r="18" spans="1:10">
      <c r="A18" s="16">
        <v>41800</v>
      </c>
      <c r="B18" s="17">
        <v>27.04</v>
      </c>
      <c r="C18" s="17">
        <v>27.12</v>
      </c>
      <c r="D18" s="17">
        <v>26.7</v>
      </c>
      <c r="E18" s="17">
        <v>26.74</v>
      </c>
      <c r="F18" s="8">
        <v>15850700</v>
      </c>
      <c r="G18" s="17">
        <v>26.74</v>
      </c>
      <c r="H18" s="33">
        <f t="shared" si="0"/>
        <v>-1.1094674556213045E-2</v>
      </c>
      <c r="I18" s="33">
        <f t="shared" si="1"/>
        <v>1.5730337078651749E-2</v>
      </c>
      <c r="J18" s="18" t="str">
        <f t="shared" si="2"/>
        <v>LARGEVOL</v>
      </c>
    </row>
    <row r="19" spans="1:10">
      <c r="A19" s="16">
        <v>41797</v>
      </c>
      <c r="B19" s="17">
        <v>26.39</v>
      </c>
      <c r="C19" s="17">
        <v>27.09</v>
      </c>
      <c r="D19" s="17">
        <v>26.28</v>
      </c>
      <c r="E19" s="17">
        <v>27.04</v>
      </c>
      <c r="F19" s="8">
        <v>16948700</v>
      </c>
      <c r="G19" s="17">
        <v>27.04</v>
      </c>
      <c r="H19" s="33">
        <f t="shared" si="0"/>
        <v>3.1667302556276165E-2</v>
      </c>
      <c r="I19" s="33">
        <f t="shared" si="1"/>
        <v>3.0821917808219128E-2</v>
      </c>
      <c r="J19" s="18" t="str">
        <f t="shared" si="2"/>
        <v>LARGEVOL</v>
      </c>
    </row>
    <row r="20" spans="1:10">
      <c r="A20" s="16">
        <v>41796</v>
      </c>
      <c r="B20" s="17">
        <v>25.88</v>
      </c>
      <c r="C20" s="17">
        <v>26.21</v>
      </c>
      <c r="D20" s="17">
        <v>25.66</v>
      </c>
      <c r="E20" s="17">
        <v>26.21</v>
      </c>
      <c r="F20" s="8">
        <v>13559000</v>
      </c>
      <c r="G20" s="17">
        <v>26.21</v>
      </c>
      <c r="H20" s="33">
        <f t="shared" si="0"/>
        <v>1.7864077669902945E-2</v>
      </c>
      <c r="I20" s="33">
        <f t="shared" si="1"/>
        <v>2.14341387373344E-2</v>
      </c>
      <c r="J20" s="18" t="str">
        <f t="shared" si="2"/>
        <v>SMALLVOL</v>
      </c>
    </row>
    <row r="21" spans="1:10">
      <c r="A21" s="16">
        <v>41795</v>
      </c>
      <c r="B21" s="17">
        <v>26.11</v>
      </c>
      <c r="C21" s="17">
        <v>26.25</v>
      </c>
      <c r="D21" s="17">
        <v>25.69</v>
      </c>
      <c r="E21" s="17">
        <v>25.75</v>
      </c>
      <c r="F21" s="8">
        <v>14270500</v>
      </c>
      <c r="G21" s="17">
        <v>25.75</v>
      </c>
      <c r="H21" s="33">
        <f t="shared" si="0"/>
        <v>-1.942117288651948E-2</v>
      </c>
      <c r="I21" s="33">
        <f t="shared" si="1"/>
        <v>2.1798365122615754E-2</v>
      </c>
      <c r="J21" s="18" t="str">
        <f t="shared" si="2"/>
        <v>SMALLVOL</v>
      </c>
    </row>
    <row r="22" spans="1:10">
      <c r="A22" s="16">
        <v>41794</v>
      </c>
      <c r="B22" s="17">
        <v>26.46</v>
      </c>
      <c r="C22" s="17">
        <v>26.57</v>
      </c>
      <c r="D22" s="17">
        <v>25.97</v>
      </c>
      <c r="E22" s="17">
        <v>26.26</v>
      </c>
      <c r="F22" s="8">
        <v>13218300</v>
      </c>
      <c r="G22" s="17">
        <v>26.26</v>
      </c>
      <c r="H22" s="33">
        <f t="shared" si="0"/>
        <v>-4.9261083743841983E-3</v>
      </c>
      <c r="I22" s="33">
        <f t="shared" si="1"/>
        <v>2.3103581055063591E-2</v>
      </c>
      <c r="J22" s="18" t="str">
        <f t="shared" si="2"/>
        <v>SMALLVOL</v>
      </c>
    </row>
    <row r="23" spans="1:10">
      <c r="A23" s="16">
        <v>41793</v>
      </c>
      <c r="B23" s="17">
        <v>26.37</v>
      </c>
      <c r="C23" s="17">
        <v>26.62</v>
      </c>
      <c r="D23" s="17">
        <v>26.13</v>
      </c>
      <c r="E23" s="17">
        <v>26.39</v>
      </c>
      <c r="F23" s="8">
        <v>16454100</v>
      </c>
      <c r="G23" s="17">
        <v>26.39</v>
      </c>
      <c r="H23" s="18" t="s">
        <v>118</v>
      </c>
      <c r="I23" s="33">
        <f t="shared" si="1"/>
        <v>1.8752391886720322E-2</v>
      </c>
      <c r="J23" s="18" t="str">
        <f t="shared" si="2"/>
        <v>LARGEVOL</v>
      </c>
    </row>
  </sheetData>
  <mergeCells count="1">
    <mergeCell ref="A1:C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AMK29"/>
  <sheetViews>
    <sheetView zoomScaleNormal="100" workbookViewId="0">
      <selection sqref="A1:L1"/>
    </sheetView>
  </sheetViews>
  <sheetFormatPr defaultRowHeight="15"/>
  <cols>
    <col min="1" max="1" width="8.85546875" style="19"/>
    <col min="2" max="2" width="22.28515625" style="19"/>
    <col min="3" max="3" width="12.7109375" style="19"/>
    <col min="4" max="6" width="8.85546875" style="19"/>
    <col min="7" max="7" width="11" style="19"/>
    <col min="8" max="8" width="12.42578125" style="19"/>
    <col min="9" max="9" width="17.28515625" style="19"/>
    <col min="10" max="10" width="14.42578125" style="19"/>
    <col min="11" max="1025" width="8.85546875" style="19"/>
  </cols>
  <sheetData>
    <row r="1" spans="1:17" ht="30" customHeight="1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0"/>
      <c r="N1" s="20"/>
      <c r="O1" s="20"/>
      <c r="P1" s="20"/>
      <c r="Q1" s="20"/>
    </row>
    <row r="2" spans="1:17">
      <c r="A2"/>
      <c r="B2"/>
      <c r="C2"/>
      <c r="D2"/>
      <c r="E2"/>
      <c r="F2" s="21"/>
      <c r="G2"/>
      <c r="H2"/>
      <c r="I2"/>
      <c r="J2"/>
      <c r="K2"/>
      <c r="L2"/>
      <c r="M2"/>
      <c r="N2"/>
      <c r="O2"/>
    </row>
    <row r="3" spans="1:17">
      <c r="A3"/>
      <c r="B3" s="22" t="s">
        <v>73</v>
      </c>
      <c r="C3" s="23">
        <v>7.0000000000000007E-2</v>
      </c>
      <c r="D3"/>
      <c r="E3"/>
      <c r="F3"/>
      <c r="G3"/>
      <c r="H3"/>
      <c r="I3"/>
      <c r="J3" s="21"/>
      <c r="K3" s="21"/>
      <c r="L3" s="21"/>
      <c r="M3" s="21"/>
      <c r="N3" s="21"/>
      <c r="O3" s="21"/>
    </row>
    <row r="4" spans="1:17">
      <c r="A4"/>
      <c r="B4" s="24" t="s">
        <v>74</v>
      </c>
      <c r="C4" s="25">
        <v>0.03</v>
      </c>
      <c r="D4"/>
      <c r="E4"/>
      <c r="F4"/>
      <c r="G4"/>
      <c r="H4"/>
      <c r="I4"/>
      <c r="J4" s="21"/>
      <c r="K4" s="21"/>
      <c r="L4" s="21"/>
      <c r="M4" s="21"/>
      <c r="N4" s="21"/>
      <c r="O4" s="21"/>
    </row>
    <row r="5" spans="1:17">
      <c r="A5"/>
      <c r="B5"/>
      <c r="C5"/>
      <c r="D5"/>
      <c r="E5"/>
      <c r="F5"/>
      <c r="G5"/>
      <c r="H5"/>
      <c r="I5"/>
      <c r="J5" s="21"/>
      <c r="K5" s="21"/>
      <c r="L5" s="21"/>
      <c r="M5" s="21"/>
      <c r="N5" s="21"/>
      <c r="O5" s="21"/>
    </row>
    <row r="6" spans="1:17">
      <c r="A6"/>
      <c r="B6"/>
      <c r="C6"/>
      <c r="D6"/>
      <c r="E6"/>
      <c r="F6"/>
      <c r="G6"/>
      <c r="H6"/>
      <c r="I6"/>
      <c r="J6" s="21"/>
      <c r="K6" s="21"/>
      <c r="L6" s="21"/>
      <c r="M6" s="21"/>
      <c r="N6" s="21"/>
      <c r="O6" s="21"/>
    </row>
    <row r="7" spans="1:17" ht="50.1" customHeight="1">
      <c r="A7" s="21"/>
      <c r="B7" s="26" t="s">
        <v>75</v>
      </c>
      <c r="C7" s="26" t="s">
        <v>76</v>
      </c>
      <c r="D7" s="26" t="s">
        <v>77</v>
      </c>
      <c r="E7" s="26" t="s">
        <v>78</v>
      </c>
      <c r="F7" s="26" t="s">
        <v>79</v>
      </c>
      <c r="G7" s="26" t="s">
        <v>80</v>
      </c>
      <c r="H7" s="26" t="s">
        <v>81</v>
      </c>
      <c r="I7" s="27" t="s">
        <v>82</v>
      </c>
      <c r="J7" s="28" t="s">
        <v>83</v>
      </c>
      <c r="K7" s="21"/>
      <c r="L7" s="21"/>
      <c r="M7" s="21"/>
      <c r="N7" s="21"/>
      <c r="O7" s="21"/>
    </row>
    <row r="8" spans="1:17">
      <c r="A8" s="21"/>
      <c r="B8" s="29" t="s">
        <v>84</v>
      </c>
      <c r="C8" s="29" t="s">
        <v>85</v>
      </c>
      <c r="D8" s="29">
        <v>2008</v>
      </c>
      <c r="E8" s="29">
        <v>55000</v>
      </c>
      <c r="F8" s="29" t="s">
        <v>22</v>
      </c>
      <c r="G8" s="30">
        <v>9000</v>
      </c>
      <c r="H8" s="31">
        <f>G8*(1+$C$3)</f>
        <v>9630</v>
      </c>
      <c r="I8" s="31">
        <f>PMT($C$4/12,36,H8)</f>
        <v>-280.05204874318645</v>
      </c>
      <c r="J8" s="31">
        <f>FV($C$4,7,,H8)</f>
        <v>-11843.685324041498</v>
      </c>
      <c r="K8" s="21"/>
      <c r="L8" s="21"/>
      <c r="M8" s="21"/>
      <c r="N8" s="21"/>
      <c r="O8" s="21"/>
    </row>
    <row r="9" spans="1:17">
      <c r="A9" s="21"/>
      <c r="B9" s="29" t="s">
        <v>86</v>
      </c>
      <c r="C9" s="29" t="s">
        <v>87</v>
      </c>
      <c r="D9" s="29">
        <v>2010</v>
      </c>
      <c r="E9" s="29">
        <v>40000</v>
      </c>
      <c r="F9" s="29" t="s">
        <v>88</v>
      </c>
      <c r="G9" s="30">
        <v>9800</v>
      </c>
      <c r="H9" s="31">
        <f t="shared" ref="H9:H29" si="0">G9*(1+$C$3)</f>
        <v>10486</v>
      </c>
      <c r="I9" s="31">
        <f t="shared" ref="I9:I29" si="1">PMT($C$4/12,36,H9)</f>
        <v>-304.94556418702524</v>
      </c>
      <c r="J9" s="31">
        <f t="shared" ref="J9:J29" si="2">FV($C$4,7,,H9)</f>
        <v>-12896.457352845187</v>
      </c>
      <c r="K9" s="21"/>
      <c r="L9" s="21"/>
      <c r="M9" s="21"/>
      <c r="N9" s="21"/>
      <c r="O9" s="21"/>
    </row>
    <row r="10" spans="1:17">
      <c r="A10" s="21"/>
      <c r="B10" s="29" t="s">
        <v>89</v>
      </c>
      <c r="C10" s="29" t="s">
        <v>90</v>
      </c>
      <c r="D10" s="29">
        <v>2011</v>
      </c>
      <c r="E10" s="29">
        <v>32000</v>
      </c>
      <c r="F10" s="29" t="s">
        <v>91</v>
      </c>
      <c r="G10" s="30">
        <v>14100</v>
      </c>
      <c r="H10" s="31">
        <f t="shared" si="0"/>
        <v>15087</v>
      </c>
      <c r="I10" s="31">
        <f t="shared" si="1"/>
        <v>-438.74820969765875</v>
      </c>
      <c r="J10" s="31">
        <f t="shared" si="2"/>
        <v>-18555.107007665014</v>
      </c>
      <c r="K10" s="21"/>
      <c r="L10" s="21"/>
      <c r="M10" s="21"/>
      <c r="N10" s="21"/>
      <c r="O10" s="21"/>
    </row>
    <row r="11" spans="1:17">
      <c r="A11" s="21"/>
      <c r="B11" s="29" t="s">
        <v>92</v>
      </c>
      <c r="C11" s="29" t="s">
        <v>93</v>
      </c>
      <c r="D11" s="29">
        <v>2009</v>
      </c>
      <c r="E11" s="29">
        <v>60000</v>
      </c>
      <c r="F11" s="29" t="s">
        <v>94</v>
      </c>
      <c r="G11" s="30">
        <v>9000</v>
      </c>
      <c r="H11" s="31">
        <f t="shared" si="0"/>
        <v>9630</v>
      </c>
      <c r="I11" s="31">
        <f t="shared" si="1"/>
        <v>-280.05204874318645</v>
      </c>
      <c r="J11" s="31">
        <f t="shared" si="2"/>
        <v>-11843.685324041498</v>
      </c>
      <c r="K11" s="21"/>
      <c r="L11" s="21"/>
      <c r="M11" s="21"/>
      <c r="N11" s="21"/>
      <c r="O11" s="21"/>
    </row>
    <row r="12" spans="1:17">
      <c r="A12" s="21"/>
      <c r="B12" s="29" t="s">
        <v>89</v>
      </c>
      <c r="C12" s="29" t="s">
        <v>90</v>
      </c>
      <c r="D12" s="29">
        <v>2012</v>
      </c>
      <c r="E12" s="29">
        <v>28000</v>
      </c>
      <c r="F12" s="29" t="s">
        <v>95</v>
      </c>
      <c r="G12" s="30">
        <v>14500</v>
      </c>
      <c r="H12" s="31">
        <f t="shared" si="0"/>
        <v>15515</v>
      </c>
      <c r="I12" s="31">
        <f t="shared" si="1"/>
        <v>-451.19496741957812</v>
      </c>
      <c r="J12" s="31">
        <f t="shared" si="2"/>
        <v>-19081.493022066858</v>
      </c>
      <c r="K12" s="21"/>
      <c r="L12" s="21"/>
      <c r="M12" s="21"/>
      <c r="N12" s="21"/>
      <c r="O12" s="21"/>
    </row>
    <row r="13" spans="1:17">
      <c r="A13" s="21"/>
      <c r="B13" s="29" t="s">
        <v>86</v>
      </c>
      <c r="C13" s="29" t="s">
        <v>96</v>
      </c>
      <c r="D13" s="29">
        <v>2008</v>
      </c>
      <c r="E13" s="29">
        <v>56000</v>
      </c>
      <c r="F13" s="29" t="s">
        <v>22</v>
      </c>
      <c r="G13" s="30">
        <v>8800</v>
      </c>
      <c r="H13" s="31">
        <f t="shared" si="0"/>
        <v>9416</v>
      </c>
      <c r="I13" s="31">
        <f t="shared" si="1"/>
        <v>-273.82866988222673</v>
      </c>
      <c r="J13" s="31">
        <f t="shared" si="2"/>
        <v>-11580.492316840575</v>
      </c>
      <c r="K13" s="21"/>
      <c r="L13" s="21"/>
      <c r="M13" s="21"/>
      <c r="N13" s="21"/>
      <c r="O13" s="21"/>
    </row>
    <row r="14" spans="1:17">
      <c r="A14" s="21"/>
      <c r="B14" s="29" t="s">
        <v>97</v>
      </c>
      <c r="C14" s="29" t="s">
        <v>98</v>
      </c>
      <c r="D14" s="29">
        <v>2004</v>
      </c>
      <c r="E14" s="29">
        <v>58000</v>
      </c>
      <c r="F14" s="29" t="s">
        <v>99</v>
      </c>
      <c r="G14" s="30">
        <v>5500</v>
      </c>
      <c r="H14" s="31">
        <f t="shared" si="0"/>
        <v>5885</v>
      </c>
      <c r="I14" s="31">
        <f t="shared" si="1"/>
        <v>-171.1429186763917</v>
      </c>
      <c r="J14" s="31">
        <f t="shared" si="2"/>
        <v>-7237.80769802536</v>
      </c>
      <c r="K14" s="21"/>
      <c r="L14" s="21"/>
      <c r="M14" s="21"/>
      <c r="N14" s="21"/>
      <c r="O14" s="21"/>
    </row>
    <row r="15" spans="1:17">
      <c r="A15" s="21"/>
      <c r="B15" s="29" t="s">
        <v>100</v>
      </c>
      <c r="C15" s="29" t="s">
        <v>101</v>
      </c>
      <c r="D15" s="29">
        <v>2005</v>
      </c>
      <c r="E15" s="29">
        <v>117000</v>
      </c>
      <c r="F15" s="29" t="s">
        <v>91</v>
      </c>
      <c r="G15" s="30">
        <v>8200</v>
      </c>
      <c r="H15" s="31">
        <f t="shared" si="0"/>
        <v>8774</v>
      </c>
      <c r="I15" s="31">
        <f t="shared" si="1"/>
        <v>-255.15853329934762</v>
      </c>
      <c r="J15" s="31">
        <f t="shared" si="2"/>
        <v>-10790.91329523781</v>
      </c>
      <c r="K15" s="21"/>
      <c r="L15" s="21"/>
      <c r="M15" s="21"/>
      <c r="N15" s="21"/>
      <c r="O15" s="21"/>
    </row>
    <row r="16" spans="1:17">
      <c r="A16" s="21"/>
      <c r="B16" s="29" t="s">
        <v>92</v>
      </c>
      <c r="C16" s="29" t="s">
        <v>102</v>
      </c>
      <c r="D16" s="29">
        <v>2005</v>
      </c>
      <c r="E16" s="29">
        <v>110800</v>
      </c>
      <c r="F16" s="29" t="s">
        <v>22</v>
      </c>
      <c r="G16" s="30">
        <v>8000</v>
      </c>
      <c r="H16" s="31">
        <f t="shared" si="0"/>
        <v>8560</v>
      </c>
      <c r="I16" s="31">
        <f t="shared" si="1"/>
        <v>-248.93515443838794</v>
      </c>
      <c r="J16" s="31">
        <f t="shared" si="2"/>
        <v>-10527.720288036888</v>
      </c>
      <c r="K16" s="21"/>
      <c r="L16" s="21"/>
      <c r="M16" s="21"/>
      <c r="N16" s="21"/>
      <c r="O16" s="21"/>
    </row>
    <row r="17" spans="1:15">
      <c r="A17" s="21"/>
      <c r="B17" s="29" t="s">
        <v>97</v>
      </c>
      <c r="C17" s="29" t="s">
        <v>103</v>
      </c>
      <c r="D17" s="29">
        <v>2011</v>
      </c>
      <c r="E17" s="29">
        <v>33000</v>
      </c>
      <c r="F17" s="29" t="s">
        <v>91</v>
      </c>
      <c r="G17" s="30">
        <v>16000</v>
      </c>
      <c r="H17" s="31">
        <f t="shared" si="0"/>
        <v>17120</v>
      </c>
      <c r="I17" s="31">
        <f t="shared" si="1"/>
        <v>-497.87030887677588</v>
      </c>
      <c r="J17" s="31">
        <f t="shared" si="2"/>
        <v>-21055.440576073775</v>
      </c>
      <c r="K17" s="21"/>
      <c r="L17" s="21"/>
      <c r="M17" s="21"/>
      <c r="N17" s="21"/>
      <c r="O17" s="21"/>
    </row>
    <row r="18" spans="1:15">
      <c r="A18" s="21"/>
      <c r="B18" s="29" t="s">
        <v>84</v>
      </c>
      <c r="C18" s="29" t="s">
        <v>104</v>
      </c>
      <c r="D18" s="29">
        <v>2012</v>
      </c>
      <c r="E18" s="29">
        <v>11000</v>
      </c>
      <c r="F18" s="29" t="s">
        <v>94</v>
      </c>
      <c r="G18" s="30">
        <v>14200</v>
      </c>
      <c r="H18" s="31">
        <f t="shared" si="0"/>
        <v>15194</v>
      </c>
      <c r="I18" s="31">
        <f t="shared" si="1"/>
        <v>-441.85989912813864</v>
      </c>
      <c r="J18" s="31">
        <f t="shared" si="2"/>
        <v>-18686.703511265474</v>
      </c>
      <c r="K18" s="21"/>
      <c r="L18" s="21"/>
      <c r="M18" s="21"/>
      <c r="N18" s="21"/>
      <c r="O18" s="21"/>
    </row>
    <row r="19" spans="1:15">
      <c r="A19" s="21"/>
      <c r="B19" s="29" t="s">
        <v>86</v>
      </c>
      <c r="C19" s="29" t="s">
        <v>96</v>
      </c>
      <c r="D19" s="29">
        <v>2009</v>
      </c>
      <c r="E19" s="29">
        <v>59000</v>
      </c>
      <c r="F19" s="29" t="s">
        <v>94</v>
      </c>
      <c r="G19" s="30">
        <v>10000</v>
      </c>
      <c r="H19" s="31">
        <f t="shared" si="0"/>
        <v>10700</v>
      </c>
      <c r="I19" s="31">
        <f t="shared" si="1"/>
        <v>-311.1689430479849</v>
      </c>
      <c r="J19" s="31">
        <f t="shared" si="2"/>
        <v>-13159.650360046109</v>
      </c>
      <c r="K19" s="21"/>
      <c r="L19" s="21"/>
      <c r="M19" s="21"/>
      <c r="N19" s="21"/>
      <c r="O19" s="21"/>
    </row>
    <row r="20" spans="1:15">
      <c r="A20" s="21"/>
      <c r="B20" s="29" t="s">
        <v>92</v>
      </c>
      <c r="C20" s="29" t="s">
        <v>102</v>
      </c>
      <c r="D20" s="29">
        <v>2013</v>
      </c>
      <c r="E20" s="29">
        <v>0</v>
      </c>
      <c r="F20" s="29" t="s">
        <v>22</v>
      </c>
      <c r="G20" s="30">
        <v>21000</v>
      </c>
      <c r="H20" s="31">
        <f t="shared" si="0"/>
        <v>22470</v>
      </c>
      <c r="I20" s="31">
        <f t="shared" si="1"/>
        <v>-653.45478040076841</v>
      </c>
      <c r="J20" s="31">
        <f t="shared" si="2"/>
        <v>-27635.265756096829</v>
      </c>
      <c r="K20" s="21"/>
      <c r="L20" s="21"/>
      <c r="M20" s="21"/>
      <c r="N20" s="21"/>
      <c r="O20" s="21"/>
    </row>
    <row r="21" spans="1:15">
      <c r="A21" s="21"/>
      <c r="B21" s="29" t="s">
        <v>105</v>
      </c>
      <c r="C21" s="29" t="s">
        <v>106</v>
      </c>
      <c r="D21" s="29">
        <v>2013</v>
      </c>
      <c r="E21" s="29">
        <v>0</v>
      </c>
      <c r="F21" s="29" t="s">
        <v>91</v>
      </c>
      <c r="G21" s="30">
        <v>28000</v>
      </c>
      <c r="H21" s="31">
        <f t="shared" si="0"/>
        <v>29960</v>
      </c>
      <c r="I21" s="31">
        <f t="shared" si="1"/>
        <v>-871.27304053435796</v>
      </c>
      <c r="J21" s="31">
        <f t="shared" si="2"/>
        <v>-36847.021008129108</v>
      </c>
      <c r="K21" s="21"/>
      <c r="L21" s="21"/>
      <c r="M21" s="21"/>
    </row>
    <row r="22" spans="1:15">
      <c r="A22" s="21"/>
      <c r="B22" s="29" t="s">
        <v>89</v>
      </c>
      <c r="C22" s="29" t="s">
        <v>90</v>
      </c>
      <c r="D22" s="29">
        <v>2013</v>
      </c>
      <c r="E22" s="29">
        <v>0</v>
      </c>
      <c r="F22" s="29" t="s">
        <v>107</v>
      </c>
      <c r="G22" s="30">
        <v>18500</v>
      </c>
      <c r="H22" s="31">
        <f t="shared" si="0"/>
        <v>19795</v>
      </c>
      <c r="I22" s="31">
        <f t="shared" si="1"/>
        <v>-575.66254463877215</v>
      </c>
      <c r="J22" s="31">
        <f t="shared" si="2"/>
        <v>-24345.3531660853</v>
      </c>
      <c r="K22" s="21"/>
      <c r="L22" s="21"/>
      <c r="M22" s="21"/>
    </row>
    <row r="23" spans="1:15">
      <c r="A23" s="21"/>
      <c r="B23" s="29" t="s">
        <v>108</v>
      </c>
      <c r="C23" s="29" t="s">
        <v>109</v>
      </c>
      <c r="D23" s="29">
        <v>2012</v>
      </c>
      <c r="E23" s="29">
        <v>18000</v>
      </c>
      <c r="F23" s="29" t="s">
        <v>88</v>
      </c>
      <c r="G23" s="30">
        <v>24000</v>
      </c>
      <c r="H23" s="31">
        <f t="shared" si="0"/>
        <v>25680</v>
      </c>
      <c r="I23" s="31">
        <f t="shared" si="1"/>
        <v>-746.80546331516382</v>
      </c>
      <c r="J23" s="31">
        <f t="shared" si="2"/>
        <v>-31583.160864110661</v>
      </c>
      <c r="K23" s="21"/>
      <c r="L23" s="21"/>
      <c r="M23" s="21"/>
    </row>
    <row r="24" spans="1:15">
      <c r="A24" s="21"/>
      <c r="B24" s="29" t="s">
        <v>100</v>
      </c>
      <c r="C24" s="29" t="s">
        <v>110</v>
      </c>
      <c r="D24" s="29">
        <v>2010</v>
      </c>
      <c r="E24" s="29">
        <v>34000</v>
      </c>
      <c r="F24" s="29" t="s">
        <v>88</v>
      </c>
      <c r="G24" s="30">
        <v>12800</v>
      </c>
      <c r="H24" s="31">
        <f t="shared" si="0"/>
        <v>13696</v>
      </c>
      <c r="I24" s="31">
        <f t="shared" si="1"/>
        <v>-398.2962471014207</v>
      </c>
      <c r="J24" s="31">
        <f t="shared" si="2"/>
        <v>-16844.35246085902</v>
      </c>
      <c r="K24" s="21"/>
      <c r="L24" s="21"/>
      <c r="M24" s="21"/>
    </row>
    <row r="25" spans="1:15">
      <c r="A25" s="21"/>
      <c r="B25" s="29" t="s">
        <v>100</v>
      </c>
      <c r="C25" s="29" t="s">
        <v>111</v>
      </c>
      <c r="D25" s="29">
        <v>2006</v>
      </c>
      <c r="E25" s="29">
        <v>123000</v>
      </c>
      <c r="F25" s="29" t="s">
        <v>95</v>
      </c>
      <c r="G25" s="30">
        <v>7000</v>
      </c>
      <c r="H25" s="31">
        <f t="shared" si="0"/>
        <v>7490</v>
      </c>
      <c r="I25" s="31">
        <f t="shared" si="1"/>
        <v>-217.81826013358949</v>
      </c>
      <c r="J25" s="31">
        <f t="shared" si="2"/>
        <v>-9211.755252032277</v>
      </c>
      <c r="K25" s="21"/>
      <c r="L25" s="21"/>
      <c r="M25" s="21"/>
    </row>
    <row r="26" spans="1:15">
      <c r="A26" s="21"/>
      <c r="B26" s="29" t="s">
        <v>84</v>
      </c>
      <c r="C26" s="29" t="s">
        <v>85</v>
      </c>
      <c r="D26" s="29">
        <v>2012</v>
      </c>
      <c r="E26" s="29">
        <v>41000</v>
      </c>
      <c r="F26" s="29" t="s">
        <v>95</v>
      </c>
      <c r="G26" s="30">
        <v>14000</v>
      </c>
      <c r="H26" s="31">
        <f t="shared" si="0"/>
        <v>14980</v>
      </c>
      <c r="I26" s="31">
        <f t="shared" si="1"/>
        <v>-435.63652026717898</v>
      </c>
      <c r="J26" s="31">
        <f t="shared" si="2"/>
        <v>-18423.510504064554</v>
      </c>
      <c r="K26" s="21"/>
      <c r="L26" s="21"/>
      <c r="M26" s="21"/>
    </row>
    <row r="27" spans="1:15">
      <c r="A27" s="21"/>
      <c r="B27" s="29" t="s">
        <v>112</v>
      </c>
      <c r="C27" s="29" t="s">
        <v>113</v>
      </c>
      <c r="D27" s="29">
        <v>2013</v>
      </c>
      <c r="E27" s="29">
        <v>0</v>
      </c>
      <c r="F27" s="29" t="s">
        <v>91</v>
      </c>
      <c r="G27" s="30">
        <v>32500</v>
      </c>
      <c r="H27" s="31">
        <f t="shared" si="0"/>
        <v>34775</v>
      </c>
      <c r="I27" s="31">
        <f t="shared" si="1"/>
        <v>-1011.299064905951</v>
      </c>
      <c r="J27" s="31">
        <f t="shared" si="2"/>
        <v>-42768.863670149854</v>
      </c>
      <c r="K27" s="21"/>
      <c r="L27" s="21"/>
      <c r="M27" s="21"/>
    </row>
    <row r="28" spans="1:15">
      <c r="A28" s="21"/>
      <c r="B28" s="29" t="s">
        <v>114</v>
      </c>
      <c r="C28" s="29" t="s">
        <v>115</v>
      </c>
      <c r="D28" s="29">
        <v>2013</v>
      </c>
      <c r="E28" s="29">
        <v>0</v>
      </c>
      <c r="F28" s="29" t="s">
        <v>88</v>
      </c>
      <c r="G28" s="30">
        <v>42500</v>
      </c>
      <c r="H28" s="31">
        <f t="shared" si="0"/>
        <v>45475</v>
      </c>
      <c r="I28" s="31">
        <f t="shared" si="1"/>
        <v>-1322.468007953936</v>
      </c>
      <c r="J28" s="31">
        <f t="shared" si="2"/>
        <v>-55928.514030195962</v>
      </c>
      <c r="K28" s="21"/>
      <c r="L28" s="21"/>
      <c r="M28" s="21"/>
    </row>
    <row r="29" spans="1:15">
      <c r="A29" s="21"/>
      <c r="B29" s="29" t="s">
        <v>116</v>
      </c>
      <c r="C29" s="29" t="s">
        <v>117</v>
      </c>
      <c r="D29" s="29">
        <v>2013</v>
      </c>
      <c r="E29" s="29">
        <v>0</v>
      </c>
      <c r="F29" s="29" t="s">
        <v>91</v>
      </c>
      <c r="G29" s="30">
        <v>35000</v>
      </c>
      <c r="H29" s="31">
        <f t="shared" si="0"/>
        <v>37450</v>
      </c>
      <c r="I29" s="31">
        <f t="shared" si="1"/>
        <v>-1089.0913006679473</v>
      </c>
      <c r="J29" s="31">
        <f t="shared" si="2"/>
        <v>-46058.776260161379</v>
      </c>
      <c r="K29" s="21"/>
      <c r="L29" s="21"/>
      <c r="M29" s="21"/>
    </row>
  </sheetData>
  <mergeCells count="1">
    <mergeCell ref="A1:L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Fliers</vt:lpstr>
      <vt:lpstr>OYS</vt:lpstr>
      <vt:lpstr>Cars</vt:lpstr>
      <vt:lpstr>Column 2D chart</vt:lpstr>
      <vt:lpstr>Line Chart</vt:lpstr>
      <vt:lpstr>Trendline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</dc:creator>
  <cp:lastModifiedBy>GEF</cp:lastModifiedBy>
  <cp:revision>0</cp:revision>
  <dcterms:created xsi:type="dcterms:W3CDTF">2013-07-17T13:26:40Z</dcterms:created>
  <dcterms:modified xsi:type="dcterms:W3CDTF">2014-11-23T18:27:02Z</dcterms:modified>
  <dc:language>en-US</dc:language>
</cp:coreProperties>
</file>