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6"/>
  <workbookPr/>
  <mc:AlternateContent xmlns:mc="http://schemas.openxmlformats.org/markup-compatibility/2006">
    <mc:Choice Requires="x15">
      <x15ac:absPath xmlns:x15ac="http://schemas.microsoft.com/office/spreadsheetml/2010/11/ac" url="https://uofwaterloo-my.sharepoint.com/personal/i9gill_uwaterloo_ca/Documents/"/>
    </mc:Choice>
  </mc:AlternateContent>
  <xr:revisionPtr revIDLastSave="0" documentId="8_{76BB42A6-858E-4BF2-91AE-DD5C2F7745A7}" xr6:coauthVersionLast="47" xr6:coauthVersionMax="47" xr10:uidLastSave="{00000000-0000-0000-0000-000000000000}"/>
  <bookViews>
    <workbookView xWindow="-28920" yWindow="5100" windowWidth="29040" windowHeight="15990" firstSheet="6" activeTab="6" xr2:uid="{00000000-000D-0000-FFFF-FFFF00000000}"/>
  </bookViews>
  <sheets>
    <sheet name="Income Statement" sheetId="1" r:id="rId1"/>
    <sheet name="Cap Table" sheetId="2" r:id="rId2"/>
    <sheet name="Ex 1 Valuations Today" sheetId="5" r:id="rId3"/>
    <sheet name="Ex 2 Valuations 5 years" sheetId="8" r:id="rId4"/>
    <sheet name="Ex 3 Other multiples" sheetId="6" r:id="rId5"/>
    <sheet name="Ex 4 Sale Today " sheetId="14" r:id="rId6"/>
    <sheet name="Ex 5 Series A " sheetId="13" r:id="rId7"/>
  </sheets>
  <externalReferences>
    <externalReference r:id="rId8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"05/12/2021 18:43:36"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olver_eng" localSheetId="5" hidden="1">1</definedName>
    <definedName name="solver_eng" localSheetId="6" hidden="1">1</definedName>
    <definedName name="solver_neg" localSheetId="5" hidden="1">1</definedName>
    <definedName name="solver_neg" localSheetId="6" hidden="1">1</definedName>
    <definedName name="solver_num" localSheetId="5" hidden="1">0</definedName>
    <definedName name="solver_num" localSheetId="6" hidden="1">0</definedName>
    <definedName name="solver_opt" localSheetId="5" hidden="1">'Ex 4 Sale Today '!$I$20</definedName>
    <definedName name="solver_opt" localSheetId="6" hidden="1">'Ex 5 Series A '!$I$20</definedName>
    <definedName name="solver_typ" localSheetId="5" hidden="1">1</definedName>
    <definedName name="solver_typ" localSheetId="6" hidden="1">1</definedName>
    <definedName name="solver_val" localSheetId="5" hidden="1">0</definedName>
    <definedName name="solver_val" localSheetId="6" hidden="1">0</definedName>
    <definedName name="solver_ver" localSheetId="5" hidden="1">3</definedName>
    <definedName name="solver_ver" localSheetId="6" hidden="1">3</definedName>
  </definedNames>
  <calcPr calcId="191028" iterate="1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7" i="13" l="1"/>
  <c r="C39" i="13"/>
  <c r="B108" i="14"/>
  <c r="B105" i="14"/>
  <c r="C78" i="14"/>
  <c r="C75" i="14"/>
  <c r="C74" i="14"/>
  <c r="C73" i="14"/>
  <c r="C72" i="14"/>
  <c r="C71" i="14"/>
  <c r="C69" i="14"/>
  <c r="C68" i="14"/>
  <c r="C67" i="14"/>
  <c r="C66" i="14"/>
  <c r="C65" i="14"/>
  <c r="H33" i="14"/>
  <c r="F33" i="14"/>
  <c r="D33" i="14"/>
  <c r="H32" i="14"/>
  <c r="F32" i="14"/>
  <c r="D32" i="14"/>
  <c r="J29" i="14"/>
  <c r="I29" i="14"/>
  <c r="E29" i="14"/>
  <c r="D29" i="14"/>
  <c r="C29" i="14"/>
  <c r="K28" i="14"/>
  <c r="F27" i="14"/>
  <c r="K27" i="14" s="1"/>
  <c r="F26" i="14"/>
  <c r="K26" i="14" s="1"/>
  <c r="F24" i="14"/>
  <c r="K24" i="14" s="1"/>
  <c r="F23" i="14"/>
  <c r="F21" i="14"/>
  <c r="K19" i="14"/>
  <c r="F19" i="14"/>
  <c r="F18" i="14"/>
  <c r="K18" i="14" s="1"/>
  <c r="F17" i="14"/>
  <c r="K17" i="14" s="1"/>
  <c r="F16" i="14"/>
  <c r="K16" i="14" s="1"/>
  <c r="C9" i="14"/>
  <c r="C83" i="14" s="1"/>
  <c r="C90" i="14" s="1"/>
  <c r="B117" i="13"/>
  <c r="B115" i="13"/>
  <c r="C73" i="13"/>
  <c r="C72" i="13"/>
  <c r="C71" i="13"/>
  <c r="C68" i="13"/>
  <c r="H33" i="13"/>
  <c r="F33" i="13"/>
  <c r="D33" i="13"/>
  <c r="F32" i="13"/>
  <c r="D32" i="13"/>
  <c r="H32" i="13" s="1"/>
  <c r="E29" i="13"/>
  <c r="D29" i="13"/>
  <c r="C29" i="13"/>
  <c r="K27" i="13"/>
  <c r="C49" i="13" s="1"/>
  <c r="F27" i="13"/>
  <c r="F26" i="13"/>
  <c r="K26" i="13" s="1"/>
  <c r="F24" i="13"/>
  <c r="F23" i="13"/>
  <c r="F21" i="13"/>
  <c r="F19" i="13"/>
  <c r="F18" i="13"/>
  <c r="K17" i="13"/>
  <c r="F17" i="13"/>
  <c r="F16" i="13"/>
  <c r="C9" i="13"/>
  <c r="C90" i="13" s="1"/>
  <c r="C102" i="13" s="1"/>
  <c r="F7" i="13"/>
  <c r="F6" i="13"/>
  <c r="F5" i="13"/>
  <c r="L12" i="5"/>
  <c r="F61" i="8"/>
  <c r="G61" i="8" s="1"/>
  <c r="H61" i="8" s="1"/>
  <c r="I61" i="8" s="1"/>
  <c r="J61" i="8" s="1"/>
  <c r="K61" i="8" s="1"/>
  <c r="L61" i="8" s="1"/>
  <c r="M61" i="8" s="1"/>
  <c r="N61" i="8" s="1"/>
  <c r="O61" i="8" s="1"/>
  <c r="P61" i="8" s="1"/>
  <c r="F52" i="8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F43" i="8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F34" i="8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F6" i="8"/>
  <c r="G6" i="8" s="1"/>
  <c r="H6" i="8" s="1"/>
  <c r="I6" i="8" s="1"/>
  <c r="J6" i="8" s="1"/>
  <c r="E112" i="8"/>
  <c r="D90" i="8"/>
  <c r="D88" i="8"/>
  <c r="D85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AH10" i="8"/>
  <c r="AH11" i="8" s="1"/>
  <c r="AG10" i="8"/>
  <c r="AG11" i="8" s="1"/>
  <c r="AF10" i="8"/>
  <c r="AF11" i="8" s="1"/>
  <c r="AE10" i="8"/>
  <c r="AE11" i="8" s="1"/>
  <c r="AD10" i="8"/>
  <c r="AD11" i="8" s="1"/>
  <c r="AC10" i="8"/>
  <c r="AC11" i="8" s="1"/>
  <c r="AB10" i="8"/>
  <c r="AB11" i="8" s="1"/>
  <c r="AA10" i="8"/>
  <c r="AA11" i="8" s="1"/>
  <c r="Z10" i="8"/>
  <c r="Z11" i="8" s="1"/>
  <c r="Y10" i="8"/>
  <c r="Y11" i="8" s="1"/>
  <c r="X10" i="8"/>
  <c r="X11" i="8" s="1"/>
  <c r="W10" i="8"/>
  <c r="W11" i="8" s="1"/>
  <c r="V10" i="8"/>
  <c r="V11" i="8" s="1"/>
  <c r="U10" i="8"/>
  <c r="T10" i="8"/>
  <c r="S10" i="8"/>
  <c r="R10" i="8"/>
  <c r="Q10" i="8"/>
  <c r="L6" i="8"/>
  <c r="M6" i="8" s="1"/>
  <c r="N6" i="8" s="1"/>
  <c r="O6" i="8" s="1"/>
  <c r="P6" i="8" s="1"/>
  <c r="Q6" i="8" s="1"/>
  <c r="D55" i="5"/>
  <c r="D16" i="2"/>
  <c r="D30" i="8" l="1"/>
  <c r="AI13" i="8"/>
  <c r="P9" i="8" s="1"/>
  <c r="Q13" i="8" s="1"/>
  <c r="AI27" i="8"/>
  <c r="AI28" i="8"/>
  <c r="D92" i="8"/>
  <c r="AI23" i="8"/>
  <c r="AI26" i="8"/>
  <c r="AI12" i="8"/>
  <c r="C89" i="13"/>
  <c r="C101" i="13" s="1"/>
  <c r="C91" i="13"/>
  <c r="C103" i="13" s="1"/>
  <c r="C63" i="14"/>
  <c r="C70" i="14"/>
  <c r="C64" i="14"/>
  <c r="G18" i="14"/>
  <c r="F29" i="14"/>
  <c r="C84" i="14"/>
  <c r="C91" i="14" s="1"/>
  <c r="G17" i="14"/>
  <c r="O17" i="14" s="1"/>
  <c r="C85" i="14"/>
  <c r="C92" i="14" s="1"/>
  <c r="C86" i="14"/>
  <c r="C93" i="14" s="1"/>
  <c r="G16" i="14"/>
  <c r="C85" i="13"/>
  <c r="C97" i="13" s="1"/>
  <c r="C70" i="13"/>
  <c r="F29" i="13"/>
  <c r="G16" i="13"/>
  <c r="C64" i="13"/>
  <c r="C84" i="13"/>
  <c r="C96" i="13" s="1"/>
  <c r="D89" i="8"/>
  <c r="R6" i="8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Q21" i="8"/>
  <c r="Q11" i="8"/>
  <c r="R21" i="8"/>
  <c r="R11" i="8"/>
  <c r="S21" i="8"/>
  <c r="S11" i="8"/>
  <c r="T21" i="8"/>
  <c r="T11" i="8"/>
  <c r="U21" i="8"/>
  <c r="U11" i="8"/>
  <c r="AI24" i="8"/>
  <c r="E103" i="8"/>
  <c r="E110" i="8" s="1"/>
  <c r="D103" i="8"/>
  <c r="D110" i="8" s="1"/>
  <c r="P8" i="8" l="1"/>
  <c r="O8" i="8" s="1"/>
  <c r="N8" i="8" s="1"/>
  <c r="M8" i="8" s="1"/>
  <c r="L8" i="8" s="1"/>
  <c r="K8" i="8" s="1"/>
  <c r="J8" i="8" s="1"/>
  <c r="I8" i="8" s="1"/>
  <c r="D31" i="8"/>
  <c r="O9" i="8"/>
  <c r="G19" i="14"/>
  <c r="G23" i="14"/>
  <c r="O23" i="14" s="1"/>
  <c r="G28" i="14"/>
  <c r="O29" i="14" s="1"/>
  <c r="C39" i="14"/>
  <c r="G27" i="14"/>
  <c r="O28" i="14" s="1"/>
  <c r="G26" i="14"/>
  <c r="O27" i="14" s="1"/>
  <c r="O16" i="14"/>
  <c r="O18" i="14"/>
  <c r="G24" i="14"/>
  <c r="O24" i="14" s="1"/>
  <c r="G21" i="14"/>
  <c r="O21" i="14" s="1"/>
  <c r="G28" i="13"/>
  <c r="O29" i="13" s="1"/>
  <c r="G27" i="13"/>
  <c r="O28" i="13" s="1"/>
  <c r="G17" i="13"/>
  <c r="O17" i="13" s="1"/>
  <c r="G21" i="13"/>
  <c r="O21" i="13" s="1"/>
  <c r="G19" i="13"/>
  <c r="G18" i="13"/>
  <c r="G24" i="13"/>
  <c r="O24" i="13" s="1"/>
  <c r="O16" i="13"/>
  <c r="G23" i="13"/>
  <c r="O23" i="13" s="1"/>
  <c r="G26" i="13"/>
  <c r="O27" i="13" s="1"/>
  <c r="AI11" i="8"/>
  <c r="D91" i="8"/>
  <c r="AD6" i="8"/>
  <c r="AE6" i="8" s="1"/>
  <c r="AF6" i="8" s="1"/>
  <c r="AG6" i="8" s="1"/>
  <c r="AH6" i="8" s="1"/>
  <c r="E72" i="5"/>
  <c r="D50" i="5"/>
  <c r="D48" i="5"/>
  <c r="D45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K12" i="5"/>
  <c r="AA10" i="5"/>
  <c r="AA11" i="5" s="1"/>
  <c r="Z10" i="5"/>
  <c r="Z11" i="5" s="1"/>
  <c r="Y10" i="5"/>
  <c r="Y11" i="5" s="1"/>
  <c r="X10" i="5"/>
  <c r="X11" i="5" s="1"/>
  <c r="W10" i="5"/>
  <c r="W11" i="5" s="1"/>
  <c r="V10" i="5"/>
  <c r="V11" i="5" s="1"/>
  <c r="U10" i="5"/>
  <c r="U11" i="5" s="1"/>
  <c r="T10" i="5"/>
  <c r="T11" i="5" s="1"/>
  <c r="S10" i="5"/>
  <c r="S11" i="5" s="1"/>
  <c r="R10" i="5"/>
  <c r="R11" i="5" s="1"/>
  <c r="Q10" i="5"/>
  <c r="Q11" i="5" s="1"/>
  <c r="P10" i="5"/>
  <c r="P11" i="5" s="1"/>
  <c r="O10" i="5"/>
  <c r="O11" i="5" s="1"/>
  <c r="N10" i="5"/>
  <c r="N11" i="5" s="1"/>
  <c r="M10" i="5"/>
  <c r="M11" i="5" s="1"/>
  <c r="L10" i="5"/>
  <c r="L11" i="5" s="1"/>
  <c r="K10" i="5"/>
  <c r="J10" i="5"/>
  <c r="E6" i="5"/>
  <c r="F6" i="5" s="1"/>
  <c r="G6" i="5" s="1"/>
  <c r="H6" i="5" s="1"/>
  <c r="I6" i="5" s="1"/>
  <c r="J6" i="5" s="1"/>
  <c r="D52" i="5" l="1"/>
  <c r="P12" i="8"/>
  <c r="P10" i="8"/>
  <c r="P11" i="8" s="1"/>
  <c r="Q12" i="8"/>
  <c r="K12" i="8"/>
  <c r="L12" i="8"/>
  <c r="D32" i="8"/>
  <c r="Q36" i="8" s="1"/>
  <c r="Q45" i="8" s="1"/>
  <c r="Q54" i="8" s="1"/>
  <c r="Q63" i="8" s="1"/>
  <c r="N12" i="8"/>
  <c r="O12" i="8"/>
  <c r="M12" i="8"/>
  <c r="O10" i="8"/>
  <c r="O11" i="8" s="1"/>
  <c r="J21" i="5"/>
  <c r="N9" i="8"/>
  <c r="O13" i="8" s="1"/>
  <c r="P13" i="8"/>
  <c r="AB26" i="5"/>
  <c r="AB28" i="5"/>
  <c r="G29" i="14"/>
  <c r="O30" i="14" s="1"/>
  <c r="O19" i="14"/>
  <c r="O18" i="13"/>
  <c r="O19" i="13"/>
  <c r="G29" i="13"/>
  <c r="O30" i="13" s="1"/>
  <c r="AB12" i="5"/>
  <c r="I8" i="5" s="1"/>
  <c r="AB13" i="5"/>
  <c r="I9" i="5" s="1"/>
  <c r="H9" i="5" s="1"/>
  <c r="H8" i="8"/>
  <c r="J12" i="8"/>
  <c r="K11" i="5"/>
  <c r="K21" i="5"/>
  <c r="M21" i="5"/>
  <c r="AB23" i="5"/>
  <c r="AB24" i="5"/>
  <c r="J25" i="5" s="1"/>
  <c r="AB27" i="5"/>
  <c r="E63" i="5"/>
  <c r="E70" i="5" s="1"/>
  <c r="D63" i="5"/>
  <c r="D70" i="5" s="1"/>
  <c r="D49" i="5"/>
  <c r="K6" i="5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L21" i="5"/>
  <c r="J11" i="5"/>
  <c r="N21" i="5"/>
  <c r="AB11" i="5" l="1"/>
  <c r="J13" i="5"/>
  <c r="I10" i="5"/>
  <c r="I11" i="5" s="1"/>
  <c r="N10" i="8"/>
  <c r="N11" i="8" s="1"/>
  <c r="M9" i="8"/>
  <c r="N13" i="8" s="1"/>
  <c r="H8" i="5"/>
  <c r="I12" i="5" s="1"/>
  <c r="J12" i="5"/>
  <c r="G8" i="8"/>
  <c r="I12" i="8"/>
  <c r="I13" i="5"/>
  <c r="G9" i="5"/>
  <c r="W6" i="5"/>
  <c r="X6" i="5" s="1"/>
  <c r="Y6" i="5" s="1"/>
  <c r="Z6" i="5" s="1"/>
  <c r="AA6" i="5" s="1"/>
  <c r="D51" i="5"/>
  <c r="G8" i="5" l="1"/>
  <c r="H12" i="5" s="1"/>
  <c r="M10" i="8"/>
  <c r="M11" i="8" s="1"/>
  <c r="L9" i="8"/>
  <c r="M13" i="8" s="1"/>
  <c r="H10" i="5"/>
  <c r="H11" i="5" s="1"/>
  <c r="F8" i="8"/>
  <c r="H12" i="8"/>
  <c r="H13" i="5"/>
  <c r="F9" i="5"/>
  <c r="G13" i="5" s="1"/>
  <c r="G10" i="5" l="1"/>
  <c r="G11" i="5" s="1"/>
  <c r="F8" i="5"/>
  <c r="G12" i="5" s="1"/>
  <c r="L10" i="8"/>
  <c r="L11" i="8" s="1"/>
  <c r="K9" i="8"/>
  <c r="K10" i="8" s="1"/>
  <c r="K11" i="8" s="1"/>
  <c r="E8" i="8"/>
  <c r="G12" i="8"/>
  <c r="E9" i="5"/>
  <c r="E8" i="5" l="1"/>
  <c r="E10" i="5" s="1"/>
  <c r="E11" i="5" s="1"/>
  <c r="F10" i="5"/>
  <c r="F11" i="5" s="1"/>
  <c r="D8" i="8"/>
  <c r="P36" i="8"/>
  <c r="O36" i="8" s="1"/>
  <c r="N36" i="8" s="1"/>
  <c r="M36" i="8" s="1"/>
  <c r="L36" i="8" s="1"/>
  <c r="K36" i="8" s="1"/>
  <c r="J36" i="8" s="1"/>
  <c r="I36" i="8" s="1"/>
  <c r="H36" i="8" s="1"/>
  <c r="G36" i="8" s="1"/>
  <c r="F36" i="8" s="1"/>
  <c r="E36" i="8" s="1"/>
  <c r="P45" i="8" s="1"/>
  <c r="O45" i="8" s="1"/>
  <c r="N45" i="8" s="1"/>
  <c r="M45" i="8" s="1"/>
  <c r="L45" i="8" s="1"/>
  <c r="K45" i="8" s="1"/>
  <c r="J45" i="8" s="1"/>
  <c r="I45" i="8" s="1"/>
  <c r="H45" i="8" s="1"/>
  <c r="G45" i="8" s="1"/>
  <c r="F45" i="8" s="1"/>
  <c r="E45" i="8" s="1"/>
  <c r="P54" i="8" s="1"/>
  <c r="O54" i="8" s="1"/>
  <c r="N54" i="8" s="1"/>
  <c r="M54" i="8" s="1"/>
  <c r="L54" i="8" s="1"/>
  <c r="K54" i="8" s="1"/>
  <c r="J54" i="8" s="1"/>
  <c r="I54" i="8" s="1"/>
  <c r="H54" i="8" s="1"/>
  <c r="G54" i="8" s="1"/>
  <c r="F54" i="8" s="1"/>
  <c r="E54" i="8" s="1"/>
  <c r="P63" i="8" s="1"/>
  <c r="O63" i="8" s="1"/>
  <c r="N63" i="8" s="1"/>
  <c r="M63" i="8" s="1"/>
  <c r="L63" i="8" s="1"/>
  <c r="K63" i="8" s="1"/>
  <c r="J63" i="8" s="1"/>
  <c r="I63" i="8" s="1"/>
  <c r="H63" i="8" s="1"/>
  <c r="G63" i="8" s="1"/>
  <c r="F63" i="8" s="1"/>
  <c r="E63" i="8" s="1"/>
  <c r="J9" i="8"/>
  <c r="J10" i="8" s="1"/>
  <c r="J11" i="8" s="1"/>
  <c r="L13" i="8"/>
  <c r="F12" i="8"/>
  <c r="F13" i="5"/>
  <c r="D9" i="5"/>
  <c r="E13" i="5" s="1"/>
  <c r="F12" i="5"/>
  <c r="P5" i="1"/>
  <c r="Q5" i="1"/>
  <c r="R5" i="1"/>
  <c r="S5" i="1"/>
  <c r="T5" i="1"/>
  <c r="U5" i="1"/>
  <c r="E5" i="1"/>
  <c r="F5" i="1"/>
  <c r="G5" i="1"/>
  <c r="H5" i="1"/>
  <c r="I5" i="1"/>
  <c r="J5" i="1"/>
  <c r="K5" i="1"/>
  <c r="L5" i="1"/>
  <c r="M5" i="1"/>
  <c r="N5" i="1"/>
  <c r="O5" i="1"/>
  <c r="D5" i="1"/>
  <c r="E13" i="2"/>
  <c r="D13" i="2"/>
  <c r="C13" i="2"/>
  <c r="F12" i="2"/>
  <c r="G12" i="2" s="1"/>
  <c r="F11" i="2"/>
  <c r="F9" i="2"/>
  <c r="G9" i="2" s="1"/>
  <c r="F7" i="2"/>
  <c r="G7" i="2" s="1"/>
  <c r="F6" i="2"/>
  <c r="G6" i="2" s="1"/>
  <c r="F5" i="2"/>
  <c r="F4" i="2"/>
  <c r="F13" i="2" s="1"/>
  <c r="E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H18" i="1" s="1"/>
  <c r="G10" i="1"/>
  <c r="G18" i="1" s="1"/>
  <c r="F10" i="1"/>
  <c r="F18" i="1" s="1"/>
  <c r="E10" i="1"/>
  <c r="D10" i="1"/>
  <c r="D18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D8" i="5" l="1"/>
  <c r="E12" i="5" s="1"/>
  <c r="K13" i="8"/>
  <c r="I9" i="8"/>
  <c r="I10" i="8" s="1"/>
  <c r="I11" i="8" s="1"/>
  <c r="G13" i="2"/>
  <c r="G11" i="2"/>
  <c r="G5" i="2"/>
  <c r="G4" i="2"/>
  <c r="D10" i="5" l="1"/>
  <c r="D11" i="5" s="1"/>
  <c r="D66" i="5" s="1"/>
  <c r="D78" i="5" s="1"/>
  <c r="E78" i="5" s="1"/>
  <c r="D56" i="5"/>
  <c r="J13" i="8"/>
  <c r="H9" i="8"/>
  <c r="G9" i="8" s="1"/>
  <c r="P40" i="8"/>
  <c r="D57" i="5" l="1"/>
  <c r="D59" i="5" s="1"/>
  <c r="D69" i="5"/>
  <c r="H10" i="8"/>
  <c r="H11" i="8" s="1"/>
  <c r="I13" i="8"/>
  <c r="G10" i="8"/>
  <c r="G11" i="8" s="1"/>
  <c r="F9" i="8"/>
  <c r="H13" i="8"/>
  <c r="O40" i="8"/>
  <c r="D77" i="5" l="1"/>
  <c r="E69" i="5"/>
  <c r="D73" i="5"/>
  <c r="D71" i="5"/>
  <c r="D74" i="5" s="1"/>
  <c r="D80" i="5" s="1"/>
  <c r="G13" i="8"/>
  <c r="F10" i="8"/>
  <c r="F11" i="8" s="1"/>
  <c r="E9" i="8"/>
  <c r="N40" i="8"/>
  <c r="E73" i="5" l="1"/>
  <c r="E71" i="5"/>
  <c r="E74" i="5" s="1"/>
  <c r="E80" i="5" s="1"/>
  <c r="E77" i="5"/>
  <c r="E79" i="5" s="1"/>
  <c r="D79" i="5"/>
  <c r="D81" i="5" s="1"/>
  <c r="D82" i="5" s="1"/>
  <c r="D84" i="5" s="1"/>
  <c r="D9" i="8"/>
  <c r="E10" i="8"/>
  <c r="F13" i="8"/>
  <c r="P37" i="8"/>
  <c r="M40" i="8"/>
  <c r="E81" i="5" l="1"/>
  <c r="E82" i="5" s="1"/>
  <c r="E84" i="5" s="1"/>
  <c r="O37" i="8"/>
  <c r="P38" i="8"/>
  <c r="P39" i="8" s="1"/>
  <c r="E11" i="8"/>
  <c r="D10" i="8"/>
  <c r="L40" i="8"/>
  <c r="O38" i="8" l="1"/>
  <c r="O39" i="8" s="1"/>
  <c r="P41" i="8"/>
  <c r="N37" i="8"/>
  <c r="K40" i="8"/>
  <c r="O41" i="8" l="1"/>
  <c r="M37" i="8"/>
  <c r="N38" i="8"/>
  <c r="N39" i="8" s="1"/>
  <c r="J40" i="8"/>
  <c r="M38" i="8" l="1"/>
  <c r="M39" i="8" s="1"/>
  <c r="N41" i="8"/>
  <c r="L37" i="8"/>
  <c r="I40" i="8"/>
  <c r="M41" i="8" l="1"/>
  <c r="K37" i="8"/>
  <c r="L38" i="8"/>
  <c r="L39" i="8" s="1"/>
  <c r="H40" i="8"/>
  <c r="K38" i="8" l="1"/>
  <c r="K39" i="8" s="1"/>
  <c r="L41" i="8"/>
  <c r="J37" i="8"/>
  <c r="G40" i="8"/>
  <c r="I37" i="8" l="1"/>
  <c r="K41" i="8"/>
  <c r="J38" i="8"/>
  <c r="J39" i="8" s="1"/>
  <c r="D36" i="8"/>
  <c r="F40" i="8"/>
  <c r="I38" i="8" l="1"/>
  <c r="I39" i="8" s="1"/>
  <c r="H37" i="8"/>
  <c r="J41" i="8"/>
  <c r="I41" i="8" l="1"/>
  <c r="H38" i="8"/>
  <c r="H39" i="8" s="1"/>
  <c r="G37" i="8"/>
  <c r="P49" i="8"/>
  <c r="G38" i="8" l="1"/>
  <c r="G39" i="8" s="1"/>
  <c r="F37" i="8"/>
  <c r="H41" i="8"/>
  <c r="O49" i="8"/>
  <c r="E37" i="8" l="1"/>
  <c r="G41" i="8"/>
  <c r="F38" i="8"/>
  <c r="F39" i="8" s="1"/>
  <c r="N49" i="8"/>
  <c r="E38" i="8" l="1"/>
  <c r="F41" i="8"/>
  <c r="P46" i="8"/>
  <c r="D37" i="8"/>
  <c r="M49" i="8"/>
  <c r="O46" i="8" l="1"/>
  <c r="P47" i="8"/>
  <c r="P48" i="8" s="1"/>
  <c r="E39" i="8"/>
  <c r="D38" i="8"/>
  <c r="L49" i="8"/>
  <c r="O47" i="8" l="1"/>
  <c r="O48" i="8" s="1"/>
  <c r="P50" i="8"/>
  <c r="N46" i="8"/>
  <c r="K49" i="8"/>
  <c r="M46" i="8" l="1"/>
  <c r="N47" i="8"/>
  <c r="N48" i="8" s="1"/>
  <c r="O50" i="8"/>
  <c r="J49" i="8"/>
  <c r="M47" i="8" l="1"/>
  <c r="M48" i="8" s="1"/>
  <c r="N50" i="8"/>
  <c r="L46" i="8"/>
  <c r="I49" i="8"/>
  <c r="K46" i="8" l="1"/>
  <c r="M50" i="8"/>
  <c r="L47" i="8"/>
  <c r="L48" i="8" s="1"/>
  <c r="H49" i="8"/>
  <c r="K47" i="8" l="1"/>
  <c r="K48" i="8" s="1"/>
  <c r="L50" i="8"/>
  <c r="J46" i="8"/>
  <c r="G49" i="8"/>
  <c r="I46" i="8" l="1"/>
  <c r="K50" i="8"/>
  <c r="J47" i="8"/>
  <c r="J48" i="8" s="1"/>
  <c r="D45" i="8"/>
  <c r="F49" i="8"/>
  <c r="I47" i="8" l="1"/>
  <c r="I48" i="8" s="1"/>
  <c r="J50" i="8"/>
  <c r="H46" i="8"/>
  <c r="G46" i="8" l="1"/>
  <c r="I50" i="8"/>
  <c r="H47" i="8"/>
  <c r="H48" i="8" s="1"/>
  <c r="P58" i="8"/>
  <c r="H50" i="8" l="1"/>
  <c r="F46" i="8"/>
  <c r="G47" i="8"/>
  <c r="G48" i="8" s="1"/>
  <c r="O58" i="8"/>
  <c r="G50" i="8" l="1"/>
  <c r="F47" i="8"/>
  <c r="F48" i="8" s="1"/>
  <c r="E46" i="8"/>
  <c r="N58" i="8"/>
  <c r="F50" i="8" l="1"/>
  <c r="E47" i="8"/>
  <c r="P55" i="8"/>
  <c r="D46" i="8"/>
  <c r="M58" i="8"/>
  <c r="O55" i="8" l="1"/>
  <c r="P56" i="8"/>
  <c r="P57" i="8" s="1"/>
  <c r="D47" i="8"/>
  <c r="E48" i="8"/>
  <c r="L58" i="8"/>
  <c r="N55" i="8" l="1"/>
  <c r="P59" i="8"/>
  <c r="O56" i="8"/>
  <c r="O57" i="8" s="1"/>
  <c r="K58" i="8"/>
  <c r="M55" i="8" l="1"/>
  <c r="O59" i="8"/>
  <c r="N56" i="8"/>
  <c r="N57" i="8" s="1"/>
  <c r="J58" i="8"/>
  <c r="N59" i="8" l="1"/>
  <c r="L55" i="8"/>
  <c r="M56" i="8"/>
  <c r="M57" i="8" s="1"/>
  <c r="I58" i="8"/>
  <c r="K55" i="8" l="1"/>
  <c r="M59" i="8"/>
  <c r="L56" i="8"/>
  <c r="L57" i="8" s="1"/>
  <c r="H58" i="8"/>
  <c r="J55" i="8" l="1"/>
  <c r="L59" i="8"/>
  <c r="K56" i="8"/>
  <c r="K57" i="8" s="1"/>
  <c r="G58" i="8"/>
  <c r="K59" i="8" l="1"/>
  <c r="I55" i="8"/>
  <c r="J56" i="8"/>
  <c r="J57" i="8" s="1"/>
  <c r="D54" i="8"/>
  <c r="D95" i="8" s="1"/>
  <c r="F58" i="8"/>
  <c r="H55" i="8" l="1"/>
  <c r="J59" i="8"/>
  <c r="I56" i="8"/>
  <c r="I57" i="8" s="1"/>
  <c r="I59" i="8" l="1"/>
  <c r="G55" i="8"/>
  <c r="H56" i="8"/>
  <c r="H57" i="8" s="1"/>
  <c r="P67" i="8"/>
  <c r="F55" i="8" l="1"/>
  <c r="H59" i="8"/>
  <c r="G56" i="8"/>
  <c r="G57" i="8" s="1"/>
  <c r="O67" i="8"/>
  <c r="G59" i="8" l="1"/>
  <c r="E55" i="8"/>
  <c r="F56" i="8"/>
  <c r="F57" i="8" s="1"/>
  <c r="N67" i="8"/>
  <c r="P64" i="8" l="1"/>
  <c r="F59" i="8"/>
  <c r="D55" i="8"/>
  <c r="E56" i="8"/>
  <c r="M67" i="8"/>
  <c r="E57" i="8" l="1"/>
  <c r="D56" i="8"/>
  <c r="O64" i="8"/>
  <c r="P65" i="8"/>
  <c r="P66" i="8" s="1"/>
  <c r="L67" i="8"/>
  <c r="N64" i="8" l="1"/>
  <c r="P68" i="8"/>
  <c r="O65" i="8"/>
  <c r="O66" i="8" s="1"/>
  <c r="K67" i="8"/>
  <c r="O68" i="8" l="1"/>
  <c r="M64" i="8"/>
  <c r="N65" i="8"/>
  <c r="N66" i="8" s="1"/>
  <c r="J67" i="8"/>
  <c r="N68" i="8" l="1"/>
  <c r="L64" i="8"/>
  <c r="M65" i="8"/>
  <c r="M66" i="8" s="1"/>
  <c r="I67" i="8"/>
  <c r="M68" i="8" l="1"/>
  <c r="K64" i="8"/>
  <c r="L65" i="8"/>
  <c r="L66" i="8" s="1"/>
  <c r="H67" i="8"/>
  <c r="L68" i="8" l="1"/>
  <c r="J64" i="8"/>
  <c r="K65" i="8"/>
  <c r="K66" i="8" s="1"/>
  <c r="G67" i="8"/>
  <c r="K68" i="8" l="1"/>
  <c r="I64" i="8"/>
  <c r="J65" i="8"/>
  <c r="J66" i="8" s="1"/>
  <c r="D63" i="8"/>
  <c r="F67" i="8"/>
  <c r="J68" i="8" l="1"/>
  <c r="H64" i="8"/>
  <c r="I65" i="8"/>
  <c r="I66" i="8" s="1"/>
  <c r="D96" i="8"/>
  <c r="I68" i="8" l="1"/>
  <c r="G64" i="8"/>
  <c r="H65" i="8"/>
  <c r="H66" i="8" s="1"/>
  <c r="D97" i="8"/>
  <c r="D99" i="8" s="1"/>
  <c r="D109" i="8"/>
  <c r="H68" i="8" l="1"/>
  <c r="F64" i="8"/>
  <c r="G65" i="8"/>
  <c r="G66" i="8" s="1"/>
  <c r="D117" i="8"/>
  <c r="D113" i="8"/>
  <c r="E109" i="8"/>
  <c r="D111" i="8"/>
  <c r="D114" i="8" l="1"/>
  <c r="D120" i="8" s="1"/>
  <c r="E64" i="8"/>
  <c r="G68" i="8"/>
  <c r="F65" i="8"/>
  <c r="F66" i="8" s="1"/>
  <c r="E113" i="8"/>
  <c r="E111" i="8"/>
  <c r="E117" i="8"/>
  <c r="E114" i="8" l="1"/>
  <c r="E120" i="8" s="1"/>
  <c r="F68" i="8"/>
  <c r="D64" i="8"/>
  <c r="E65" i="8"/>
  <c r="D65" i="8" l="1"/>
  <c r="E66" i="8"/>
  <c r="D106" i="8" s="1"/>
  <c r="D118" i="8" s="1"/>
  <c r="E118" i="8" l="1"/>
  <c r="E119" i="8" s="1"/>
  <c r="E121" i="8" s="1"/>
  <c r="E122" i="8" s="1"/>
  <c r="E124" i="8" s="1"/>
  <c r="D119" i="8"/>
  <c r="D121" i="8" s="1"/>
  <c r="D122" i="8" s="1"/>
  <c r="D124" i="8" s="1"/>
  <c r="F4" i="14"/>
  <c r="F5" i="14"/>
  <c r="C11" i="14"/>
  <c r="C12" i="14"/>
  <c r="L16" i="14"/>
  <c r="P16" i="14"/>
  <c r="L17" i="14"/>
  <c r="P17" i="14"/>
  <c r="L18" i="14"/>
  <c r="P18" i="14"/>
  <c r="L19" i="14"/>
  <c r="P19" i="14"/>
  <c r="H21" i="14"/>
  <c r="K21" i="14"/>
  <c r="L21" i="14"/>
  <c r="P21" i="14"/>
  <c r="H23" i="14"/>
  <c r="K23" i="14"/>
  <c r="L23" i="14"/>
  <c r="P23" i="14"/>
  <c r="L24" i="14"/>
  <c r="P24" i="14"/>
  <c r="L26" i="14"/>
  <c r="L27" i="14"/>
  <c r="P27" i="14"/>
  <c r="L28" i="14"/>
  <c r="P28" i="14"/>
  <c r="H29" i="14"/>
  <c r="K29" i="14"/>
  <c r="L29" i="14"/>
  <c r="P29" i="14"/>
  <c r="P30" i="14"/>
  <c r="I32" i="14"/>
  <c r="J32" i="14"/>
  <c r="K32" i="14"/>
  <c r="I33" i="14"/>
  <c r="J33" i="14"/>
  <c r="K33" i="14"/>
  <c r="C40" i="14"/>
  <c r="C42" i="14"/>
  <c r="C43" i="14"/>
  <c r="C44" i="14"/>
  <c r="C46" i="14"/>
  <c r="C48" i="14"/>
  <c r="C50" i="14"/>
  <c r="D53" i="14"/>
  <c r="E53" i="14"/>
  <c r="D54" i="14"/>
  <c r="E54" i="14"/>
  <c r="D55" i="14"/>
  <c r="E55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C76" i="14"/>
  <c r="D76" i="14"/>
  <c r="C77" i="14"/>
  <c r="D77" i="14"/>
  <c r="D78" i="14"/>
  <c r="C79" i="14"/>
  <c r="D79" i="14"/>
  <c r="D90" i="14"/>
  <c r="D91" i="14"/>
  <c r="D92" i="14"/>
  <c r="D93" i="14"/>
  <c r="C105" i="14"/>
  <c r="D105" i="14"/>
  <c r="C106" i="14"/>
  <c r="D106" i="14"/>
  <c r="C107" i="14"/>
  <c r="D107" i="14"/>
  <c r="C108" i="14"/>
  <c r="D108" i="14"/>
  <c r="C109" i="14"/>
  <c r="C111" i="14"/>
  <c r="C112" i="14"/>
  <c r="C113" i="14"/>
  <c r="C114" i="14"/>
  <c r="C115" i="14"/>
  <c r="C116" i="14"/>
  <c r="C117" i="14"/>
  <c r="C118" i="14"/>
  <c r="C119" i="14"/>
  <c r="I4" i="13"/>
  <c r="L4" i="13"/>
  <c r="I5" i="13"/>
  <c r="L5" i="13"/>
  <c r="I6" i="13"/>
  <c r="L6" i="13"/>
  <c r="L7" i="13"/>
  <c r="F8" i="13"/>
  <c r="F9" i="13"/>
  <c r="F10" i="13"/>
  <c r="C11" i="13"/>
  <c r="C12" i="13"/>
  <c r="J16" i="13"/>
  <c r="K16" i="13"/>
  <c r="L16" i="13"/>
  <c r="P16" i="13"/>
  <c r="L17" i="13"/>
  <c r="P17" i="13"/>
  <c r="I18" i="13"/>
  <c r="J18" i="13"/>
  <c r="K18" i="13"/>
  <c r="L18" i="13"/>
  <c r="P18" i="13"/>
  <c r="I19" i="13"/>
  <c r="J19" i="13"/>
  <c r="K19" i="13"/>
  <c r="L19" i="13"/>
  <c r="P19" i="13"/>
  <c r="H21" i="13"/>
  <c r="K21" i="13"/>
  <c r="L21" i="13"/>
  <c r="P21" i="13"/>
  <c r="H23" i="13"/>
  <c r="K23" i="13"/>
  <c r="L23" i="13"/>
  <c r="P23" i="13"/>
  <c r="I24" i="13"/>
  <c r="J24" i="13"/>
  <c r="K24" i="13"/>
  <c r="L24" i="13"/>
  <c r="P24" i="13"/>
  <c r="L26" i="13"/>
  <c r="L27" i="13"/>
  <c r="P27" i="13"/>
  <c r="I28" i="13"/>
  <c r="K28" i="13"/>
  <c r="L28" i="13"/>
  <c r="P28" i="13"/>
  <c r="H29" i="13"/>
  <c r="I29" i="13"/>
  <c r="J29" i="13"/>
  <c r="K29" i="13"/>
  <c r="L29" i="13"/>
  <c r="P29" i="13"/>
  <c r="P30" i="13"/>
  <c r="I32" i="13"/>
  <c r="J32" i="13"/>
  <c r="K32" i="13"/>
  <c r="I33" i="13"/>
  <c r="J33" i="13"/>
  <c r="K33" i="13"/>
  <c r="C40" i="13"/>
  <c r="C42" i="13"/>
  <c r="C43" i="13"/>
  <c r="C44" i="13"/>
  <c r="C46" i="13"/>
  <c r="C48" i="13"/>
  <c r="C50" i="13"/>
  <c r="C53" i="13"/>
  <c r="D53" i="13"/>
  <c r="E53" i="13"/>
  <c r="C54" i="13"/>
  <c r="D54" i="13"/>
  <c r="E54" i="13"/>
  <c r="C55" i="13"/>
  <c r="D55" i="13"/>
  <c r="E55" i="13"/>
  <c r="C63" i="13"/>
  <c r="D63" i="13"/>
  <c r="D64" i="13"/>
  <c r="C65" i="13"/>
  <c r="D65" i="13"/>
  <c r="C66" i="13"/>
  <c r="D66" i="13"/>
  <c r="C67" i="13"/>
  <c r="D67" i="13"/>
  <c r="D68" i="13"/>
  <c r="C69" i="13"/>
  <c r="D69" i="13"/>
  <c r="D70" i="13"/>
  <c r="D71" i="13"/>
  <c r="D72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3" i="13"/>
  <c r="C86" i="13"/>
  <c r="C87" i="13"/>
  <c r="C95" i="13"/>
  <c r="D95" i="13"/>
  <c r="D96" i="13"/>
  <c r="D97" i="13"/>
  <c r="C98" i="13"/>
  <c r="D98" i="13"/>
  <c r="C99" i="13"/>
  <c r="D99" i="13"/>
  <c r="D101" i="13"/>
  <c r="D102" i="13"/>
  <c r="D103" i="13"/>
  <c r="C107" i="13"/>
  <c r="D107" i="13"/>
  <c r="C108" i="13"/>
  <c r="C109" i="13"/>
  <c r="D109" i="13"/>
  <c r="C110" i="13"/>
  <c r="D110" i="13"/>
  <c r="C111" i="13"/>
  <c r="D111" i="13"/>
  <c r="C112" i="13"/>
  <c r="D112" i="13"/>
  <c r="C113" i="13"/>
  <c r="C115" i="13"/>
  <c r="D115" i="13"/>
  <c r="C116" i="13"/>
  <c r="D116" i="13"/>
  <c r="C117" i="13"/>
  <c r="D117" i="13"/>
  <c r="C118" i="13"/>
  <c r="C120" i="13"/>
  <c r="C121" i="13"/>
  <c r="C122" i="13"/>
  <c r="C123" i="13"/>
  <c r="C124" i="13"/>
  <c r="C125" i="13"/>
  <c r="C126" i="13"/>
  <c r="C127" i="13"/>
  <c r="C128" i="13"/>
</calcChain>
</file>

<file path=xl/sharedStrings.xml><?xml version="1.0" encoding="utf-8"?>
<sst xmlns="http://schemas.openxmlformats.org/spreadsheetml/2006/main" count="3338" uniqueCount="246">
  <si>
    <t>MMS INC</t>
  </si>
  <si>
    <t>Income Statement</t>
  </si>
  <si>
    <t/>
  </si>
  <si>
    <t>in USD</t>
  </si>
  <si>
    <t>Revenue</t>
  </si>
  <si>
    <t>Subscription Revenue</t>
  </si>
  <si>
    <t>Cost of Revenue</t>
  </si>
  <si>
    <t>Gross Profit</t>
  </si>
  <si>
    <t>Operating Income or Loss</t>
  </si>
  <si>
    <t>Sales &amp; Marketing Expense</t>
  </si>
  <si>
    <t>General &amp; Administrative Expense</t>
  </si>
  <si>
    <t>Research &amp; Development Expense</t>
  </si>
  <si>
    <t>Depreciation &amp; Amortization Expense</t>
  </si>
  <si>
    <t>Total Operating Expenses</t>
  </si>
  <si>
    <t>Operating Income</t>
  </si>
  <si>
    <t>MMS Cap Table</t>
  </si>
  <si>
    <t>Common Shares</t>
  </si>
  <si>
    <t>Seed Preferred Shares</t>
  </si>
  <si>
    <t>ESOP</t>
  </si>
  <si>
    <t>Total</t>
  </si>
  <si>
    <t>%</t>
  </si>
  <si>
    <t>Karim Kombucha</t>
  </si>
  <si>
    <t>Elon Tusk</t>
  </si>
  <si>
    <t>Dack Jorsey</t>
  </si>
  <si>
    <t>Zark Muckerberg</t>
  </si>
  <si>
    <t>DSP Partners</t>
  </si>
  <si>
    <t>ESOP - Granted</t>
  </si>
  <si>
    <t>ESOP - Available</t>
  </si>
  <si>
    <t>$ Invested (in USD)</t>
  </si>
  <si>
    <t>Liquidation Prefs</t>
  </si>
  <si>
    <t>1x, non-particpating, stacked</t>
  </si>
  <si>
    <t xml:space="preserve">Convertible Note* </t>
  </si>
  <si>
    <t>Date of Issuance</t>
  </si>
  <si>
    <t>Amount (in CAD)</t>
  </si>
  <si>
    <t>Interest Rate</t>
  </si>
  <si>
    <t>Cap (in CAD)</t>
  </si>
  <si>
    <t>Discount</t>
  </si>
  <si>
    <t>LendCo</t>
  </si>
  <si>
    <t>*</t>
  </si>
  <si>
    <t>Converts to same class of shares of the subsequent financing event OR converts to the most senior class of shares if there are no subsequent financing event prior to liquidation.</t>
  </si>
  <si>
    <t>Projected</t>
  </si>
  <si>
    <t>Actual</t>
  </si>
  <si>
    <t>Average monthly rate</t>
  </si>
  <si>
    <t>Gross profit margin</t>
  </si>
  <si>
    <t>MoM Subscription Revenue</t>
  </si>
  <si>
    <t>MoM Cost of revenue</t>
  </si>
  <si>
    <t>Sales &amp; Marketing as % of Revenue</t>
  </si>
  <si>
    <t>Additional revenue/ Additional sales and marketing</t>
  </si>
  <si>
    <t>General &amp; Administrative as % of Revenue</t>
  </si>
  <si>
    <t>Research &amp; Development as % of Revenue</t>
  </si>
  <si>
    <t>Depreciation &amp; Amortization as % of Revenue</t>
  </si>
  <si>
    <t>Analysis on valuations:</t>
  </si>
  <si>
    <t>Summary of multiples (See Ex 3)</t>
  </si>
  <si>
    <t>SaaS Capital Index</t>
  </si>
  <si>
    <t>x</t>
  </si>
  <si>
    <t>SEG</t>
  </si>
  <si>
    <t>Salesforce</t>
  </si>
  <si>
    <t>Wix</t>
  </si>
  <si>
    <t>NetSuite</t>
  </si>
  <si>
    <t>Circleloop Limited</t>
  </si>
  <si>
    <t>Moka Financial Technologies Inc.</t>
  </si>
  <si>
    <t>Affectiva, Inc.</t>
  </si>
  <si>
    <t>Base public company multiple (starting point)</t>
  </si>
  <si>
    <t>(Default: Current median ARR multiple from SaaS Capital Index at 15.5x)</t>
  </si>
  <si>
    <t>Private company adjustments:</t>
  </si>
  <si>
    <t xml:space="preserve">Less: Private company discount </t>
  </si>
  <si>
    <t>SaaS capital report 2019</t>
  </si>
  <si>
    <t xml:space="preserve">Adjusted private company base multiple </t>
  </si>
  <si>
    <t>Growth adjustments:</t>
  </si>
  <si>
    <t>Latest revenue</t>
  </si>
  <si>
    <t>Latest date</t>
  </si>
  <si>
    <t xml:space="preserve">Revenue 1 year in the past </t>
  </si>
  <si>
    <t>1 year date</t>
  </si>
  <si>
    <t>MMS Growth % over 1 year by month</t>
  </si>
  <si>
    <t>Revenue from Jan 2020 to Dec 2020 = FTM actual</t>
  </si>
  <si>
    <t>Revenue from Jan 2021 to Dec 2021 (Projected)</t>
  </si>
  <si>
    <t>Within 3-10 Million range</t>
  </si>
  <si>
    <t>MMS Growth % over 1 year (ARR growth rate)</t>
  </si>
  <si>
    <t>Median growth rate of similar sized companies</t>
  </si>
  <si>
    <t>Median growth rate by ARR, SaaS capital report 2019</t>
  </si>
  <si>
    <t>Greater than median growth rate?</t>
  </si>
  <si>
    <t>Low range</t>
  </si>
  <si>
    <t>High range</t>
  </si>
  <si>
    <t>Add: Growth premium</t>
  </si>
  <si>
    <t>Subtotal</t>
  </si>
  <si>
    <t>Gross margin adjustments:</t>
  </si>
  <si>
    <t>LTM average gross margin ratio (LTM projected)</t>
  </si>
  <si>
    <t>Average company gross margin %:</t>
  </si>
  <si>
    <t>Revenue multiple</t>
  </si>
  <si>
    <t>Company valuation</t>
  </si>
  <si>
    <t>Gross margin % of average private firms</t>
  </si>
  <si>
    <t>Gross margin $ of average private firms</t>
  </si>
  <si>
    <t>Implied gross margin multiple</t>
  </si>
  <si>
    <t>MMS gross margin %:</t>
  </si>
  <si>
    <t xml:space="preserve">Revenue </t>
  </si>
  <si>
    <t>Gross margin % of MMS</t>
  </si>
  <si>
    <t>Gross margin $ of MMS</t>
  </si>
  <si>
    <t>Gross margin multiple</t>
  </si>
  <si>
    <t>Implied revenue multiple after gross margin adjustments</t>
  </si>
  <si>
    <t>Enterprise value based on adjusted multiples</t>
  </si>
  <si>
    <t>Year 1</t>
  </si>
  <si>
    <t>Avg. MoM Revenue growth % Jan 2020 - Dec 2021</t>
  </si>
  <si>
    <t>Avg. MoM Revenue growth % Jul 2020 - Jun 2021</t>
  </si>
  <si>
    <t>Implied decrease in Avg. MoM Revenue growth %/ year</t>
  </si>
  <si>
    <t>Implied revenue growth rate</t>
  </si>
  <si>
    <t>Year 2</t>
  </si>
  <si>
    <t>Year 3</t>
  </si>
  <si>
    <t>Year 4</t>
  </si>
  <si>
    <t>Year 5</t>
  </si>
  <si>
    <t>ARR 2025 projected</t>
  </si>
  <si>
    <t>ARR 2026 projected</t>
  </si>
  <si>
    <t>Note 1 - Software Equity Group (SEG) SaaS index</t>
  </si>
  <si>
    <t>Summary of multiples</t>
  </si>
  <si>
    <t>https://1ifee913chfs3qckreoejs17-wpengine.netdna-ssl.com/wp-content/uploads/2021/07/SEG-Public-Market-Update-June-2021.pdf</t>
  </si>
  <si>
    <t>Median EV/ TTM Revenue 2021 for public companies</t>
  </si>
  <si>
    <t>Jan</t>
  </si>
  <si>
    <t>Feb</t>
  </si>
  <si>
    <t>Mar</t>
  </si>
  <si>
    <t>Apr</t>
  </si>
  <si>
    <t>May</t>
  </si>
  <si>
    <t>Jun</t>
  </si>
  <si>
    <t>Note 2 - Public Company Comparables (Capital IQ)</t>
  </si>
  <si>
    <t>Date pulled:</t>
  </si>
  <si>
    <t>TEV/ LTM Revenue</t>
  </si>
  <si>
    <t>Average</t>
  </si>
  <si>
    <t xml:space="preserve">High </t>
  </si>
  <si>
    <t>Low</t>
  </si>
  <si>
    <t>Note 3 - Precedent transactions (Capital IQ)</t>
  </si>
  <si>
    <t>Transaction Date</t>
  </si>
  <si>
    <t>Target</t>
  </si>
  <si>
    <t>Acquirer</t>
  </si>
  <si>
    <t>Gamma Communications plc (AIM:GAMA)</t>
  </si>
  <si>
    <t>Mogo Inc. (TSX:MOGO)</t>
  </si>
  <si>
    <t>Smart Eye AB (publ) (OM:SEYE)</t>
  </si>
  <si>
    <t>Implied EV/ Revenue multiple</t>
  </si>
  <si>
    <t>Implied EV (Millions USD)</t>
  </si>
  <si>
    <t>Financing Assumptions</t>
  </si>
  <si>
    <t xml:space="preserve">Karim Kombucha's Payout </t>
  </si>
  <si>
    <t>Round Size</t>
  </si>
  <si>
    <t>Sale of Common Shares</t>
  </si>
  <si>
    <t>Pre-Money valuation</t>
  </si>
  <si>
    <t xml:space="preserve">sensitivity </t>
  </si>
  <si>
    <t>Total Payout (Karim)</t>
  </si>
  <si>
    <t>Desired ESOP Pool</t>
  </si>
  <si>
    <t>Expected Closing Date</t>
  </si>
  <si>
    <t>Seed Round</t>
  </si>
  <si>
    <t>Number of Shares Issued:</t>
  </si>
  <si>
    <t>Secondary Shares:</t>
  </si>
  <si>
    <t>Pre-Financing</t>
  </si>
  <si>
    <t>Financing</t>
  </si>
  <si>
    <t>Post-Financing</t>
  </si>
  <si>
    <t>Preferred Shares</t>
  </si>
  <si>
    <t>Fully Diluted %</t>
  </si>
  <si>
    <t>Conversion</t>
  </si>
  <si>
    <t>New Pref Shares</t>
  </si>
  <si>
    <t>Secondary - Common</t>
  </si>
  <si>
    <t>Pre-Financing %</t>
  </si>
  <si>
    <t>Post-Financing %</t>
  </si>
  <si>
    <t>Dack Jorsey - Pro Rata</t>
  </si>
  <si>
    <t>Zark Muckerberg - Pro Rata</t>
  </si>
  <si>
    <t>Zack Muckerberg</t>
  </si>
  <si>
    <t>Lend Co</t>
  </si>
  <si>
    <t>New Investor</t>
  </si>
  <si>
    <t>ESOP Top Up</t>
  </si>
  <si>
    <t>Convertible Note</t>
  </si>
  <si>
    <t>Amount (in USD)</t>
  </si>
  <si>
    <t>Cap (in USD)</t>
  </si>
  <si>
    <t>Total Amount (USD)</t>
  </si>
  <si>
    <t>Shares if Cap</t>
  </si>
  <si>
    <t>Shares if Discount</t>
  </si>
  <si>
    <t>Total Shares</t>
  </si>
  <si>
    <t xml:space="preserve">* Convertible notes converted to USD based on date of issuance </t>
  </si>
  <si>
    <t>Determine the Share Price for New Investor:</t>
  </si>
  <si>
    <t>Determine the number of Pre-Financing Shares</t>
  </si>
  <si>
    <t>Existing Shares</t>
  </si>
  <si>
    <t>ESOP top up</t>
  </si>
  <si>
    <t>Add shares from convertible notes</t>
  </si>
  <si>
    <t>Total Pre-Money Shares</t>
  </si>
  <si>
    <t>Price per share</t>
  </si>
  <si>
    <t>Desired ESOP</t>
  </si>
  <si>
    <t>ESOP Available</t>
  </si>
  <si>
    <t>Primary (P/S)</t>
  </si>
  <si>
    <t>Secondary (C/S)</t>
  </si>
  <si>
    <t>Exit Price Today</t>
  </si>
  <si>
    <t>Cap Table Summary</t>
  </si>
  <si>
    <t xml:space="preserve">Total Shares </t>
  </si>
  <si>
    <t>FD %</t>
  </si>
  <si>
    <t xml:space="preserve">Class </t>
  </si>
  <si>
    <t>Common Share</t>
  </si>
  <si>
    <t xml:space="preserve">Series Seed Pref </t>
  </si>
  <si>
    <t>Series A Pref</t>
  </si>
  <si>
    <t>Series A Stacked Pref</t>
  </si>
  <si>
    <t xml:space="preserve">Total </t>
  </si>
  <si>
    <t xml:space="preserve">Preferred Shareholders &amp; Investments ($) </t>
  </si>
  <si>
    <t xml:space="preserve">Series Seed Preferred </t>
  </si>
  <si>
    <t xml:space="preserve">Conversions </t>
  </si>
  <si>
    <t>No Conversion</t>
  </si>
  <si>
    <t>Common Conv.</t>
  </si>
  <si>
    <t>Multiplier</t>
  </si>
  <si>
    <t>Series Seed Preferred</t>
  </si>
  <si>
    <t>Payouts for Each S/H</t>
  </si>
  <si>
    <t>Series A Preference (1x Non-Participating Stacked Preference)</t>
  </si>
  <si>
    <t>Funds For Seed</t>
  </si>
  <si>
    <t>Funds Remaining for Common</t>
  </si>
  <si>
    <t>Common Shares (Founders + ESOP)</t>
  </si>
  <si>
    <t>Acquired through Secondary sale</t>
  </si>
  <si>
    <t xml:space="preserve">New Investor </t>
  </si>
  <si>
    <t xml:space="preserve">ESOP Granted </t>
  </si>
  <si>
    <t xml:space="preserve">Assume available ESOP Fully Granted </t>
  </si>
  <si>
    <t>ESOP "Top Up"</t>
  </si>
  <si>
    <t xml:space="preserve">Funds Remaining </t>
  </si>
  <si>
    <t>Total (Check)</t>
  </si>
  <si>
    <t>Ties in with Exit Price</t>
  </si>
  <si>
    <t>Round Information</t>
  </si>
  <si>
    <t>Amount New Investor Will Invest</t>
  </si>
  <si>
    <t xml:space="preserve">Primary Round </t>
  </si>
  <si>
    <t>Secondary Round</t>
  </si>
  <si>
    <t>sensitivity</t>
  </si>
  <si>
    <t>Primary (90%)</t>
  </si>
  <si>
    <t>Payout after 5-years</t>
  </si>
  <si>
    <t>Secondary (10%)</t>
  </si>
  <si>
    <t>Total Investment</t>
  </si>
  <si>
    <t xml:space="preserve">PV of payout </t>
  </si>
  <si>
    <t>Post-Money</t>
  </si>
  <si>
    <t>Total Payout</t>
  </si>
  <si>
    <t>Pro-rata rights - Dack</t>
  </si>
  <si>
    <t>Pro-rata rights - Zack</t>
  </si>
  <si>
    <t>New Investor Ownership</t>
  </si>
  <si>
    <t>`</t>
  </si>
  <si>
    <t>Exit Price in 5 Years</t>
  </si>
  <si>
    <t>Series A Preferred</t>
  </si>
  <si>
    <t>Series Seed Preferred (Adopt the Liquidation Preference as Series A - 1x)</t>
  </si>
  <si>
    <t>Remaining Funds</t>
  </si>
  <si>
    <t>Funds Remaining for Seed</t>
  </si>
  <si>
    <t xml:space="preserve">WACC Calculation to PV Payout for Karim in 5-years </t>
  </si>
  <si>
    <t xml:space="preserve">Simplifying Assumption: Since equity is typically the primary method of financing for </t>
  </si>
  <si>
    <t>startups, the WACC in this situation is equal to the cost of equity denoted by Ke.</t>
  </si>
  <si>
    <t>[Ke = Rf + B * (Rm - Rf)]</t>
  </si>
  <si>
    <t>Risk Free Rate (Rf)</t>
  </si>
  <si>
    <t>Canada 10-Yr Govt Bond</t>
  </si>
  <si>
    <t xml:space="preserve">Beta </t>
  </si>
  <si>
    <t>Public SAAS companies</t>
  </si>
  <si>
    <t>Market Return</t>
  </si>
  <si>
    <t xml:space="preserve">Average 10-year stock mkt return </t>
  </si>
  <si>
    <t xml:space="preserve">Ke = </t>
  </si>
  <si>
    <t>This is an approximation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</si>
</sst>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(* #,##0_);_(* \(#,##0\);_(* &quot;-&quot;_);_(@_)"/>
    <numFmt numFmtId="43" formatCode="_(* #,##0.00_);_(* \(#,##0.00\);_(* &quot;-&quot;??_);_(@_)"/>
    <numFmt numFmtId="164" formatCode="&quot;$&quot;#,##0;[Red]\-&quot;$&quot;#,##0"/>
    <numFmt numFmtId="165" formatCode="&quot;$&quot;#,##0.00;[Red]\-&quot;$&quot;#,##0.00"/>
    <numFmt numFmtId="166" formatCode="_-* #,##0.00_-;\-* #,##0.00_-;_-* &quot;-&quot;??_-;_-@_-"/>
    <numFmt numFmtId="167" formatCode="mmm&quot;-&quot;yyyy"/>
    <numFmt numFmtId="168" formatCode="#,##0;[Red]\(#,##0\)"/>
    <numFmt numFmtId="169" formatCode="_(* #,##0_);_(* \(#,##0\);_(* &quot;-&quot;??_);_(@_)"/>
    <numFmt numFmtId="170" formatCode="_(&quot;$&quot;* #,##0_);_(&quot;$&quot;* \(#,##0\);_(&quot;$&quot;* &quot;-&quot;??_);_(@_)"/>
    <numFmt numFmtId="171" formatCode="0.0%"/>
    <numFmt numFmtId="172" formatCode="&quot;$&quot;#,##0"/>
    <numFmt numFmtId="173" formatCode="mmmm\ d\,\ yyyy"/>
    <numFmt numFmtId="174" formatCode="dd\-mmm\-yy"/>
    <numFmt numFmtId="175" formatCode="&quot;$&quot;#,##0.00"/>
    <numFmt numFmtId="176" formatCode="&quot;$&quot;#,##0.0000"/>
    <numFmt numFmtId="177" formatCode="0.0"/>
    <numFmt numFmtId="178" formatCode="0.00000000"/>
    <numFmt numFmtId="179" formatCode="&quot;$&quot;#,##0.000000000"/>
    <numFmt numFmtId="180" formatCode="0.00000%"/>
    <numFmt numFmtId="181" formatCode="#,###.0\x"/>
    <numFmt numFmtId="182" formatCode="#,##0.0"/>
    <numFmt numFmtId="183" formatCode="_(* #,##0_);_(* \(#,##0\);_(* &quot;-&quot;?_);_(@_)"/>
    <numFmt numFmtId="184" formatCode="0.000000000"/>
    <numFmt numFmtId="185" formatCode="_(* #,##0.00_);_(* \(#,##0.00\);_(* &quot;-&quot;_);_(@_)"/>
    <numFmt numFmtId="186" formatCode="0.000%"/>
  </numFmts>
  <fonts count="44">
    <font>
      <sz val="11"/>
      <color rgb="FF010000"/>
      <name val="Calibri"/>
    </font>
    <font>
      <sz val="11"/>
      <color rgb="FF010000"/>
      <name val="Roboto"/>
    </font>
    <font>
      <b/>
      <sz val="11"/>
      <color rgb="FF010000"/>
      <name val="Roboto"/>
    </font>
    <font>
      <b/>
      <i/>
      <sz val="14"/>
      <color rgb="FF010000"/>
      <name val="Roboto"/>
    </font>
    <font>
      <b/>
      <i/>
      <sz val="9"/>
      <color rgb="FF010000"/>
      <name val="Roboto"/>
    </font>
    <font>
      <sz val="14"/>
      <color rgb="FF010000"/>
      <name val="Roboto"/>
    </font>
    <font>
      <sz val="14"/>
      <color rgb="FFFFFFFF"/>
      <name val="Roboto"/>
    </font>
    <font>
      <sz val="14"/>
      <color theme="0"/>
      <name val="Roboto"/>
    </font>
    <font>
      <b/>
      <sz val="12"/>
      <color rgb="FF010000"/>
      <name val="Roboto"/>
    </font>
    <font>
      <sz val="10"/>
      <color rgb="FF010000"/>
      <name val="Roboto"/>
    </font>
    <font>
      <sz val="11"/>
      <color rgb="FFFFFFFF"/>
      <name val="Roboto"/>
    </font>
    <font>
      <b/>
      <sz val="11"/>
      <color rgb="FFFFFFFF"/>
      <name val="Roboto"/>
    </font>
    <font>
      <i/>
      <sz val="11"/>
      <color rgb="FF010000"/>
      <name val="Roboto"/>
    </font>
    <font>
      <b/>
      <i/>
      <sz val="11"/>
      <color rgb="FF010000"/>
      <name val="Roboto"/>
    </font>
    <font>
      <sz val="11"/>
      <color rgb="FF010000"/>
      <name val="Calibri"/>
      <family val="2"/>
    </font>
    <font>
      <sz val="10"/>
      <color rgb="FF000000"/>
      <name val="Arial"/>
      <family val="2"/>
    </font>
    <font>
      <sz val="10"/>
      <color theme="1"/>
      <name val="Roboto"/>
    </font>
    <font>
      <b/>
      <sz val="10"/>
      <color theme="1"/>
      <name val="Roboto"/>
    </font>
    <font>
      <b/>
      <sz val="10"/>
      <color rgb="FFFFFFFF"/>
      <name val="Roboto"/>
    </font>
    <font>
      <sz val="10"/>
      <color rgb="FF0000FF"/>
      <name val="Roboto"/>
    </font>
    <font>
      <sz val="10"/>
      <name val="Roboto"/>
    </font>
    <font>
      <i/>
      <sz val="10"/>
      <color theme="1"/>
      <name val="Roboto"/>
    </font>
    <font>
      <b/>
      <sz val="10"/>
      <color rgb="FF000000"/>
      <name val="Roboto"/>
    </font>
    <font>
      <sz val="10"/>
      <color theme="1"/>
      <name val="Arial"/>
      <family val="2"/>
    </font>
    <font>
      <b/>
      <sz val="10"/>
      <color theme="0"/>
      <name val="Roboto"/>
    </font>
    <font>
      <sz val="10"/>
      <color rgb="FF000000"/>
      <name val="Roboto"/>
    </font>
    <font>
      <sz val="10"/>
      <color theme="0"/>
      <name val="Roboto"/>
    </font>
    <font>
      <b/>
      <sz val="10"/>
      <color rgb="FFFF0000"/>
      <name val="Roboto"/>
    </font>
    <font>
      <sz val="10"/>
      <color theme="4" tint="-0.499984740745262"/>
      <name val="Roboto"/>
    </font>
    <font>
      <b/>
      <sz val="12"/>
      <color theme="0"/>
      <name val="Roboto"/>
    </font>
    <font>
      <sz val="10"/>
      <color theme="4" tint="-0.249977111117893"/>
      <name val="Roboto"/>
    </font>
    <font>
      <sz val="10"/>
      <color rgb="FFFF0000"/>
      <name val="Roboto"/>
    </font>
    <font>
      <sz val="9"/>
      <color theme="1"/>
      <name val="Roboto"/>
    </font>
    <font>
      <u/>
      <sz val="11"/>
      <color theme="10"/>
      <name val="Calibri"/>
      <family val="2"/>
    </font>
    <font>
      <b/>
      <sz val="10"/>
      <color rgb="FF00B050"/>
      <name val="Roboto"/>
    </font>
    <font>
      <b/>
      <sz val="10"/>
      <color theme="5"/>
      <name val="Roboto"/>
    </font>
    <font>
      <b/>
      <sz val="11"/>
      <color rgb="FF010000"/>
      <name val="Calibri"/>
      <family val="2"/>
    </font>
    <font>
      <u/>
      <sz val="11"/>
      <color rgb="FF010000"/>
      <name val="Calibri"/>
      <family val="2"/>
    </font>
    <font>
      <i/>
      <sz val="11"/>
      <color rgb="FF010000"/>
      <name val="Calibri"/>
      <family val="2"/>
    </font>
    <font>
      <sz val="11"/>
      <color rgb="FF010000"/>
      <name val="Calibri"/>
      <family val="2"/>
    </font>
    <font>
      <i/>
      <sz val="10"/>
      <color rgb="FF000000"/>
      <name val="Arial"/>
      <family val="2"/>
    </font>
    <font>
      <u/>
      <sz val="11"/>
      <color rgb="FF010000"/>
      <name val="Roboto"/>
    </font>
    <font>
      <sz val="11"/>
      <color rgb="FF000000"/>
      <name val="Roboto"/>
    </font>
    <font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D9D2E9"/>
        <bgColor rgb="FFD9D2E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theme="5" tint="0.79998168889431442"/>
        <bgColor rgb="FFEA9999"/>
      </patternFill>
    </fill>
    <fill>
      <patternFill patternType="solid">
        <fgColor theme="7"/>
        <bgColor theme="7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D9D2E9"/>
      </patternFill>
    </fill>
    <fill>
      <patternFill patternType="solid">
        <fgColor rgb="FF0070C0"/>
        <bgColor theme="1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theme="4"/>
      </patternFill>
    </fill>
    <fill>
      <patternFill patternType="solid">
        <fgColor rgb="FF00206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B6D7A8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medium">
        <color rgb="FF80808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medium">
        <color rgb="FF80808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9" fontId="14" fillId="0" borderId="0" applyFont="0" applyFill="0" applyBorder="0" applyAlignment="0" applyProtection="0"/>
    <xf numFmtId="0" fontId="15" fillId="0" borderId="1"/>
    <xf numFmtId="9" fontId="15" fillId="0" borderId="1" applyFont="0" applyFill="0" applyBorder="0" applyAlignment="0" applyProtection="0"/>
    <xf numFmtId="0" fontId="14" fillId="0" borderId="1"/>
    <xf numFmtId="0" fontId="33" fillId="0" borderId="0" applyNumberFormat="0" applyFill="0" applyBorder="0" applyAlignment="0" applyProtection="0"/>
    <xf numFmtId="9" fontId="14" fillId="0" borderId="1" applyFont="0" applyFill="0" applyBorder="0" applyAlignment="0" applyProtection="0"/>
    <xf numFmtId="166" fontId="39" fillId="0" borderId="0" applyFont="0" applyFill="0" applyBorder="0" applyAlignment="0" applyProtection="0"/>
  </cellStyleXfs>
  <cellXfs count="3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/>
    <xf numFmtId="0" fontId="2" fillId="0" borderId="0" xfId="0" applyFont="1"/>
    <xf numFmtId="0" fontId="1" fillId="2" borderId="4" xfId="0" applyFont="1" applyFill="1" applyBorder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2" borderId="3" xfId="0" applyFont="1" applyFill="1" applyBorder="1"/>
    <xf numFmtId="0" fontId="5" fillId="0" borderId="0" xfId="0" applyFont="1"/>
    <xf numFmtId="167" fontId="6" fillId="3" borderId="1" xfId="0" applyNumberFormat="1" applyFont="1" applyFill="1" applyBorder="1" applyAlignment="1">
      <alignment horizontal="right"/>
    </xf>
    <xf numFmtId="167" fontId="7" fillId="3" borderId="1" xfId="0" applyNumberFormat="1" applyFont="1" applyFill="1" applyBorder="1" applyAlignment="1">
      <alignment horizontal="right"/>
    </xf>
    <xf numFmtId="0" fontId="5" fillId="2" borderId="4" xfId="0" applyFont="1" applyFill="1" applyBorder="1"/>
    <xf numFmtId="0" fontId="8" fillId="4" borderId="1" xfId="0" applyFont="1" applyFill="1" applyBorder="1" applyAlignment="1">
      <alignment horizontal="left" vertical="top"/>
    </xf>
    <xf numFmtId="168" fontId="9" fillId="5" borderId="1" xfId="0" applyNumberFormat="1" applyFont="1" applyFill="1" applyBorder="1" applyAlignment="1">
      <alignment horizontal="right" vertical="top"/>
    </xf>
    <xf numFmtId="0" fontId="9" fillId="5" borderId="1" xfId="0" applyFont="1" applyFill="1" applyBorder="1" applyAlignment="1">
      <alignment horizontal="left" vertical="top"/>
    </xf>
    <xf numFmtId="0" fontId="2" fillId="5" borderId="5" xfId="0" applyFont="1" applyFill="1" applyBorder="1" applyAlignment="1">
      <alignment horizontal="left" vertical="top"/>
    </xf>
    <xf numFmtId="168" fontId="2" fillId="5" borderId="5" xfId="0" applyNumberFormat="1" applyFont="1" applyFill="1" applyBorder="1" applyAlignment="1">
      <alignment horizontal="right" vertical="top"/>
    </xf>
    <xf numFmtId="10" fontId="1" fillId="0" borderId="0" xfId="0" applyNumberFormat="1" applyFont="1"/>
    <xf numFmtId="0" fontId="9" fillId="5" borderId="6" xfId="0" applyFont="1" applyFill="1" applyBorder="1" applyAlignment="1">
      <alignment horizontal="left" vertical="top"/>
    </xf>
    <xf numFmtId="168" fontId="9" fillId="5" borderId="6" xfId="0" applyNumberFormat="1" applyFont="1" applyFill="1" applyBorder="1" applyAlignment="1">
      <alignment horizontal="right" vertical="top"/>
    </xf>
    <xf numFmtId="0" fontId="1" fillId="2" borderId="7" xfId="0" applyFont="1" applyFill="1" applyBorder="1"/>
    <xf numFmtId="0" fontId="10" fillId="6" borderId="0" xfId="0" applyFont="1" applyFill="1"/>
    <xf numFmtId="0" fontId="11" fillId="6" borderId="0" xfId="0" applyFont="1" applyFill="1" applyAlignment="1">
      <alignment horizontal="center"/>
    </xf>
    <xf numFmtId="169" fontId="1" fillId="0" borderId="0" xfId="0" applyNumberFormat="1" applyFont="1"/>
    <xf numFmtId="9" fontId="1" fillId="0" borderId="0" xfId="0" applyNumberFormat="1" applyFont="1"/>
    <xf numFmtId="0" fontId="11" fillId="7" borderId="0" xfId="0" applyFont="1" applyFill="1"/>
    <xf numFmtId="169" fontId="11" fillId="7" borderId="0" xfId="0" applyNumberFormat="1" applyFont="1" applyFill="1"/>
    <xf numFmtId="9" fontId="11" fillId="7" borderId="0" xfId="0" applyNumberFormat="1" applyFont="1" applyFill="1"/>
    <xf numFmtId="0" fontId="12" fillId="0" borderId="0" xfId="0" applyFont="1"/>
    <xf numFmtId="170" fontId="1" fillId="0" borderId="0" xfId="0" applyNumberFormat="1" applyFont="1"/>
    <xf numFmtId="169" fontId="12" fillId="0" borderId="0" xfId="0" applyNumberFormat="1" applyFont="1" applyAlignment="1">
      <alignment wrapText="1"/>
    </xf>
    <xf numFmtId="15" fontId="1" fillId="0" borderId="0" xfId="0" applyNumberFormat="1" applyFont="1"/>
    <xf numFmtId="0" fontId="1" fillId="0" borderId="0" xfId="0" applyFont="1" applyAlignment="1">
      <alignment horizontal="right" vertical="top"/>
    </xf>
    <xf numFmtId="171" fontId="1" fillId="0" borderId="0" xfId="1" applyNumberFormat="1" applyFont="1"/>
    <xf numFmtId="0" fontId="16" fillId="0" borderId="1" xfId="2" applyFont="1"/>
    <xf numFmtId="0" fontId="15" fillId="0" borderId="1" xfId="2"/>
    <xf numFmtId="0" fontId="17" fillId="0" borderId="1" xfId="2" applyFont="1"/>
    <xf numFmtId="10" fontId="16" fillId="0" borderId="1" xfId="2" applyNumberFormat="1" applyFont="1"/>
    <xf numFmtId="0" fontId="21" fillId="0" borderId="1" xfId="2" applyFont="1"/>
    <xf numFmtId="3" fontId="16" fillId="0" borderId="1" xfId="2" applyNumberFormat="1" applyFont="1"/>
    <xf numFmtId="171" fontId="16" fillId="0" borderId="13" xfId="2" applyNumberFormat="1" applyFont="1" applyBorder="1"/>
    <xf numFmtId="171" fontId="16" fillId="0" borderId="1" xfId="2" applyNumberFormat="1" applyFont="1"/>
    <xf numFmtId="10" fontId="16" fillId="13" borderId="15" xfId="2" applyNumberFormat="1" applyFont="1" applyFill="1" applyBorder="1"/>
    <xf numFmtId="10" fontId="16" fillId="13" borderId="16" xfId="2" applyNumberFormat="1" applyFont="1" applyFill="1" applyBorder="1"/>
    <xf numFmtId="3" fontId="16" fillId="12" borderId="24" xfId="2" applyNumberFormat="1" applyFont="1" applyFill="1" applyBorder="1"/>
    <xf numFmtId="3" fontId="16" fillId="12" borderId="27" xfId="2" applyNumberFormat="1" applyFont="1" applyFill="1" applyBorder="1"/>
    <xf numFmtId="3" fontId="17" fillId="14" borderId="14" xfId="2" applyNumberFormat="1" applyFont="1" applyFill="1" applyBorder="1"/>
    <xf numFmtId="176" fontId="18" fillId="15" borderId="14" xfId="2" applyNumberFormat="1" applyFont="1" applyFill="1" applyBorder="1"/>
    <xf numFmtId="0" fontId="16" fillId="0" borderId="18" xfId="2" applyFont="1" applyBorder="1"/>
    <xf numFmtId="0" fontId="15" fillId="0" borderId="18" xfId="2" applyBorder="1"/>
    <xf numFmtId="3" fontId="17" fillId="16" borderId="14" xfId="2" applyNumberFormat="1" applyFont="1" applyFill="1" applyBorder="1"/>
    <xf numFmtId="172" fontId="19" fillId="0" borderId="1" xfId="2" quotePrefix="1" applyNumberFormat="1" applyFont="1" applyAlignment="1">
      <alignment horizontal="left"/>
    </xf>
    <xf numFmtId="175" fontId="16" fillId="0" borderId="1" xfId="2" applyNumberFormat="1" applyFont="1"/>
    <xf numFmtId="178" fontId="16" fillId="0" borderId="1" xfId="2" applyNumberFormat="1" applyFont="1"/>
    <xf numFmtId="176" fontId="16" fillId="0" borderId="1" xfId="2" applyNumberFormat="1" applyFont="1"/>
    <xf numFmtId="179" fontId="16" fillId="0" borderId="1" xfId="2" applyNumberFormat="1" applyFont="1"/>
    <xf numFmtId="165" fontId="16" fillId="0" borderId="1" xfId="2" applyNumberFormat="1" applyFont="1"/>
    <xf numFmtId="0" fontId="30" fillId="0" borderId="1" xfId="2" applyFont="1"/>
    <xf numFmtId="0" fontId="15" fillId="0" borderId="11" xfId="2" applyBorder="1"/>
    <xf numFmtId="3" fontId="16" fillId="12" borderId="11" xfId="2" applyNumberFormat="1" applyFont="1" applyFill="1" applyBorder="1"/>
    <xf numFmtId="3" fontId="23" fillId="12" borderId="11" xfId="2" applyNumberFormat="1" applyFont="1" applyFill="1" applyBorder="1"/>
    <xf numFmtId="0" fontId="1" fillId="2" borderId="1" xfId="4" applyFont="1" applyFill="1"/>
    <xf numFmtId="0" fontId="1" fillId="2" borderId="2" xfId="4" applyFont="1" applyFill="1" applyBorder="1"/>
    <xf numFmtId="0" fontId="14" fillId="0" borderId="1" xfId="4"/>
    <xf numFmtId="0" fontId="1" fillId="2" borderId="3" xfId="4" applyFont="1" applyFill="1" applyBorder="1"/>
    <xf numFmtId="0" fontId="1" fillId="0" borderId="1" xfId="4" applyFont="1"/>
    <xf numFmtId="0" fontId="2" fillId="0" borderId="1" xfId="4" applyFont="1"/>
    <xf numFmtId="0" fontId="1" fillId="2" borderId="4" xfId="4" applyFont="1" applyFill="1" applyBorder="1"/>
    <xf numFmtId="0" fontId="3" fillId="0" borderId="1" xfId="4" applyFont="1" applyAlignment="1">
      <alignment horizontal="left" vertical="top"/>
    </xf>
    <xf numFmtId="0" fontId="4" fillId="0" borderId="1" xfId="4" applyFont="1" applyAlignment="1">
      <alignment horizontal="left" vertical="top" wrapText="1"/>
    </xf>
    <xf numFmtId="0" fontId="5" fillId="2" borderId="3" xfId="4" applyFont="1" applyFill="1" applyBorder="1"/>
    <xf numFmtId="0" fontId="5" fillId="0" borderId="1" xfId="4" applyFont="1"/>
    <xf numFmtId="167" fontId="7" fillId="19" borderId="1" xfId="4" applyNumberFormat="1" applyFont="1" applyFill="1" applyAlignment="1">
      <alignment horizontal="right"/>
    </xf>
    <xf numFmtId="167" fontId="7" fillId="3" borderId="1" xfId="4" applyNumberFormat="1" applyFont="1" applyFill="1" applyAlignment="1">
      <alignment horizontal="right"/>
    </xf>
    <xf numFmtId="0" fontId="5" fillId="2" borderId="4" xfId="4" applyFont="1" applyFill="1" applyBorder="1"/>
    <xf numFmtId="0" fontId="8" fillId="4" borderId="1" xfId="4" applyFont="1" applyFill="1" applyAlignment="1">
      <alignment horizontal="left" vertical="top"/>
    </xf>
    <xf numFmtId="0" fontId="9" fillId="5" borderId="1" xfId="4" applyFont="1" applyFill="1" applyAlignment="1">
      <alignment horizontal="left" vertical="top"/>
    </xf>
    <xf numFmtId="1" fontId="9" fillId="5" borderId="1" xfId="4" applyNumberFormat="1" applyFont="1" applyFill="1" applyAlignment="1">
      <alignment horizontal="right" vertical="top"/>
    </xf>
    <xf numFmtId="168" fontId="9" fillId="5" borderId="1" xfId="4" applyNumberFormat="1" applyFont="1" applyFill="1" applyAlignment="1">
      <alignment horizontal="right" vertical="top"/>
    </xf>
    <xf numFmtId="0" fontId="2" fillId="5" borderId="5" xfId="4" applyFont="1" applyFill="1" applyBorder="1" applyAlignment="1">
      <alignment horizontal="left" vertical="top"/>
    </xf>
    <xf numFmtId="1" fontId="2" fillId="5" borderId="5" xfId="4" applyNumberFormat="1" applyFont="1" applyFill="1" applyBorder="1" applyAlignment="1">
      <alignment horizontal="right" vertical="top"/>
    </xf>
    <xf numFmtId="168" fontId="2" fillId="5" borderId="5" xfId="4" applyNumberFormat="1" applyFont="1" applyFill="1" applyBorder="1" applyAlignment="1">
      <alignment horizontal="right" vertical="top"/>
    </xf>
    <xf numFmtId="0" fontId="1" fillId="5" borderId="1" xfId="4" applyFont="1" applyFill="1" applyAlignment="1">
      <alignment horizontal="left" vertical="top"/>
    </xf>
    <xf numFmtId="10" fontId="2" fillId="5" borderId="1" xfId="4" applyNumberFormat="1" applyFont="1" applyFill="1" applyAlignment="1">
      <alignment horizontal="right" vertical="top"/>
    </xf>
    <xf numFmtId="10" fontId="1" fillId="0" borderId="1" xfId="4" applyNumberFormat="1" applyFont="1"/>
    <xf numFmtId="0" fontId="9" fillId="5" borderId="6" xfId="4" applyFont="1" applyFill="1" applyBorder="1" applyAlignment="1">
      <alignment horizontal="left" vertical="top"/>
    </xf>
    <xf numFmtId="168" fontId="9" fillId="5" borderId="6" xfId="4" applyNumberFormat="1" applyFont="1" applyFill="1" applyBorder="1" applyAlignment="1">
      <alignment horizontal="right" vertical="top"/>
    </xf>
    <xf numFmtId="0" fontId="2" fillId="5" borderId="1" xfId="4" applyFont="1" applyFill="1" applyAlignment="1">
      <alignment horizontal="left" vertical="top"/>
    </xf>
    <xf numFmtId="168" fontId="2" fillId="5" borderId="1" xfId="4" applyNumberFormat="1" applyFont="1" applyFill="1" applyAlignment="1">
      <alignment horizontal="right" vertical="top"/>
    </xf>
    <xf numFmtId="9" fontId="2" fillId="5" borderId="1" xfId="4" applyNumberFormat="1" applyFont="1" applyFill="1" applyAlignment="1">
      <alignment horizontal="right" vertical="top"/>
    </xf>
    <xf numFmtId="168" fontId="1" fillId="0" borderId="1" xfId="4" applyNumberFormat="1" applyFont="1"/>
    <xf numFmtId="181" fontId="1" fillId="0" borderId="1" xfId="4" applyNumberFormat="1" applyFont="1"/>
    <xf numFmtId="9" fontId="1" fillId="0" borderId="1" xfId="4" applyNumberFormat="1" applyFont="1"/>
    <xf numFmtId="0" fontId="1" fillId="0" borderId="1" xfId="4" applyFont="1" applyAlignment="1">
      <alignment horizontal="right"/>
    </xf>
    <xf numFmtId="167" fontId="1" fillId="0" borderId="1" xfId="4" applyNumberFormat="1" applyFont="1"/>
    <xf numFmtId="41" fontId="1" fillId="0" borderId="1" xfId="4" applyNumberFormat="1" applyFont="1"/>
    <xf numFmtId="9" fontId="1" fillId="0" borderId="1" xfId="4" applyNumberFormat="1" applyFont="1" applyAlignment="1">
      <alignment horizontal="right"/>
    </xf>
    <xf numFmtId="181" fontId="1" fillId="0" borderId="1" xfId="4" applyNumberFormat="1" applyFont="1" applyAlignment="1">
      <alignment horizontal="center"/>
    </xf>
    <xf numFmtId="0" fontId="1" fillId="0" borderId="1" xfId="4" applyFont="1" applyAlignment="1">
      <alignment horizontal="center"/>
    </xf>
    <xf numFmtId="181" fontId="2" fillId="0" borderId="1" xfId="4" applyNumberFormat="1" applyFont="1"/>
    <xf numFmtId="171" fontId="1" fillId="0" borderId="1" xfId="4" applyNumberFormat="1" applyFont="1"/>
    <xf numFmtId="0" fontId="12" fillId="0" borderId="1" xfId="4" applyFont="1"/>
    <xf numFmtId="3" fontId="1" fillId="0" borderId="1" xfId="4" applyNumberFormat="1" applyFont="1"/>
    <xf numFmtId="182" fontId="1" fillId="0" borderId="1" xfId="4" applyNumberFormat="1" applyFont="1"/>
    <xf numFmtId="0" fontId="1" fillId="2" borderId="7" xfId="4" applyFont="1" applyFill="1" applyBorder="1"/>
    <xf numFmtId="0" fontId="24" fillId="20" borderId="20" xfId="2" applyFont="1" applyFill="1" applyBorder="1"/>
    <xf numFmtId="0" fontId="24" fillId="20" borderId="21" xfId="2" applyFont="1" applyFill="1" applyBorder="1" applyAlignment="1">
      <alignment horizontal="center"/>
    </xf>
    <xf numFmtId="0" fontId="24" fillId="20" borderId="22" xfId="2" applyFont="1" applyFill="1" applyBorder="1" applyAlignment="1">
      <alignment horizontal="center"/>
    </xf>
    <xf numFmtId="0" fontId="16" fillId="0" borderId="28" xfId="2" applyFont="1" applyBorder="1"/>
    <xf numFmtId="0" fontId="16" fillId="0" borderId="11" xfId="2" applyFont="1" applyBorder="1"/>
    <xf numFmtId="10" fontId="16" fillId="0" borderId="1" xfId="3" applyNumberFormat="1" applyFont="1" applyBorder="1"/>
    <xf numFmtId="0" fontId="16" fillId="0" borderId="12" xfId="2" applyFont="1" applyBorder="1"/>
    <xf numFmtId="0" fontId="25" fillId="0" borderId="11" xfId="2" applyFont="1" applyBorder="1"/>
    <xf numFmtId="0" fontId="25" fillId="0" borderId="12" xfId="2" applyFont="1" applyBorder="1"/>
    <xf numFmtId="0" fontId="17" fillId="0" borderId="17" xfId="2" applyFont="1" applyBorder="1"/>
    <xf numFmtId="0" fontId="16" fillId="0" borderId="19" xfId="2" applyFont="1" applyBorder="1"/>
    <xf numFmtId="0" fontId="24" fillId="20" borderId="28" xfId="2" applyFont="1" applyFill="1" applyBorder="1"/>
    <xf numFmtId="0" fontId="24" fillId="20" borderId="30" xfId="2" applyFont="1" applyFill="1" applyBorder="1" applyAlignment="1">
      <alignment horizontal="center"/>
    </xf>
    <xf numFmtId="0" fontId="24" fillId="20" borderId="29" xfId="2" applyFont="1" applyFill="1" applyBorder="1" applyAlignment="1">
      <alignment horizontal="center"/>
    </xf>
    <xf numFmtId="0" fontId="26" fillId="20" borderId="30" xfId="2" applyFont="1" applyFill="1" applyBorder="1"/>
    <xf numFmtId="0" fontId="16" fillId="20" borderId="30" xfId="2" applyFont="1" applyFill="1" applyBorder="1"/>
    <xf numFmtId="0" fontId="16" fillId="20" borderId="29" xfId="2" applyFont="1" applyFill="1" applyBorder="1"/>
    <xf numFmtId="0" fontId="18" fillId="22" borderId="8" xfId="2" applyFont="1" applyFill="1" applyBorder="1" applyAlignment="1">
      <alignment horizontal="center"/>
    </xf>
    <xf numFmtId="0" fontId="24" fillId="22" borderId="9" xfId="2" applyFont="1" applyFill="1" applyBorder="1" applyAlignment="1">
      <alignment horizontal="center"/>
    </xf>
    <xf numFmtId="0" fontId="18" fillId="22" borderId="9" xfId="2" applyFont="1" applyFill="1" applyBorder="1" applyAlignment="1">
      <alignment horizontal="center"/>
    </xf>
    <xf numFmtId="0" fontId="18" fillId="22" borderId="10" xfId="2" applyFont="1" applyFill="1" applyBorder="1" applyAlignment="1">
      <alignment horizontal="center"/>
    </xf>
    <xf numFmtId="0" fontId="16" fillId="22" borderId="8" xfId="2" applyFont="1" applyFill="1" applyBorder="1" applyAlignment="1">
      <alignment horizontal="center"/>
    </xf>
    <xf numFmtId="0" fontId="17" fillId="21" borderId="17" xfId="2" applyFont="1" applyFill="1" applyBorder="1"/>
    <xf numFmtId="3" fontId="17" fillId="21" borderId="18" xfId="2" applyNumberFormat="1" applyFont="1" applyFill="1" applyBorder="1"/>
    <xf numFmtId="9" fontId="17" fillId="21" borderId="19" xfId="2" applyNumberFormat="1" applyFont="1" applyFill="1" applyBorder="1"/>
    <xf numFmtId="3" fontId="17" fillId="21" borderId="17" xfId="2" applyNumberFormat="1" applyFont="1" applyFill="1" applyBorder="1"/>
    <xf numFmtId="10" fontId="16" fillId="21" borderId="19" xfId="2" applyNumberFormat="1" applyFont="1" applyFill="1" applyBorder="1"/>
    <xf numFmtId="0" fontId="15" fillId="0" borderId="12" xfId="2" applyBorder="1"/>
    <xf numFmtId="0" fontId="15" fillId="0" borderId="30" xfId="2" applyBorder="1"/>
    <xf numFmtId="0" fontId="15" fillId="0" borderId="29" xfId="2" applyBorder="1"/>
    <xf numFmtId="164" fontId="16" fillId="0" borderId="29" xfId="2" applyNumberFormat="1" applyFont="1" applyBorder="1"/>
    <xf numFmtId="164" fontId="16" fillId="0" borderId="12" xfId="2" applyNumberFormat="1" applyFont="1" applyBorder="1"/>
    <xf numFmtId="172" fontId="16" fillId="0" borderId="12" xfId="2" applyNumberFormat="1" applyFont="1" applyBorder="1"/>
    <xf numFmtId="10" fontId="20" fillId="0" borderId="17" xfId="2" applyNumberFormat="1" applyFont="1" applyBorder="1"/>
    <xf numFmtId="172" fontId="19" fillId="0" borderId="12" xfId="2" applyNumberFormat="1" applyFont="1" applyBorder="1"/>
    <xf numFmtId="172" fontId="19" fillId="17" borderId="12" xfId="2" applyNumberFormat="1" applyFont="1" applyFill="1" applyBorder="1"/>
    <xf numFmtId="171" fontId="19" fillId="0" borderId="12" xfId="2" applyNumberFormat="1" applyFont="1" applyBorder="1"/>
    <xf numFmtId="173" fontId="19" fillId="0" borderId="12" xfId="2" applyNumberFormat="1" applyFont="1" applyBorder="1"/>
    <xf numFmtId="0" fontId="21" fillId="0" borderId="11" xfId="2" applyFont="1" applyBorder="1"/>
    <xf numFmtId="3" fontId="16" fillId="8" borderId="12" xfId="2" applyNumberFormat="1" applyFont="1" applyFill="1" applyBorder="1"/>
    <xf numFmtId="0" fontId="21" fillId="0" borderId="17" xfId="2" applyFont="1" applyBorder="1"/>
    <xf numFmtId="3" fontId="16" fillId="8" borderId="19" xfId="2" applyNumberFormat="1" applyFont="1" applyFill="1" applyBorder="1"/>
    <xf numFmtId="0" fontId="18" fillId="22" borderId="8" xfId="2" applyFont="1" applyFill="1" applyBorder="1"/>
    <xf numFmtId="0" fontId="18" fillId="22" borderId="10" xfId="2" applyFont="1" applyFill="1" applyBorder="1"/>
    <xf numFmtId="43" fontId="1" fillId="0" borderId="0" xfId="0" applyNumberFormat="1" applyFont="1"/>
    <xf numFmtId="175" fontId="19" fillId="0" borderId="12" xfId="2" applyNumberFormat="1" applyFont="1" applyBorder="1"/>
    <xf numFmtId="0" fontId="26" fillId="21" borderId="30" xfId="2" applyFont="1" applyFill="1" applyBorder="1" applyAlignment="1">
      <alignment horizontal="center"/>
    </xf>
    <xf numFmtId="0" fontId="26" fillId="21" borderId="29" xfId="2" applyFont="1" applyFill="1" applyBorder="1" applyAlignment="1">
      <alignment horizontal="center"/>
    </xf>
    <xf numFmtId="0" fontId="21" fillId="21" borderId="12" xfId="2" applyFont="1" applyFill="1" applyBorder="1"/>
    <xf numFmtId="0" fontId="15" fillId="0" borderId="1" xfId="2" quotePrefix="1"/>
    <xf numFmtId="0" fontId="16" fillId="21" borderId="28" xfId="2" applyFont="1" applyFill="1" applyBorder="1"/>
    <xf numFmtId="0" fontId="16" fillId="21" borderId="11" xfId="2" applyFont="1" applyFill="1" applyBorder="1"/>
    <xf numFmtId="0" fontId="32" fillId="21" borderId="12" xfId="2" applyFont="1" applyFill="1" applyBorder="1"/>
    <xf numFmtId="0" fontId="24" fillId="20" borderId="29" xfId="2" applyFont="1" applyFill="1" applyBorder="1"/>
    <xf numFmtId="167" fontId="7" fillId="0" borderId="1" xfId="4" applyNumberFormat="1" applyFont="1" applyAlignment="1">
      <alignment horizontal="right"/>
    </xf>
    <xf numFmtId="0" fontId="8" fillId="0" borderId="1" xfId="4" applyFont="1" applyAlignment="1">
      <alignment horizontal="left" vertical="top"/>
    </xf>
    <xf numFmtId="168" fontId="9" fillId="0" borderId="1" xfId="4" applyNumberFormat="1" applyFont="1" applyAlignment="1">
      <alignment horizontal="right" vertical="top"/>
    </xf>
    <xf numFmtId="168" fontId="2" fillId="0" borderId="1" xfId="4" applyNumberFormat="1" applyFont="1" applyAlignment="1">
      <alignment horizontal="right" vertical="top"/>
    </xf>
    <xf numFmtId="10" fontId="2" fillId="0" borderId="1" xfId="4" applyNumberFormat="1" applyFont="1" applyAlignment="1">
      <alignment horizontal="right" vertical="top"/>
    </xf>
    <xf numFmtId="41" fontId="9" fillId="5" borderId="1" xfId="4" applyNumberFormat="1" applyFont="1" applyFill="1" applyAlignment="1">
      <alignment horizontal="right" vertical="top"/>
    </xf>
    <xf numFmtId="41" fontId="2" fillId="5" borderId="5" xfId="4" applyNumberFormat="1" applyFont="1" applyFill="1" applyBorder="1" applyAlignment="1">
      <alignment horizontal="right" vertical="top"/>
    </xf>
    <xf numFmtId="41" fontId="8" fillId="4" borderId="1" xfId="4" applyNumberFormat="1" applyFont="1" applyFill="1" applyAlignment="1">
      <alignment horizontal="left" vertical="top"/>
    </xf>
    <xf numFmtId="41" fontId="9" fillId="5" borderId="1" xfId="4" applyNumberFormat="1" applyFont="1" applyFill="1" applyAlignment="1">
      <alignment horizontal="left" vertical="top"/>
    </xf>
    <xf numFmtId="41" fontId="2" fillId="5" borderId="5" xfId="4" applyNumberFormat="1" applyFont="1" applyFill="1" applyBorder="1" applyAlignment="1">
      <alignment horizontal="left" vertical="top"/>
    </xf>
    <xf numFmtId="164" fontId="16" fillId="0" borderId="1" xfId="2" applyNumberFormat="1" applyFont="1"/>
    <xf numFmtId="10" fontId="16" fillId="25" borderId="14" xfId="2" applyNumberFormat="1" applyFont="1" applyFill="1" applyBorder="1"/>
    <xf numFmtId="3" fontId="16" fillId="0" borderId="18" xfId="2" applyNumberFormat="1" applyFont="1" applyBorder="1"/>
    <xf numFmtId="10" fontId="16" fillId="0" borderId="18" xfId="2" applyNumberFormat="1" applyFont="1" applyBorder="1"/>
    <xf numFmtId="0" fontId="15" fillId="20" borderId="1" xfId="2" applyFill="1"/>
    <xf numFmtId="0" fontId="18" fillId="22" borderId="13" xfId="2" applyFont="1" applyFill="1" applyBorder="1" applyAlignment="1">
      <alignment horizontal="center"/>
    </xf>
    <xf numFmtId="0" fontId="34" fillId="0" borderId="17" xfId="2" applyFont="1" applyBorder="1"/>
    <xf numFmtId="184" fontId="1" fillId="0" borderId="1" xfId="4" applyNumberFormat="1" applyFont="1"/>
    <xf numFmtId="172" fontId="34" fillId="0" borderId="33" xfId="6" applyNumberFormat="1" applyFont="1" applyBorder="1"/>
    <xf numFmtId="0" fontId="16" fillId="0" borderId="1" xfId="6" applyNumberFormat="1" applyFont="1" applyBorder="1"/>
    <xf numFmtId="177" fontId="16" fillId="0" borderId="1" xfId="6" applyNumberFormat="1" applyFont="1" applyBorder="1"/>
    <xf numFmtId="180" fontId="16" fillId="0" borderId="1" xfId="6" applyNumberFormat="1" applyFont="1" applyBorder="1"/>
    <xf numFmtId="10" fontId="17" fillId="24" borderId="14" xfId="6" applyNumberFormat="1" applyFont="1" applyFill="1" applyBorder="1"/>
    <xf numFmtId="10" fontId="16" fillId="0" borderId="12" xfId="2" applyNumberFormat="1" applyFont="1" applyBorder="1"/>
    <xf numFmtId="3" fontId="16" fillId="18" borderId="1" xfId="2" applyNumberFormat="1" applyFont="1" applyFill="1"/>
    <xf numFmtId="10" fontId="17" fillId="0" borderId="12" xfId="2" applyNumberFormat="1" applyFont="1" applyBorder="1"/>
    <xf numFmtId="3" fontId="16" fillId="0" borderId="11" xfId="2" applyNumberFormat="1" applyFont="1" applyBorder="1"/>
    <xf numFmtId="3" fontId="16" fillId="8" borderId="1" xfId="2" applyNumberFormat="1" applyFont="1" applyFill="1"/>
    <xf numFmtId="3" fontId="16" fillId="14" borderId="1" xfId="2" applyNumberFormat="1" applyFont="1" applyFill="1"/>
    <xf numFmtId="0" fontId="16" fillId="0" borderId="23" xfId="2" applyFont="1" applyBorder="1"/>
    <xf numFmtId="174" fontId="16" fillId="0" borderId="1" xfId="2" applyNumberFormat="1" applyFont="1"/>
    <xf numFmtId="172" fontId="16" fillId="0" borderId="1" xfId="2" applyNumberFormat="1" applyFont="1"/>
    <xf numFmtId="9" fontId="16" fillId="0" borderId="1" xfId="2" applyNumberFormat="1" applyFont="1"/>
    <xf numFmtId="0" fontId="16" fillId="0" borderId="25" xfId="2" applyFont="1" applyBorder="1"/>
    <xf numFmtId="174" fontId="16" fillId="0" borderId="26" xfId="2" applyNumberFormat="1" applyFont="1" applyBorder="1"/>
    <xf numFmtId="172" fontId="16" fillId="0" borderId="26" xfId="2" applyNumberFormat="1" applyFont="1" applyBorder="1"/>
    <xf numFmtId="9" fontId="16" fillId="0" borderId="26" xfId="2" applyNumberFormat="1" applyFont="1" applyBorder="1"/>
    <xf numFmtId="175" fontId="16" fillId="0" borderId="26" xfId="2" applyNumberFormat="1" applyFont="1" applyBorder="1"/>
    <xf numFmtId="176" fontId="16" fillId="0" borderId="26" xfId="2" applyNumberFormat="1" applyFont="1" applyBorder="1"/>
    <xf numFmtId="0" fontId="16" fillId="0" borderId="11" xfId="2" applyFont="1" applyBorder="1" applyAlignment="1">
      <alignment horizontal="left"/>
    </xf>
    <xf numFmtId="3" fontId="16" fillId="0" borderId="12" xfId="2" applyNumberFormat="1" applyFont="1" applyBorder="1"/>
    <xf numFmtId="0" fontId="17" fillId="0" borderId="11" xfId="2" applyFont="1" applyBorder="1"/>
    <xf numFmtId="3" fontId="15" fillId="0" borderId="1" xfId="2" applyNumberFormat="1"/>
    <xf numFmtId="3" fontId="25" fillId="0" borderId="1" xfId="2" applyNumberFormat="1" applyFont="1"/>
    <xf numFmtId="0" fontId="17" fillId="0" borderId="28" xfId="2" applyFont="1" applyBorder="1"/>
    <xf numFmtId="0" fontId="31" fillId="0" borderId="11" xfId="2" applyFont="1" applyBorder="1" applyAlignment="1">
      <alignment horizontal="left" indent="1"/>
    </xf>
    <xf numFmtId="172" fontId="16" fillId="0" borderId="1" xfId="2" applyNumberFormat="1" applyFont="1" applyAlignment="1">
      <alignment horizontal="center"/>
    </xf>
    <xf numFmtId="0" fontId="17" fillId="0" borderId="1" xfId="2" applyFont="1" applyAlignment="1">
      <alignment horizontal="center"/>
    </xf>
    <xf numFmtId="0" fontId="17" fillId="0" borderId="12" xfId="2" applyFont="1" applyBorder="1" applyAlignment="1">
      <alignment horizontal="center"/>
    </xf>
    <xf numFmtId="0" fontId="16" fillId="0" borderId="11" xfId="2" applyFont="1" applyBorder="1" applyAlignment="1">
      <alignment horizontal="left" indent="1"/>
    </xf>
    <xf numFmtId="0" fontId="27" fillId="0" borderId="1" xfId="2" applyFont="1" applyAlignment="1">
      <alignment horizontal="center"/>
    </xf>
    <xf numFmtId="0" fontId="15" fillId="0" borderId="11" xfId="2" applyBorder="1" applyAlignment="1">
      <alignment horizontal="left" indent="1"/>
    </xf>
    <xf numFmtId="0" fontId="15" fillId="0" borderId="17" xfId="2" applyBorder="1" applyAlignment="1">
      <alignment horizontal="left" indent="1"/>
    </xf>
    <xf numFmtId="172" fontId="16" fillId="0" borderId="18" xfId="2" applyNumberFormat="1" applyFont="1" applyBorder="1" applyAlignment="1">
      <alignment horizontal="center"/>
    </xf>
    <xf numFmtId="0" fontId="17" fillId="0" borderId="18" xfId="2" applyFont="1" applyBorder="1" applyAlignment="1">
      <alignment horizontal="center"/>
    </xf>
    <xf numFmtId="0" fontId="16" fillId="0" borderId="19" xfId="2" applyFont="1" applyBorder="1" applyAlignment="1">
      <alignment horizontal="center"/>
    </xf>
    <xf numFmtId="0" fontId="21" fillId="0" borderId="12" xfId="2" applyFont="1" applyBorder="1" applyAlignment="1">
      <alignment horizontal="center"/>
    </xf>
    <xf numFmtId="0" fontId="16" fillId="21" borderId="1" xfId="2" applyFont="1" applyFill="1"/>
    <xf numFmtId="0" fontId="16" fillId="0" borderId="17" xfId="2" applyFont="1" applyBorder="1"/>
    <xf numFmtId="172" fontId="16" fillId="0" borderId="18" xfId="2" applyNumberFormat="1" applyFont="1" applyBorder="1"/>
    <xf numFmtId="0" fontId="21" fillId="0" borderId="19" xfId="2" applyFont="1" applyBorder="1" applyAlignment="1">
      <alignment horizontal="center"/>
    </xf>
    <xf numFmtId="0" fontId="28" fillId="0" borderId="1" xfId="2" applyFont="1"/>
    <xf numFmtId="0" fontId="32" fillId="0" borderId="12" xfId="2" applyFont="1" applyBorder="1"/>
    <xf numFmtId="172" fontId="28" fillId="0" borderId="1" xfId="2" quotePrefix="1" applyNumberFormat="1" applyFont="1"/>
    <xf numFmtId="172" fontId="28" fillId="0" borderId="1" xfId="2" quotePrefix="1" applyNumberFormat="1" applyFont="1" applyAlignment="1">
      <alignment horizontal="left"/>
    </xf>
    <xf numFmtId="172" fontId="16" fillId="0" borderId="32" xfId="2" applyNumberFormat="1" applyFont="1" applyBorder="1"/>
    <xf numFmtId="172" fontId="16" fillId="0" borderId="31" xfId="2" applyNumberFormat="1" applyFont="1" applyBorder="1"/>
    <xf numFmtId="172" fontId="28" fillId="0" borderId="18" xfId="2" quotePrefix="1" applyNumberFormat="1" applyFont="1" applyBorder="1" applyAlignment="1">
      <alignment horizontal="left"/>
    </xf>
    <xf numFmtId="0" fontId="32" fillId="0" borderId="19" xfId="2" applyFont="1" applyBorder="1"/>
    <xf numFmtId="0" fontId="18" fillId="0" borderId="1" xfId="2" applyFont="1"/>
    <xf numFmtId="172" fontId="19" fillId="0" borderId="29" xfId="2" applyNumberFormat="1" applyFont="1" applyBorder="1"/>
    <xf numFmtId="0" fontId="34" fillId="0" borderId="1" xfId="2" applyFont="1"/>
    <xf numFmtId="172" fontId="34" fillId="0" borderId="1" xfId="6" applyNumberFormat="1" applyFont="1" applyFill="1" applyBorder="1"/>
    <xf numFmtId="175" fontId="19" fillId="0" borderId="19" xfId="2" applyNumberFormat="1" applyFont="1" applyBorder="1"/>
    <xf numFmtId="10" fontId="20" fillId="0" borderId="1" xfId="2" applyNumberFormat="1" applyFont="1"/>
    <xf numFmtId="10" fontId="17" fillId="0" borderId="1" xfId="6" applyNumberFormat="1" applyFont="1" applyFill="1" applyBorder="1"/>
    <xf numFmtId="0" fontId="27" fillId="0" borderId="1" xfId="2" applyFont="1"/>
    <xf numFmtId="0" fontId="35" fillId="0" borderId="17" xfId="2" applyFont="1" applyBorder="1"/>
    <xf numFmtId="172" fontId="35" fillId="0" borderId="19" xfId="2" applyNumberFormat="1" applyFont="1" applyBorder="1"/>
    <xf numFmtId="164" fontId="35" fillId="0" borderId="19" xfId="2" applyNumberFormat="1" applyFont="1" applyBorder="1"/>
    <xf numFmtId="10" fontId="16" fillId="0" borderId="1" xfId="1" applyNumberFormat="1" applyFont="1" applyBorder="1"/>
    <xf numFmtId="10" fontId="9" fillId="0" borderId="1" xfId="4" applyNumberFormat="1" applyFont="1" applyAlignment="1">
      <alignment horizontal="right" vertical="top"/>
    </xf>
    <xf numFmtId="10" fontId="2" fillId="0" borderId="1" xfId="4" applyNumberFormat="1" applyFont="1"/>
    <xf numFmtId="0" fontId="1" fillId="0" borderId="34" xfId="4" applyFont="1" applyBorder="1"/>
    <xf numFmtId="10" fontId="2" fillId="5" borderId="34" xfId="4" applyNumberFormat="1" applyFont="1" applyFill="1" applyBorder="1" applyAlignment="1">
      <alignment horizontal="right" vertical="top"/>
    </xf>
    <xf numFmtId="0" fontId="0" fillId="0" borderId="1" xfId="4" applyFont="1"/>
    <xf numFmtId="0" fontId="36" fillId="0" borderId="1" xfId="4" applyFont="1"/>
    <xf numFmtId="181" fontId="36" fillId="0" borderId="1" xfId="4" applyNumberFormat="1" applyFont="1"/>
    <xf numFmtId="183" fontId="36" fillId="0" borderId="1" xfId="4" applyNumberFormat="1" applyFont="1"/>
    <xf numFmtId="181" fontId="0" fillId="0" borderId="1" xfId="4" applyNumberFormat="1" applyFont="1"/>
    <xf numFmtId="0" fontId="36" fillId="0" borderId="1" xfId="4" applyFont="1" applyAlignment="1">
      <alignment horizontal="left"/>
    </xf>
    <xf numFmtId="0" fontId="0" fillId="0" borderId="1" xfId="4" applyFont="1" applyAlignment="1">
      <alignment horizontal="right"/>
    </xf>
    <xf numFmtId="0" fontId="37" fillId="0" borderId="1" xfId="4" applyFont="1"/>
    <xf numFmtId="167" fontId="0" fillId="0" borderId="1" xfId="4" applyNumberFormat="1" applyFont="1"/>
    <xf numFmtId="0" fontId="0" fillId="0" borderId="0" xfId="4" applyFont="1" applyBorder="1"/>
    <xf numFmtId="41" fontId="0" fillId="0" borderId="1" xfId="4" applyNumberFormat="1" applyFont="1"/>
    <xf numFmtId="9" fontId="0" fillId="0" borderId="1" xfId="4" applyNumberFormat="1" applyFont="1" applyAlignment="1">
      <alignment horizontal="right"/>
    </xf>
    <xf numFmtId="0" fontId="0" fillId="0" borderId="1" xfId="4" applyFont="1" applyAlignment="1">
      <alignment horizontal="center"/>
    </xf>
    <xf numFmtId="171" fontId="0" fillId="0" borderId="1" xfId="4" applyNumberFormat="1" applyFont="1"/>
    <xf numFmtId="0" fontId="38" fillId="0" borderId="1" xfId="4" applyFont="1"/>
    <xf numFmtId="3" fontId="0" fillId="0" borderId="1" xfId="4" applyNumberFormat="1" applyFont="1"/>
    <xf numFmtId="182" fontId="0" fillId="0" borderId="1" xfId="4" applyNumberFormat="1" applyFont="1"/>
    <xf numFmtId="3" fontId="36" fillId="0" borderId="1" xfId="4" applyNumberFormat="1" applyFont="1"/>
    <xf numFmtId="10" fontId="0" fillId="0" borderId="1" xfId="4" applyNumberFormat="1" applyFont="1"/>
    <xf numFmtId="10" fontId="0" fillId="0" borderId="0" xfId="0" applyNumberFormat="1"/>
    <xf numFmtId="10" fontId="36" fillId="0" borderId="0" xfId="0" applyNumberFormat="1" applyFont="1"/>
    <xf numFmtId="41" fontId="36" fillId="0" borderId="0" xfId="0" applyNumberFormat="1" applyFont="1" applyAlignment="1">
      <alignment horizontal="right"/>
    </xf>
    <xf numFmtId="14" fontId="0" fillId="0" borderId="1" xfId="4" applyNumberFormat="1" applyFont="1"/>
    <xf numFmtId="166" fontId="14" fillId="0" borderId="1" xfId="7" applyFont="1" applyBorder="1"/>
    <xf numFmtId="3" fontId="2" fillId="0" borderId="34" xfId="4" applyNumberFormat="1" applyFont="1" applyBorder="1"/>
    <xf numFmtId="0" fontId="16" fillId="0" borderId="30" xfId="2" applyFont="1" applyBorder="1"/>
    <xf numFmtId="0" fontId="16" fillId="0" borderId="29" xfId="2" applyFont="1" applyBorder="1"/>
    <xf numFmtId="10" fontId="15" fillId="0" borderId="1" xfId="2" applyNumberFormat="1"/>
    <xf numFmtId="0" fontId="40" fillId="0" borderId="1" xfId="2" applyFont="1"/>
    <xf numFmtId="181" fontId="36" fillId="0" borderId="1" xfId="4" applyNumberFormat="1" applyFont="1" applyAlignment="1">
      <alignment horizontal="right"/>
    </xf>
    <xf numFmtId="177" fontId="36" fillId="0" borderId="1" xfId="4" applyNumberFormat="1" applyFont="1"/>
    <xf numFmtId="9" fontId="16" fillId="0" borderId="18" xfId="2" applyNumberFormat="1" applyFont="1" applyBorder="1"/>
    <xf numFmtId="0" fontId="21" fillId="0" borderId="18" xfId="2" applyFont="1" applyBorder="1"/>
    <xf numFmtId="172" fontId="16" fillId="0" borderId="29" xfId="2" applyNumberFormat="1" applyFont="1" applyBorder="1"/>
    <xf numFmtId="177" fontId="16" fillId="0" borderId="11" xfId="6" applyNumberFormat="1" applyFont="1" applyBorder="1"/>
    <xf numFmtId="172" fontId="15" fillId="0" borderId="12" xfId="2" applyNumberFormat="1" applyBorder="1"/>
    <xf numFmtId="0" fontId="14" fillId="0" borderId="1" xfId="4" applyAlignment="1">
      <alignment horizontal="left"/>
    </xf>
    <xf numFmtId="15" fontId="14" fillId="0" borderId="1" xfId="4" applyNumberFormat="1"/>
    <xf numFmtId="168" fontId="14" fillId="0" borderId="1" xfId="4" applyNumberFormat="1"/>
    <xf numFmtId="186" fontId="16" fillId="0" borderId="1" xfId="1" applyNumberFormat="1" applyFont="1" applyBorder="1"/>
    <xf numFmtId="0" fontId="41" fillId="0" borderId="1" xfId="4" applyFont="1"/>
    <xf numFmtId="177" fontId="1" fillId="0" borderId="1" xfId="4" applyNumberFormat="1" applyFont="1"/>
    <xf numFmtId="181" fontId="1" fillId="26" borderId="1" xfId="4" applyNumberFormat="1" applyFont="1" applyFill="1"/>
    <xf numFmtId="10" fontId="19" fillId="0" borderId="1" xfId="1" applyNumberFormat="1" applyFont="1" applyBorder="1" applyAlignment="1">
      <alignment horizontal="left"/>
    </xf>
    <xf numFmtId="9" fontId="16" fillId="0" borderId="1" xfId="1" applyFont="1" applyBorder="1"/>
    <xf numFmtId="0" fontId="43" fillId="0" borderId="1" xfId="2" applyFont="1"/>
    <xf numFmtId="0" fontId="33" fillId="0" borderId="1" xfId="5" applyBorder="1"/>
    <xf numFmtId="0" fontId="33" fillId="0" borderId="0" xfId="5" applyAlignment="1"/>
    <xf numFmtId="0" fontId="0" fillId="0" borderId="1" xfId="4" applyFont="1" applyAlignment="1">
      <alignment horizontal="left"/>
    </xf>
    <xf numFmtId="15" fontId="0" fillId="0" borderId="1" xfId="4" applyNumberFormat="1" applyFont="1"/>
    <xf numFmtId="185" fontId="36" fillId="0" borderId="1" xfId="4" applyNumberFormat="1" applyFont="1"/>
    <xf numFmtId="168" fontId="37" fillId="0" borderId="1" xfId="4" applyNumberFormat="1" applyFont="1"/>
    <xf numFmtId="181" fontId="42" fillId="26" borderId="1" xfId="4" applyNumberFormat="1" applyFont="1" applyFill="1"/>
    <xf numFmtId="0" fontId="13" fillId="0" borderId="0" xfId="0" applyFont="1" applyAlignment="1">
      <alignment wrapText="1"/>
    </xf>
    <xf numFmtId="0" fontId="29" fillId="23" borderId="1" xfId="2" applyFont="1" applyFill="1" applyAlignment="1">
      <alignment horizontal="center"/>
    </xf>
    <xf numFmtId="0" fontId="22" fillId="9" borderId="8" xfId="2" applyFont="1" applyFill="1" applyBorder="1" applyAlignment="1">
      <alignment horizontal="center"/>
    </xf>
    <xf numFmtId="0" fontId="22" fillId="9" borderId="9" xfId="2" applyFont="1" applyFill="1" applyBorder="1" applyAlignment="1">
      <alignment horizontal="center"/>
    </xf>
    <xf numFmtId="0" fontId="22" fillId="9" borderId="10" xfId="2" applyFont="1" applyFill="1" applyBorder="1" applyAlignment="1">
      <alignment horizontal="center"/>
    </xf>
    <xf numFmtId="0" fontId="22" fillId="10" borderId="8" xfId="2" applyFont="1" applyFill="1" applyBorder="1" applyAlignment="1">
      <alignment horizontal="center"/>
    </xf>
    <xf numFmtId="0" fontId="22" fillId="10" borderId="9" xfId="2" applyFont="1" applyFill="1" applyBorder="1" applyAlignment="1">
      <alignment horizontal="center"/>
    </xf>
    <xf numFmtId="0" fontId="22" fillId="10" borderId="10" xfId="2" applyFont="1" applyFill="1" applyBorder="1" applyAlignment="1">
      <alignment horizontal="center"/>
    </xf>
    <xf numFmtId="0" fontId="22" fillId="11" borderId="9" xfId="2" applyFont="1" applyFill="1" applyBorder="1" applyAlignment="1">
      <alignment horizontal="center"/>
    </xf>
    <xf numFmtId="0" fontId="40" fillId="0" borderId="1" xfId="2" applyFont="1" applyAlignment="1">
      <alignment wrapText="1"/>
    </xf>
    <xf numFmtId="0" fontId="40" fillId="0" borderId="12" xfId="2" applyFont="1" applyBorder="1" applyAlignment="1">
      <alignment wrapText="1"/>
    </xf>
    <xf numFmtId="0" fontId="0" fillId="0" borderId="0" xfId="0" applyAlignment="1"/>
    <xf numFmtId="0" fontId="15" fillId="11" borderId="10" xfId="2" applyFill="1" applyBorder="1" applyAlignment="1"/>
  </cellXfs>
  <cellStyles count="8">
    <cellStyle name="Comma" xfId="7" builtinId="3"/>
    <cellStyle name="Hyperlink" xfId="5" builtinId="8"/>
    <cellStyle name="Normal" xfId="0" builtinId="0"/>
    <cellStyle name="Normal 2" xfId="2" xr:uid="{D3A6817B-8100-47A9-A5CD-2120F2ABD935}"/>
    <cellStyle name="Normal 3" xfId="4" xr:uid="{85BDC5AE-B4D4-46A9-9B47-D0776D4EF4BE}"/>
    <cellStyle name="Percent" xfId="1" builtinId="5"/>
    <cellStyle name="Percent 2" xfId="3" xr:uid="{1ECBB61D-60AD-4619-9D28-13B640BB2EDC}"/>
    <cellStyle name="Percent 3" xfId="6" xr:uid="{8D8B1D7C-0CBD-426C-B5FD-FE02FEC52D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lang="en-CA" b="0">
                <a:solidFill>
                  <a:srgbClr val="757575"/>
                </a:solidFill>
                <a:latin typeface="Roboto"/>
              </a:rPr>
              <a:t>Pre-Financing % vs Post-Financing %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'Ex 4 Sale Today '!$N$16</c:f>
              <c:strCache>
                <c:ptCount val="1"/>
                <c:pt idx="0">
                  <c:v>Karim Kombucha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 4 Sale Today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4 Sale Today '!$O$16:$P$16</c:f>
              <c:numCache>
                <c:formatCode>0.0%</c:formatCode>
                <c:ptCount val="2"/>
                <c:pt idx="0">
                  <c:v>0.5</c:v>
                </c:pt>
                <c:pt idx="1">
                  <c:v>0.47899449475660694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2C2-4584-8B01-CEAA9B19AE71}"/>
            </c:ext>
          </c:extLst>
        </c:ser>
        <c:ser>
          <c:idx val="1"/>
          <c:order val="1"/>
          <c:tx>
            <c:strRef>
              <c:f>'Ex 4 Sale Today '!$N$17</c:f>
              <c:strCache>
                <c:ptCount val="1"/>
                <c:pt idx="0">
                  <c:v>Elon Tusk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 4 Sale Today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4 Sale Today '!$O$17:$P$17</c:f>
              <c:numCache>
                <c:formatCode>0.0%</c:formatCode>
                <c:ptCount val="2"/>
                <c:pt idx="0">
                  <c:v>0.23333333333333334</c:v>
                </c:pt>
                <c:pt idx="1">
                  <c:v>0.22353076421974991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2C2-4584-8B01-CEAA9B19AE71}"/>
            </c:ext>
          </c:extLst>
        </c:ser>
        <c:ser>
          <c:idx val="2"/>
          <c:order val="2"/>
          <c:tx>
            <c:strRef>
              <c:f>'Ex 4 Sale Today '!$N$18</c:f>
              <c:strCache>
                <c:ptCount val="1"/>
                <c:pt idx="0">
                  <c:v>Dack Jorsey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4 Sale Today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4 Sale Today '!$O$18:$P$18</c:f>
              <c:numCache>
                <c:formatCode>0.0%</c:formatCode>
                <c:ptCount val="2"/>
                <c:pt idx="0">
                  <c:v>3.3333333333333333E-2</c:v>
                </c:pt>
                <c:pt idx="1">
                  <c:v>3.1932966317107125E-2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2C2-4584-8B01-CEAA9B19AE71}"/>
            </c:ext>
          </c:extLst>
        </c:ser>
        <c:ser>
          <c:idx val="3"/>
          <c:order val="3"/>
          <c:tx>
            <c:strRef>
              <c:f>'Ex 4 Sale Today '!$N$19</c:f>
              <c:strCache>
                <c:ptCount val="1"/>
                <c:pt idx="0">
                  <c:v>Zack Muckerberg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4 Sale Today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4 Sale Today '!$O$19:$P$19</c:f>
              <c:numCache>
                <c:formatCode>0.0%</c:formatCode>
                <c:ptCount val="2"/>
                <c:pt idx="0">
                  <c:v>3.3333333333333333E-2</c:v>
                </c:pt>
                <c:pt idx="1">
                  <c:v>3.1932966317107125E-2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2C2-4584-8B01-CEAA9B19AE71}"/>
            </c:ext>
          </c:extLst>
        </c:ser>
        <c:ser>
          <c:idx val="4"/>
          <c:order val="4"/>
          <c:tx>
            <c:strRef>
              <c:f>'Ex 4 Sale Today '!$N$21</c:f>
              <c:strCache>
                <c:ptCount val="1"/>
                <c:pt idx="0">
                  <c:v>DSP Partners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4 Sale Today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4 Sale Today '!$O$21:$P$21</c:f>
              <c:numCache>
                <c:formatCode>0.0%</c:formatCode>
                <c:ptCount val="2"/>
                <c:pt idx="0">
                  <c:v>0.1</c:v>
                </c:pt>
                <c:pt idx="1">
                  <c:v>0.10744165847053865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2C2-4584-8B01-CEAA9B19AE71}"/>
            </c:ext>
          </c:extLst>
        </c:ser>
        <c:ser>
          <c:idx val="5"/>
          <c:order val="5"/>
          <c:tx>
            <c:strRef>
              <c:f>'Ex 4 Sale Today '!$N$23</c:f>
              <c:strCache>
                <c:ptCount val="1"/>
                <c:pt idx="0">
                  <c:v>Lend Co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 4 Sale Today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4 Sale Today '!$O$23:$P$23</c:f>
              <c:numCache>
                <c:formatCode>0.0%</c:formatCode>
                <c:ptCount val="2"/>
                <c:pt idx="0">
                  <c:v>0</c:v>
                </c:pt>
                <c:pt idx="1">
                  <c:v>3.0368250967568879E-2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2C2-4584-8B01-CEAA9B19AE71}"/>
            </c:ext>
          </c:extLst>
        </c:ser>
        <c:ser>
          <c:idx val="6"/>
          <c:order val="6"/>
          <c:tx>
            <c:strRef>
              <c:f>'Ex 4 Sale Today '!$N$24</c:f>
              <c:strCache>
                <c:ptCount val="1"/>
                <c:pt idx="0">
                  <c:v>New Investor</c:v>
                </c:pt>
              </c:strCache>
            </c:strRef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0"/>
              <c:layout>
                <c:manualLayout>
                  <c:x val="2.2222222222221815E-3"/>
                  <c:y val="1.7969451931716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C2-4584-8B01-CEAA9B19AE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 4 Sale Today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4 Sale Today '!$O$24:$P$24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2C2-4584-8B01-CEAA9B19AE71}"/>
            </c:ext>
          </c:extLst>
        </c:ser>
        <c:ser>
          <c:idx val="8"/>
          <c:order val="7"/>
          <c:tx>
            <c:strRef>
              <c:f>'Ex 4 Sale Today '!$N$27</c:f>
              <c:strCache>
                <c:ptCount val="1"/>
                <c:pt idx="0">
                  <c:v>ESOP - Granted</c:v>
                </c:pt>
              </c:strCache>
            </c:strRef>
          </c:tx>
          <c:spPr>
            <a:solidFill>
              <a:srgbClr val="FDE49B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4 Sale Today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4 Sale Today '!$O$27:$P$27</c:f>
              <c:numCache>
                <c:formatCode>0.0%</c:formatCode>
                <c:ptCount val="2"/>
                <c:pt idx="0">
                  <c:v>6.6666666666666666E-2</c:v>
                </c:pt>
                <c:pt idx="1">
                  <c:v>6.3865932634214251E-2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2C2-4584-8B01-CEAA9B19AE71}"/>
            </c:ext>
          </c:extLst>
        </c:ser>
        <c:ser>
          <c:idx val="9"/>
          <c:order val="8"/>
          <c:tx>
            <c:strRef>
              <c:f>'Ex 4 Sale Today '!$N$28</c:f>
              <c:strCache>
                <c:ptCount val="1"/>
                <c:pt idx="0">
                  <c:v>ESOP - Available</c:v>
                </c:pt>
              </c:strCache>
            </c:strRef>
          </c:tx>
          <c:spPr>
            <a:solidFill>
              <a:srgbClr val="96DFAA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4 Sale Today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4 Sale Today '!$O$28:$P$28</c:f>
              <c:numCache>
                <c:formatCode>0.0%</c:formatCode>
                <c:ptCount val="2"/>
                <c:pt idx="0">
                  <c:v>3.3333333333333333E-2</c:v>
                </c:pt>
                <c:pt idx="1">
                  <c:v>3.1932966317107125E-2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2C2-4584-8B01-CEAA9B19AE71}"/>
            </c:ext>
          </c:extLst>
        </c:ser>
        <c:ser>
          <c:idx val="10"/>
          <c:order val="9"/>
          <c:tx>
            <c:strRef>
              <c:f>'Ex 4 Sale Today '!$N$29</c:f>
              <c:strCache>
                <c:ptCount val="1"/>
                <c:pt idx="0">
                  <c:v>ESOP Top Up</c:v>
                </c:pt>
              </c:strCache>
            </c:strRef>
          </c:tx>
          <c:spPr>
            <a:solidFill>
              <a:srgbClr val="FFC59A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4 Sale Today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4 Sale Today '!$O$29:$P$29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2C2-4584-8B01-CEAA9B19A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7023531"/>
        <c:axId val="1498529289"/>
      </c:barChart>
      <c:catAx>
        <c:axId val="987023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8529289"/>
        <c:crosses val="autoZero"/>
        <c:auto val="1"/>
        <c:lblAlgn val="ctr"/>
        <c:lblOffset val="100"/>
        <c:noMultiLvlLbl val="1"/>
      </c:catAx>
      <c:valAx>
        <c:axId val="149852928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870235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lang="en-CA" b="0">
                <a:solidFill>
                  <a:srgbClr val="757575"/>
                </a:solidFill>
                <a:latin typeface="Roboto"/>
              </a:rPr>
              <a:t>Pre-Financing % vs Post-Financing %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'Ex 5 Series A '!$N$16</c:f>
              <c:strCache>
                <c:ptCount val="1"/>
                <c:pt idx="0">
                  <c:v>Karim Kombucha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 5 Series A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5 Series A '!$O$16:$P$16</c:f>
              <c:numCache>
                <c:formatCode>0.0%</c:formatCode>
                <c:ptCount val="2"/>
                <c:pt idx="0">
                  <c:v>0.5</c:v>
                </c:pt>
                <c:pt idx="1">
                  <c:v>0.35850981543428001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4FC-49DC-9E57-4C5E40531B47}"/>
            </c:ext>
          </c:extLst>
        </c:ser>
        <c:ser>
          <c:idx val="1"/>
          <c:order val="1"/>
          <c:tx>
            <c:strRef>
              <c:f>'Ex 5 Series A '!$N$17</c:f>
              <c:strCache>
                <c:ptCount val="1"/>
                <c:pt idx="0">
                  <c:v>Elon Tusk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 5 Series A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5 Series A '!$O$17:$P$17</c:f>
              <c:numCache>
                <c:formatCode>0.0%</c:formatCode>
                <c:ptCount val="2"/>
                <c:pt idx="0">
                  <c:v>0.23333333333333334</c:v>
                </c:pt>
                <c:pt idx="1">
                  <c:v>0.17547802756724493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4FC-49DC-9E57-4C5E40531B47}"/>
            </c:ext>
          </c:extLst>
        </c:ser>
        <c:ser>
          <c:idx val="2"/>
          <c:order val="2"/>
          <c:tx>
            <c:strRef>
              <c:f>'Ex 5 Series A '!$N$18</c:f>
              <c:strCache>
                <c:ptCount val="1"/>
                <c:pt idx="0">
                  <c:v>Dack Jorsey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5 Series A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5 Series A '!$O$18:$P$18</c:f>
              <c:numCache>
                <c:formatCode>0.0%</c:formatCode>
                <c:ptCount val="2"/>
                <c:pt idx="0">
                  <c:v>3.3333333333333333E-2</c:v>
                </c:pt>
                <c:pt idx="1">
                  <c:v>3.3333333333333333E-2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4FC-49DC-9E57-4C5E40531B47}"/>
            </c:ext>
          </c:extLst>
        </c:ser>
        <c:ser>
          <c:idx val="3"/>
          <c:order val="3"/>
          <c:tx>
            <c:strRef>
              <c:f>'Ex 5 Series A '!$N$19</c:f>
              <c:strCache>
                <c:ptCount val="1"/>
                <c:pt idx="0">
                  <c:v>Zack Muckerberg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5 Series A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5 Series A '!$O$19:$P$19</c:f>
              <c:numCache>
                <c:formatCode>0.0%</c:formatCode>
                <c:ptCount val="2"/>
                <c:pt idx="0">
                  <c:v>3.3333333333333333E-2</c:v>
                </c:pt>
                <c:pt idx="1">
                  <c:v>3.3333333333333333E-2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4FC-49DC-9E57-4C5E40531B47}"/>
            </c:ext>
          </c:extLst>
        </c:ser>
        <c:ser>
          <c:idx val="4"/>
          <c:order val="4"/>
          <c:tx>
            <c:strRef>
              <c:f>'Ex 5 Series A '!$N$21</c:f>
              <c:strCache>
                <c:ptCount val="1"/>
                <c:pt idx="0">
                  <c:v>DSP Partners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5 Series A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5 Series A '!$O$21:$P$21</c:f>
              <c:numCache>
                <c:formatCode>0.0%</c:formatCode>
                <c:ptCount val="2"/>
                <c:pt idx="0">
                  <c:v>0.1</c:v>
                </c:pt>
                <c:pt idx="1">
                  <c:v>8.5012586601020526E-2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4FC-49DC-9E57-4C5E40531B47}"/>
            </c:ext>
          </c:extLst>
        </c:ser>
        <c:ser>
          <c:idx val="5"/>
          <c:order val="5"/>
          <c:tx>
            <c:strRef>
              <c:f>'Ex 5 Series A '!$N$23</c:f>
              <c:strCache>
                <c:ptCount val="1"/>
                <c:pt idx="0">
                  <c:v>Lend Co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 5 Series A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5 Series A '!$O$23:$P$23</c:f>
              <c:numCache>
                <c:formatCode>0.0%</c:formatCode>
                <c:ptCount val="2"/>
                <c:pt idx="0">
                  <c:v>0</c:v>
                </c:pt>
                <c:pt idx="1">
                  <c:v>2.5581186858752963E-2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14FC-49DC-9E57-4C5E40531B47}"/>
            </c:ext>
          </c:extLst>
        </c:ser>
        <c:ser>
          <c:idx val="6"/>
          <c:order val="6"/>
          <c:tx>
            <c:strRef>
              <c:f>'Ex 5 Series A '!$N$24</c:f>
              <c:strCache>
                <c:ptCount val="1"/>
                <c:pt idx="0">
                  <c:v>New Investor</c:v>
                </c:pt>
              </c:strCache>
            </c:strRef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0"/>
              <c:layout>
                <c:manualLayout>
                  <c:x val="2.2222222222221815E-3"/>
                  <c:y val="1.7969451931716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FC-49DC-9E57-4C5E40531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 5 Series A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5 Series A '!$O$24:$P$24</c:f>
              <c:numCache>
                <c:formatCode>0.0%</c:formatCode>
                <c:ptCount val="2"/>
                <c:pt idx="0">
                  <c:v>0</c:v>
                </c:pt>
                <c:pt idx="1">
                  <c:v>0.15861520616499394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14FC-49DC-9E57-4C5E40531B47}"/>
            </c:ext>
          </c:extLst>
        </c:ser>
        <c:ser>
          <c:idx val="8"/>
          <c:order val="7"/>
          <c:tx>
            <c:strRef>
              <c:f>'Ex 5 Series A '!$N$27</c:f>
              <c:strCache>
                <c:ptCount val="1"/>
                <c:pt idx="0">
                  <c:v>ESOP - Granted</c:v>
                </c:pt>
              </c:strCache>
            </c:strRef>
          </c:tx>
          <c:spPr>
            <a:solidFill>
              <a:srgbClr val="FDE49B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5 Series A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5 Series A '!$O$27:$P$27</c:f>
              <c:numCache>
                <c:formatCode>0.0%</c:formatCode>
                <c:ptCount val="2"/>
                <c:pt idx="0">
                  <c:v>6.6666666666666666E-2</c:v>
                </c:pt>
                <c:pt idx="1">
                  <c:v>5.0136579304927119E-2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14FC-49DC-9E57-4C5E40531B47}"/>
            </c:ext>
          </c:extLst>
        </c:ser>
        <c:ser>
          <c:idx val="9"/>
          <c:order val="8"/>
          <c:tx>
            <c:strRef>
              <c:f>'Ex 5 Series A '!$N$28</c:f>
              <c:strCache>
                <c:ptCount val="1"/>
                <c:pt idx="0">
                  <c:v>ESOP - Available</c:v>
                </c:pt>
              </c:strCache>
            </c:strRef>
          </c:tx>
          <c:spPr>
            <a:solidFill>
              <a:srgbClr val="96DFAA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5 Series A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5 Series A '!$O$28:$P$28</c:f>
              <c:numCache>
                <c:formatCode>0.0%</c:formatCode>
                <c:ptCount val="2"/>
                <c:pt idx="0">
                  <c:v>3.3333333333333333E-2</c:v>
                </c:pt>
                <c:pt idx="1">
                  <c:v>2.5068289652463559E-2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14FC-49DC-9E57-4C5E40531B47}"/>
            </c:ext>
          </c:extLst>
        </c:ser>
        <c:ser>
          <c:idx val="10"/>
          <c:order val="9"/>
          <c:tx>
            <c:strRef>
              <c:f>'Ex 5 Series A '!$N$29</c:f>
              <c:strCache>
                <c:ptCount val="1"/>
                <c:pt idx="0">
                  <c:v>ESOP Top Up</c:v>
                </c:pt>
              </c:strCache>
            </c:strRef>
          </c:tx>
          <c:spPr>
            <a:solidFill>
              <a:srgbClr val="FFC59A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 5 Series A '!$O$15:$P$15</c:f>
              <c:strCache>
                <c:ptCount val="2"/>
                <c:pt idx="0">
                  <c:v>Pre-Financing %</c:v>
                </c:pt>
                <c:pt idx="1">
                  <c:v>Post-Financing %</c:v>
                </c:pt>
              </c:strCache>
            </c:strRef>
          </c:cat>
          <c:val>
            <c:numRef>
              <c:f>'Ex 5 Series A '!$O$29:$P$29</c:f>
              <c:numCache>
                <c:formatCode>0.0%</c:formatCode>
                <c:ptCount val="2"/>
                <c:pt idx="0">
                  <c:v>0</c:v>
                </c:pt>
                <c:pt idx="1">
                  <c:v>5.4931641749650345E-2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14FC-49DC-9E57-4C5E4053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7023531"/>
        <c:axId val="1498529289"/>
      </c:barChart>
      <c:catAx>
        <c:axId val="987023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8529289"/>
        <c:crosses val="autoZero"/>
        <c:auto val="1"/>
        <c:lblAlgn val="ctr"/>
        <c:lblOffset val="100"/>
        <c:noMultiLvlLbl val="1"/>
      </c:catAx>
      <c:valAx>
        <c:axId val="149852928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870235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555171</xdr:colOff>
      <xdr:row>11</xdr:row>
      <xdr:rowOff>95249</xdr:rowOff>
    </xdr:from>
    <xdr:ext cx="5715000" cy="45720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56F17E18-139E-4F29-8820-1F938A535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555171</xdr:colOff>
      <xdr:row>11</xdr:row>
      <xdr:rowOff>95249</xdr:rowOff>
    </xdr:from>
    <xdr:ext cx="5715000" cy="4572000"/>
    <xdr:graphicFrame macro="">
      <xdr:nvGraphicFramePr>
        <xdr:cNvPr id="4" name="Chart 2" title="Chart">
          <a:extLst>
            <a:ext uri="{FF2B5EF4-FFF2-40B4-BE49-F238E27FC236}">
              <a16:creationId xmlns:a16="http://schemas.microsoft.com/office/drawing/2014/main" id="{A30EB4D0-9893-4EB4-9C6D-7B4E1917B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der\Documents\Macc%20Term%202\ACC%20690%20-%20Start%20Up%20Finance\Final%20Cap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Cap Table"/>
      <sheetName val="Valuations 5 years"/>
      <sheetName val="Valuations"/>
      <sheetName val="Other multiples"/>
      <sheetName val="Series A"/>
      <sheetName val="Sale Today"/>
    </sheetNames>
    <sheetDataSet>
      <sheetData sheetId="0"/>
      <sheetData sheetId="1">
        <row r="13">
          <cell r="D13">
            <v>250000</v>
          </cell>
        </row>
        <row r="14">
          <cell r="D14">
            <v>4000000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1ifee913chfs3qckreoejs17-wpengine.netdna-ssl.com/wp-content/uploads/2021/07/SEG-Public-Market-Update-June-2021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83"/>
  <sheetViews>
    <sheetView showGridLines="0" workbookViewId="0">
      <pane xSplit="3" ySplit="6" topLeftCell="D7" activePane="bottomRight" state="frozen"/>
      <selection pane="bottomRight" activeCell="D10" sqref="D10"/>
      <selection pane="bottomLeft" activeCell="A7" sqref="A7"/>
      <selection pane="topRight" activeCell="D1" sqref="D1"/>
    </sheetView>
  </sheetViews>
  <sheetFormatPr defaultColWidth="14.42578125" defaultRowHeight="15" customHeight="1" outlineLevelRow="1"/>
  <cols>
    <col min="1" max="1" width="1" customWidth="1"/>
    <col min="2" max="2" width="2" customWidth="1"/>
    <col min="3" max="3" width="50.7109375" customWidth="1"/>
    <col min="4" max="4" width="13.28515625" customWidth="1"/>
    <col min="5" max="5" width="14.42578125" customWidth="1"/>
    <col min="6" max="6" width="15.28515625" customWidth="1"/>
    <col min="7" max="7" width="14.42578125" customWidth="1"/>
    <col min="8" max="8" width="14.85546875" customWidth="1"/>
    <col min="9" max="9" width="14.7109375" customWidth="1"/>
    <col min="10" max="10" width="14.5703125" customWidth="1"/>
    <col min="11" max="11" width="15.140625" customWidth="1"/>
    <col min="12" max="12" width="15" customWidth="1"/>
    <col min="13" max="14" width="14.7109375" customWidth="1"/>
    <col min="15" max="15" width="15.140625" customWidth="1"/>
    <col min="16" max="16" width="13.28515625" customWidth="1"/>
    <col min="17" max="17" width="14.42578125" customWidth="1"/>
    <col min="18" max="18" width="15.28515625" customWidth="1"/>
    <col min="19" max="19" width="14.42578125" customWidth="1"/>
    <col min="20" max="20" width="14.85546875" customWidth="1"/>
    <col min="21" max="21" width="14.7109375" customWidth="1"/>
    <col min="22" max="22" width="2" customWidth="1"/>
    <col min="23" max="23" width="14.7109375" customWidth="1"/>
  </cols>
  <sheetData>
    <row r="1" spans="1:23" ht="6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</row>
    <row r="2" spans="1:23" ht="39.75" customHeight="1">
      <c r="A2" s="3"/>
      <c r="B2" s="4"/>
      <c r="C2" s="5" t="s"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6"/>
    </row>
    <row r="3" spans="1:23" ht="18.75" customHeight="1">
      <c r="A3" s="3"/>
      <c r="B3" s="4"/>
      <c r="C3" s="7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6"/>
    </row>
    <row r="4" spans="1:23" ht="15" customHeight="1">
      <c r="A4" s="3" t="s">
        <v>2</v>
      </c>
      <c r="B4" s="4"/>
      <c r="C4" s="8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6" t="s">
        <v>2</v>
      </c>
    </row>
    <row r="5" spans="1:23" ht="14.25">
      <c r="A5" s="3" t="s">
        <v>2</v>
      </c>
      <c r="B5" s="4"/>
      <c r="C5" s="4"/>
      <c r="D5" s="35">
        <f>(D8-E8)/E8</f>
        <v>0.13906473351031243</v>
      </c>
      <c r="E5" s="35">
        <f t="shared" ref="E5:U5" si="0">(E8-F8)/F8</f>
        <v>7.8205392055978595E-3</v>
      </c>
      <c r="F5" s="35">
        <f t="shared" si="0"/>
        <v>2.9231095106968863E-2</v>
      </c>
      <c r="G5" s="35">
        <f t="shared" si="0"/>
        <v>3.4853134590092066E-2</v>
      </c>
      <c r="H5" s="35">
        <f t="shared" si="0"/>
        <v>5.1879179156098687E-2</v>
      </c>
      <c r="I5" s="35">
        <f t="shared" si="0"/>
        <v>1.9511048425011755E-2</v>
      </c>
      <c r="J5" s="35">
        <f t="shared" si="0"/>
        <v>3.4784723911457066E-2</v>
      </c>
      <c r="K5" s="35">
        <f t="shared" si="0"/>
        <v>4.2078580481622309E-2</v>
      </c>
      <c r="L5" s="35">
        <f t="shared" si="0"/>
        <v>4.8365665692266809E-2</v>
      </c>
      <c r="M5" s="35">
        <f t="shared" si="0"/>
        <v>1.2375571697605597E-2</v>
      </c>
      <c r="N5" s="35">
        <f t="shared" si="0"/>
        <v>4.1468198374894925E-2</v>
      </c>
      <c r="O5" s="35">
        <f t="shared" si="0"/>
        <v>5.4357459379615954E-2</v>
      </c>
      <c r="P5" s="35">
        <f t="shared" si="0"/>
        <v>5.7151780137414114E-2</v>
      </c>
      <c r="Q5" s="35">
        <f t="shared" si="0"/>
        <v>4.6802055681238637E-2</v>
      </c>
      <c r="R5" s="35">
        <f t="shared" si="0"/>
        <v>6.9053493915268105E-2</v>
      </c>
      <c r="S5" s="35">
        <f t="shared" si="0"/>
        <v>3.6620800092747575E-2</v>
      </c>
      <c r="T5" s="35">
        <f t="shared" si="0"/>
        <v>5.0408719346049048E-2</v>
      </c>
      <c r="U5" s="35" t="e">
        <f t="shared" si="0"/>
        <v>#DIV/0!</v>
      </c>
      <c r="V5" s="4"/>
      <c r="W5" s="6" t="s">
        <v>2</v>
      </c>
    </row>
    <row r="6" spans="1:23" ht="17.649999999999999">
      <c r="A6" s="9" t="s">
        <v>2</v>
      </c>
      <c r="B6" s="10"/>
      <c r="C6" s="10"/>
      <c r="D6" s="11">
        <v>44377</v>
      </c>
      <c r="E6" s="12">
        <f t="shared" ref="E6:U6" si="1">EOMONTH(D6,-1)</f>
        <v>44347</v>
      </c>
      <c r="F6" s="12">
        <f t="shared" si="1"/>
        <v>44316</v>
      </c>
      <c r="G6" s="12">
        <f t="shared" si="1"/>
        <v>44286</v>
      </c>
      <c r="H6" s="12">
        <f t="shared" si="1"/>
        <v>44255</v>
      </c>
      <c r="I6" s="12">
        <f t="shared" si="1"/>
        <v>44227</v>
      </c>
      <c r="J6" s="12">
        <f t="shared" si="1"/>
        <v>44196</v>
      </c>
      <c r="K6" s="12">
        <f t="shared" si="1"/>
        <v>44165</v>
      </c>
      <c r="L6" s="12">
        <f t="shared" si="1"/>
        <v>44135</v>
      </c>
      <c r="M6" s="12">
        <f t="shared" si="1"/>
        <v>44104</v>
      </c>
      <c r="N6" s="12">
        <f t="shared" si="1"/>
        <v>44074</v>
      </c>
      <c r="O6" s="12">
        <f t="shared" si="1"/>
        <v>44043</v>
      </c>
      <c r="P6" s="12">
        <f t="shared" si="1"/>
        <v>44012</v>
      </c>
      <c r="Q6" s="12">
        <f t="shared" si="1"/>
        <v>43982</v>
      </c>
      <c r="R6" s="12">
        <f t="shared" si="1"/>
        <v>43951</v>
      </c>
      <c r="S6" s="12">
        <f t="shared" si="1"/>
        <v>43921</v>
      </c>
      <c r="T6" s="12">
        <f t="shared" si="1"/>
        <v>43890</v>
      </c>
      <c r="U6" s="12">
        <f t="shared" si="1"/>
        <v>43861</v>
      </c>
      <c r="V6" s="10"/>
      <c r="W6" s="13" t="s">
        <v>2</v>
      </c>
    </row>
    <row r="7" spans="1:23" ht="15.4">
      <c r="A7" s="3" t="s">
        <v>2</v>
      </c>
      <c r="B7" s="4"/>
      <c r="C7" s="14" t="s">
        <v>4</v>
      </c>
      <c r="D7" s="14" t="s">
        <v>2</v>
      </c>
      <c r="E7" s="14" t="s">
        <v>2</v>
      </c>
      <c r="F7" s="14" t="s">
        <v>2</v>
      </c>
      <c r="G7" s="14" t="s">
        <v>2</v>
      </c>
      <c r="H7" s="14" t="s">
        <v>2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2</v>
      </c>
      <c r="N7" s="14" t="s">
        <v>2</v>
      </c>
      <c r="O7" s="14" t="s">
        <v>2</v>
      </c>
      <c r="P7" s="14" t="s">
        <v>2</v>
      </c>
      <c r="Q7" s="14" t="s">
        <v>2</v>
      </c>
      <c r="R7" s="14" t="s">
        <v>2</v>
      </c>
      <c r="S7" s="14" t="s">
        <v>2</v>
      </c>
      <c r="T7" s="14" t="s">
        <v>2</v>
      </c>
      <c r="U7" s="14" t="s">
        <v>2</v>
      </c>
      <c r="V7" s="4"/>
      <c r="W7" s="6" t="s">
        <v>2</v>
      </c>
    </row>
    <row r="8" spans="1:23" ht="14.25">
      <c r="A8" s="3" t="s">
        <v>2</v>
      </c>
      <c r="B8" s="4"/>
      <c r="C8" s="16" t="s">
        <v>5</v>
      </c>
      <c r="D8" s="15">
        <v>557800</v>
      </c>
      <c r="E8" s="15">
        <v>489700</v>
      </c>
      <c r="F8" s="15">
        <v>485900</v>
      </c>
      <c r="G8" s="15">
        <v>472100</v>
      </c>
      <c r="H8" s="15">
        <v>456200</v>
      </c>
      <c r="I8" s="15">
        <v>433700</v>
      </c>
      <c r="J8" s="15">
        <v>425400</v>
      </c>
      <c r="K8" s="15">
        <v>411100</v>
      </c>
      <c r="L8" s="15">
        <v>394500</v>
      </c>
      <c r="M8" s="15">
        <v>376300</v>
      </c>
      <c r="N8" s="15">
        <v>371700</v>
      </c>
      <c r="O8" s="15">
        <v>356900</v>
      </c>
      <c r="P8" s="15">
        <v>338500</v>
      </c>
      <c r="Q8" s="15">
        <v>320200</v>
      </c>
      <c r="R8" s="15">
        <v>305884</v>
      </c>
      <c r="S8" s="15">
        <v>286126</v>
      </c>
      <c r="T8" s="15">
        <v>276018</v>
      </c>
      <c r="U8" s="15">
        <v>262772</v>
      </c>
      <c r="V8" s="4"/>
      <c r="W8" s="6" t="s">
        <v>2</v>
      </c>
    </row>
    <row r="9" spans="1:23" ht="14.25" outlineLevel="1">
      <c r="A9" s="3" t="s">
        <v>2</v>
      </c>
      <c r="B9" s="4"/>
      <c r="C9" s="16" t="s">
        <v>6</v>
      </c>
      <c r="D9" s="15">
        <v>196400</v>
      </c>
      <c r="E9" s="15">
        <v>176800</v>
      </c>
      <c r="F9" s="15">
        <v>172100</v>
      </c>
      <c r="G9" s="15">
        <v>169200</v>
      </c>
      <c r="H9" s="15">
        <v>162100</v>
      </c>
      <c r="I9" s="15">
        <v>154400</v>
      </c>
      <c r="J9" s="15">
        <v>145000</v>
      </c>
      <c r="K9" s="15">
        <v>144000</v>
      </c>
      <c r="L9" s="15">
        <v>139700</v>
      </c>
      <c r="M9" s="15">
        <v>137200</v>
      </c>
      <c r="N9" s="15">
        <v>133800</v>
      </c>
      <c r="O9" s="15">
        <v>131700</v>
      </c>
      <c r="P9" s="15">
        <v>127100</v>
      </c>
      <c r="Q9" s="15">
        <v>125800</v>
      </c>
      <c r="R9" s="15">
        <v>123091</v>
      </c>
      <c r="S9" s="15">
        <v>119774</v>
      </c>
      <c r="T9" s="15">
        <v>116498</v>
      </c>
      <c r="U9" s="15">
        <v>114537</v>
      </c>
      <c r="V9" s="4"/>
      <c r="W9" s="6" t="s">
        <v>2</v>
      </c>
    </row>
    <row r="10" spans="1:23" ht="14.25" outlineLevel="1">
      <c r="A10" s="3" t="s">
        <v>2</v>
      </c>
      <c r="B10" s="4"/>
      <c r="C10" s="17" t="s">
        <v>7</v>
      </c>
      <c r="D10" s="18">
        <f t="shared" ref="D10:U10" si="2">D8-D9</f>
        <v>361400</v>
      </c>
      <c r="E10" s="18">
        <f t="shared" si="2"/>
        <v>312900</v>
      </c>
      <c r="F10" s="18">
        <f t="shared" si="2"/>
        <v>313800</v>
      </c>
      <c r="G10" s="18">
        <f t="shared" si="2"/>
        <v>302900</v>
      </c>
      <c r="H10" s="18">
        <f t="shared" si="2"/>
        <v>294100</v>
      </c>
      <c r="I10" s="18">
        <f t="shared" si="2"/>
        <v>279300</v>
      </c>
      <c r="J10" s="18">
        <f t="shared" si="2"/>
        <v>280400</v>
      </c>
      <c r="K10" s="18">
        <f t="shared" si="2"/>
        <v>267100</v>
      </c>
      <c r="L10" s="18">
        <f t="shared" si="2"/>
        <v>254800</v>
      </c>
      <c r="M10" s="18">
        <f t="shared" si="2"/>
        <v>239100</v>
      </c>
      <c r="N10" s="18">
        <f t="shared" si="2"/>
        <v>237900</v>
      </c>
      <c r="O10" s="18">
        <f t="shared" si="2"/>
        <v>225200</v>
      </c>
      <c r="P10" s="18">
        <f t="shared" si="2"/>
        <v>211400</v>
      </c>
      <c r="Q10" s="18">
        <f t="shared" si="2"/>
        <v>194400</v>
      </c>
      <c r="R10" s="18">
        <f t="shared" si="2"/>
        <v>182793</v>
      </c>
      <c r="S10" s="18">
        <f t="shared" si="2"/>
        <v>166352</v>
      </c>
      <c r="T10" s="18">
        <f t="shared" si="2"/>
        <v>159520</v>
      </c>
      <c r="U10" s="18">
        <f t="shared" si="2"/>
        <v>148235</v>
      </c>
      <c r="V10" s="4"/>
      <c r="W10" s="6" t="s">
        <v>2</v>
      </c>
    </row>
    <row r="11" spans="1:23" ht="14.25">
      <c r="A11" s="3" t="s">
        <v>2</v>
      </c>
      <c r="B11" s="4"/>
      <c r="C11" s="4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4"/>
      <c r="W11" s="6"/>
    </row>
    <row r="12" spans="1:23" ht="15.4">
      <c r="A12" s="3" t="s">
        <v>2</v>
      </c>
      <c r="B12" s="4"/>
      <c r="C12" s="14" t="s">
        <v>8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14" t="s">
        <v>2</v>
      </c>
      <c r="V12" s="4"/>
      <c r="W12" s="6" t="s">
        <v>2</v>
      </c>
    </row>
    <row r="13" spans="1:23" ht="14.25" outlineLevel="1">
      <c r="A13" s="3" t="s">
        <v>2</v>
      </c>
      <c r="B13" s="4"/>
      <c r="C13" s="16" t="s">
        <v>9</v>
      </c>
      <c r="D13" s="15">
        <v>62500</v>
      </c>
      <c r="E13" s="15">
        <v>67400</v>
      </c>
      <c r="F13" s="15">
        <v>57900</v>
      </c>
      <c r="G13" s="15">
        <v>53400</v>
      </c>
      <c r="H13" s="15">
        <v>60000</v>
      </c>
      <c r="I13" s="15">
        <v>57500</v>
      </c>
      <c r="J13" s="15">
        <v>51400</v>
      </c>
      <c r="K13" s="15">
        <v>49300</v>
      </c>
      <c r="L13" s="15">
        <v>50800</v>
      </c>
      <c r="M13" s="15">
        <v>50700</v>
      </c>
      <c r="N13" s="15">
        <v>43000</v>
      </c>
      <c r="O13" s="15">
        <v>40200</v>
      </c>
      <c r="P13" s="15">
        <v>40500</v>
      </c>
      <c r="Q13" s="15">
        <v>41000</v>
      </c>
      <c r="R13" s="15">
        <v>35629</v>
      </c>
      <c r="S13" s="15">
        <v>37452</v>
      </c>
      <c r="T13" s="15">
        <v>34626</v>
      </c>
      <c r="U13" s="15">
        <v>37793</v>
      </c>
      <c r="V13" s="4"/>
      <c r="W13" s="6" t="s">
        <v>2</v>
      </c>
    </row>
    <row r="14" spans="1:23" ht="14.25">
      <c r="A14" s="3" t="s">
        <v>2</v>
      </c>
      <c r="B14" s="4"/>
      <c r="C14" s="16" t="s">
        <v>10</v>
      </c>
      <c r="D14" s="15">
        <v>147200</v>
      </c>
      <c r="E14" s="15">
        <v>128000</v>
      </c>
      <c r="F14" s="15">
        <v>125900</v>
      </c>
      <c r="G14" s="15">
        <v>112600</v>
      </c>
      <c r="H14" s="15">
        <v>114900</v>
      </c>
      <c r="I14" s="15">
        <v>109900</v>
      </c>
      <c r="J14" s="15">
        <v>105400</v>
      </c>
      <c r="K14" s="15">
        <v>99000</v>
      </c>
      <c r="L14" s="15">
        <v>132200</v>
      </c>
      <c r="M14" s="15">
        <v>104600</v>
      </c>
      <c r="N14" s="15">
        <v>94400</v>
      </c>
      <c r="O14" s="15">
        <v>90700</v>
      </c>
      <c r="P14" s="15">
        <v>88200</v>
      </c>
      <c r="Q14" s="15">
        <v>89200</v>
      </c>
      <c r="R14" s="15">
        <v>99703</v>
      </c>
      <c r="S14" s="15">
        <v>72360</v>
      </c>
      <c r="T14" s="15">
        <v>64026</v>
      </c>
      <c r="U14" s="15">
        <v>60611</v>
      </c>
      <c r="V14" s="4"/>
      <c r="W14" s="6" t="s">
        <v>2</v>
      </c>
    </row>
    <row r="15" spans="1:23" ht="15.75" customHeight="1">
      <c r="A15" s="3" t="s">
        <v>2</v>
      </c>
      <c r="B15" s="4"/>
      <c r="C15" s="16" t="s">
        <v>11</v>
      </c>
      <c r="D15" s="15">
        <v>90100</v>
      </c>
      <c r="E15" s="15">
        <v>80200</v>
      </c>
      <c r="F15" s="15">
        <v>73600</v>
      </c>
      <c r="G15" s="15">
        <v>72300</v>
      </c>
      <c r="H15" s="15">
        <v>70200</v>
      </c>
      <c r="I15" s="15">
        <v>71700</v>
      </c>
      <c r="J15" s="15">
        <v>69000</v>
      </c>
      <c r="K15" s="15">
        <v>67300</v>
      </c>
      <c r="L15" s="15">
        <v>67000</v>
      </c>
      <c r="M15" s="15">
        <v>66900</v>
      </c>
      <c r="N15" s="15">
        <v>63400</v>
      </c>
      <c r="O15" s="15">
        <v>62400</v>
      </c>
      <c r="P15" s="15">
        <v>63400</v>
      </c>
      <c r="Q15" s="15">
        <v>61600</v>
      </c>
      <c r="R15" s="15">
        <v>60114</v>
      </c>
      <c r="S15" s="15">
        <v>53567</v>
      </c>
      <c r="T15" s="15">
        <v>45347</v>
      </c>
      <c r="U15" s="15">
        <v>46972</v>
      </c>
      <c r="V15" s="4"/>
      <c r="W15" s="6" t="s">
        <v>2</v>
      </c>
    </row>
    <row r="16" spans="1:23" ht="15.75" customHeight="1">
      <c r="A16" s="3" t="s">
        <v>2</v>
      </c>
      <c r="B16" s="4"/>
      <c r="C16" s="20" t="s">
        <v>12</v>
      </c>
      <c r="D16" s="21">
        <v>55500</v>
      </c>
      <c r="E16" s="21">
        <v>31600</v>
      </c>
      <c r="F16" s="21">
        <v>38500</v>
      </c>
      <c r="G16" s="21">
        <v>43400</v>
      </c>
      <c r="H16" s="21">
        <v>39300</v>
      </c>
      <c r="I16" s="21">
        <v>38900</v>
      </c>
      <c r="J16" s="21">
        <v>42400</v>
      </c>
      <c r="K16" s="21">
        <v>40600</v>
      </c>
      <c r="L16" s="21">
        <v>38400</v>
      </c>
      <c r="M16" s="21">
        <v>37400</v>
      </c>
      <c r="N16" s="21">
        <v>39800</v>
      </c>
      <c r="O16" s="21">
        <v>38500</v>
      </c>
      <c r="P16" s="21">
        <v>37800</v>
      </c>
      <c r="Q16" s="21">
        <v>36700</v>
      </c>
      <c r="R16" s="21">
        <v>37927</v>
      </c>
      <c r="S16" s="21">
        <v>34067</v>
      </c>
      <c r="T16" s="21">
        <v>33486</v>
      </c>
      <c r="U16" s="21">
        <v>35120</v>
      </c>
      <c r="V16" s="4"/>
      <c r="W16" s="6" t="s">
        <v>2</v>
      </c>
    </row>
    <row r="17" spans="1:23" ht="15.75" customHeight="1">
      <c r="A17" s="3" t="s">
        <v>2</v>
      </c>
      <c r="B17" s="4"/>
      <c r="C17" s="17" t="s">
        <v>13</v>
      </c>
      <c r="D17" s="18">
        <f t="shared" ref="D17:U17" si="3">SUM(D13:D16)</f>
        <v>355300</v>
      </c>
      <c r="E17" s="18">
        <f t="shared" si="3"/>
        <v>307200</v>
      </c>
      <c r="F17" s="18">
        <f t="shared" si="3"/>
        <v>295900</v>
      </c>
      <c r="G17" s="18">
        <f t="shared" si="3"/>
        <v>281700</v>
      </c>
      <c r="H17" s="18">
        <f t="shared" si="3"/>
        <v>284400</v>
      </c>
      <c r="I17" s="18">
        <f t="shared" si="3"/>
        <v>278000</v>
      </c>
      <c r="J17" s="18">
        <f t="shared" si="3"/>
        <v>268200</v>
      </c>
      <c r="K17" s="18">
        <f t="shared" si="3"/>
        <v>256200</v>
      </c>
      <c r="L17" s="18">
        <f t="shared" si="3"/>
        <v>288400</v>
      </c>
      <c r="M17" s="18">
        <f t="shared" si="3"/>
        <v>259600</v>
      </c>
      <c r="N17" s="18">
        <f t="shared" si="3"/>
        <v>240600</v>
      </c>
      <c r="O17" s="18">
        <f t="shared" si="3"/>
        <v>231800</v>
      </c>
      <c r="P17" s="18">
        <f t="shared" si="3"/>
        <v>229900</v>
      </c>
      <c r="Q17" s="18">
        <f t="shared" si="3"/>
        <v>228500</v>
      </c>
      <c r="R17" s="18">
        <f t="shared" si="3"/>
        <v>233373</v>
      </c>
      <c r="S17" s="18">
        <f t="shared" si="3"/>
        <v>197446</v>
      </c>
      <c r="T17" s="18">
        <f t="shared" si="3"/>
        <v>177485</v>
      </c>
      <c r="U17" s="18">
        <f t="shared" si="3"/>
        <v>180496</v>
      </c>
      <c r="V17" s="4"/>
      <c r="W17" s="6" t="s">
        <v>2</v>
      </c>
    </row>
    <row r="18" spans="1:23" ht="15.75" customHeight="1">
      <c r="A18" s="3" t="s">
        <v>2</v>
      </c>
      <c r="B18" s="4"/>
      <c r="C18" s="17" t="s">
        <v>14</v>
      </c>
      <c r="D18" s="18">
        <f t="shared" ref="D18:H18" si="4">D10-D17</f>
        <v>6100</v>
      </c>
      <c r="E18" s="18">
        <f t="shared" si="4"/>
        <v>5700</v>
      </c>
      <c r="F18" s="18">
        <f t="shared" si="4"/>
        <v>17900</v>
      </c>
      <c r="G18" s="18">
        <f t="shared" si="4"/>
        <v>21200</v>
      </c>
      <c r="H18" s="18">
        <f t="shared" si="4"/>
        <v>9700</v>
      </c>
      <c r="I18" s="18">
        <v>1300</v>
      </c>
      <c r="J18" s="18">
        <v>12200</v>
      </c>
      <c r="K18" s="18">
        <v>10900</v>
      </c>
      <c r="L18" s="18">
        <v>-33600</v>
      </c>
      <c r="M18" s="18">
        <v>-20500</v>
      </c>
      <c r="N18" s="18">
        <v>-2700</v>
      </c>
      <c r="O18" s="18">
        <v>-6600</v>
      </c>
      <c r="P18" s="18">
        <v>-18500</v>
      </c>
      <c r="Q18" s="18">
        <v>-34100</v>
      </c>
      <c r="R18" s="18">
        <v>-50580</v>
      </c>
      <c r="S18" s="18">
        <v>-31094</v>
      </c>
      <c r="T18" s="18">
        <v>-17965</v>
      </c>
      <c r="U18" s="18">
        <v>-32261</v>
      </c>
      <c r="V18" s="4"/>
      <c r="W18" s="6" t="s">
        <v>2</v>
      </c>
    </row>
    <row r="19" spans="1:23" ht="15.75" customHeight="1">
      <c r="A19" s="3" t="s">
        <v>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6" t="s">
        <v>2</v>
      </c>
    </row>
    <row r="20" spans="1:23" ht="15.75" customHeight="1">
      <c r="A20" s="3" t="s">
        <v>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6" t="s">
        <v>2</v>
      </c>
    </row>
    <row r="21" spans="1:23" ht="15.75" customHeight="1">
      <c r="A21" s="1" t="s">
        <v>2</v>
      </c>
      <c r="B21" s="22" t="s">
        <v>2</v>
      </c>
      <c r="C21" s="22" t="s">
        <v>2</v>
      </c>
      <c r="D21" s="22" t="s">
        <v>2</v>
      </c>
      <c r="E21" s="22" t="s">
        <v>2</v>
      </c>
      <c r="F21" s="22" t="s">
        <v>2</v>
      </c>
      <c r="G21" s="22" t="s">
        <v>2</v>
      </c>
      <c r="H21" s="22" t="s">
        <v>2</v>
      </c>
      <c r="I21" s="22" t="s">
        <v>2</v>
      </c>
      <c r="J21" s="22" t="s">
        <v>2</v>
      </c>
      <c r="K21" s="22" t="s">
        <v>2</v>
      </c>
      <c r="L21" s="22" t="s">
        <v>2</v>
      </c>
      <c r="M21" s="22" t="s">
        <v>2</v>
      </c>
      <c r="N21" s="22" t="s">
        <v>2</v>
      </c>
      <c r="O21" s="22" t="s">
        <v>2</v>
      </c>
      <c r="P21" s="22" t="s">
        <v>2</v>
      </c>
      <c r="Q21" s="22" t="s">
        <v>2</v>
      </c>
      <c r="R21" s="22" t="s">
        <v>2</v>
      </c>
      <c r="S21" s="22" t="s">
        <v>2</v>
      </c>
      <c r="T21" s="22" t="s">
        <v>2</v>
      </c>
      <c r="U21" s="22" t="s">
        <v>2</v>
      </c>
      <c r="V21" s="22" t="s">
        <v>2</v>
      </c>
      <c r="W21" s="1" t="s">
        <v>2</v>
      </c>
    </row>
    <row r="22" spans="1:23" ht="15.75" customHeight="1">
      <c r="A22" s="1" t="s">
        <v>2</v>
      </c>
      <c r="B22" s="1" t="s">
        <v>2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2</v>
      </c>
      <c r="W22" s="1" t="s">
        <v>2</v>
      </c>
    </row>
    <row r="23" spans="1:23" ht="15.75" customHeight="1">
      <c r="A23" s="1" t="s">
        <v>2</v>
      </c>
      <c r="B23" s="1" t="s">
        <v>2</v>
      </c>
      <c r="C23" s="1" t="s">
        <v>2</v>
      </c>
      <c r="D23" s="1" t="s">
        <v>2</v>
      </c>
      <c r="E23" s="1" t="s">
        <v>2</v>
      </c>
      <c r="F23" s="1" t="s">
        <v>2</v>
      </c>
      <c r="G23" s="1" t="s">
        <v>2</v>
      </c>
      <c r="H23" s="1" t="s">
        <v>2</v>
      </c>
      <c r="I23" s="1" t="s">
        <v>2</v>
      </c>
      <c r="J23" s="1" t="s">
        <v>2</v>
      </c>
      <c r="K23" s="1" t="s">
        <v>2</v>
      </c>
      <c r="L23" s="1" t="s">
        <v>2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2</v>
      </c>
    </row>
    <row r="24" spans="1:23" ht="15.75" customHeight="1">
      <c r="A24" s="1" t="s">
        <v>2</v>
      </c>
      <c r="B24" s="1" t="s">
        <v>2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2</v>
      </c>
      <c r="W24" s="1" t="s">
        <v>2</v>
      </c>
    </row>
    <row r="25" spans="1:23" ht="15.75" customHeight="1">
      <c r="A25" s="1" t="s">
        <v>2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</row>
    <row r="26" spans="1:23" ht="15.75" customHeight="1">
      <c r="A26" s="1" t="s">
        <v>2</v>
      </c>
      <c r="B26" s="1" t="s">
        <v>2</v>
      </c>
      <c r="C26" s="1" t="s">
        <v>2</v>
      </c>
      <c r="D26" s="1" t="s">
        <v>2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2</v>
      </c>
      <c r="J26" s="1" t="s">
        <v>2</v>
      </c>
      <c r="K26" s="1" t="s">
        <v>2</v>
      </c>
      <c r="L26" s="1" t="s">
        <v>2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2</v>
      </c>
      <c r="W26" s="1" t="s">
        <v>2</v>
      </c>
    </row>
    <row r="27" spans="1:23" ht="15.75" customHeight="1">
      <c r="A27" s="1" t="s">
        <v>2</v>
      </c>
      <c r="B27" s="1" t="s">
        <v>2</v>
      </c>
      <c r="C27" s="1" t="s">
        <v>2</v>
      </c>
      <c r="D27" s="1" t="s">
        <v>2</v>
      </c>
      <c r="E27" s="1" t="s">
        <v>2</v>
      </c>
      <c r="F27" s="1" t="s">
        <v>2</v>
      </c>
      <c r="G27" s="1" t="s">
        <v>2</v>
      </c>
      <c r="H27" s="1" t="s">
        <v>2</v>
      </c>
      <c r="I27" s="1" t="s">
        <v>2</v>
      </c>
      <c r="J27" s="1" t="s">
        <v>2</v>
      </c>
      <c r="K27" s="1" t="s">
        <v>2</v>
      </c>
      <c r="L27" s="1" t="s">
        <v>2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2</v>
      </c>
      <c r="W27" s="1" t="s">
        <v>2</v>
      </c>
    </row>
    <row r="28" spans="1:23" ht="15.75" customHeight="1">
      <c r="A28" s="1" t="s">
        <v>2</v>
      </c>
      <c r="B28" s="1" t="s">
        <v>2</v>
      </c>
      <c r="C28" s="1" t="s">
        <v>2</v>
      </c>
      <c r="D28" s="1" t="s">
        <v>2</v>
      </c>
      <c r="E28" s="1" t="s">
        <v>2</v>
      </c>
      <c r="F28" s="1" t="s">
        <v>2</v>
      </c>
      <c r="G28" s="1" t="s">
        <v>2</v>
      </c>
      <c r="H28" s="1" t="s">
        <v>2</v>
      </c>
      <c r="I28" s="1" t="s">
        <v>2</v>
      </c>
      <c r="J28" s="1" t="s">
        <v>2</v>
      </c>
      <c r="K28" s="1" t="s">
        <v>2</v>
      </c>
      <c r="L28" s="1" t="s">
        <v>2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2</v>
      </c>
      <c r="W28" s="1" t="s">
        <v>2</v>
      </c>
    </row>
    <row r="29" spans="1:23" ht="15.75" customHeight="1">
      <c r="A29" s="1" t="s">
        <v>2</v>
      </c>
      <c r="B29" s="1" t="s">
        <v>2</v>
      </c>
      <c r="C29" s="1" t="s">
        <v>2</v>
      </c>
      <c r="D29" s="1" t="s">
        <v>2</v>
      </c>
      <c r="E29" s="1" t="s">
        <v>2</v>
      </c>
      <c r="F29" s="1" t="s">
        <v>2</v>
      </c>
      <c r="G29" s="1" t="s">
        <v>2</v>
      </c>
      <c r="H29" s="1" t="s">
        <v>2</v>
      </c>
      <c r="I29" s="1" t="s">
        <v>2</v>
      </c>
      <c r="J29" s="1" t="s">
        <v>2</v>
      </c>
      <c r="K29" s="1" t="s">
        <v>2</v>
      </c>
      <c r="L29" s="1" t="s">
        <v>2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2</v>
      </c>
      <c r="W29" s="1" t="s">
        <v>2</v>
      </c>
    </row>
    <row r="30" spans="1:23" ht="15.75" customHeight="1">
      <c r="A30" s="1" t="s">
        <v>2</v>
      </c>
      <c r="B30" s="1" t="s">
        <v>2</v>
      </c>
      <c r="C30" s="1" t="s">
        <v>2</v>
      </c>
      <c r="D30" s="1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2</v>
      </c>
      <c r="J30" s="1" t="s">
        <v>2</v>
      </c>
      <c r="K30" s="1" t="s">
        <v>2</v>
      </c>
      <c r="L30" s="1" t="s">
        <v>2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2</v>
      </c>
      <c r="W30" s="1" t="s">
        <v>2</v>
      </c>
    </row>
    <row r="31" spans="1:23" ht="15.75" customHeight="1">
      <c r="A31" s="1" t="s">
        <v>2</v>
      </c>
      <c r="B31" s="1" t="s">
        <v>2</v>
      </c>
      <c r="C31" s="1" t="s">
        <v>2</v>
      </c>
      <c r="D31" s="1" t="s">
        <v>2</v>
      </c>
      <c r="E31" s="1" t="s">
        <v>2</v>
      </c>
      <c r="F31" s="1" t="s">
        <v>2</v>
      </c>
      <c r="G31" s="1" t="s">
        <v>2</v>
      </c>
      <c r="H31" s="1" t="s">
        <v>2</v>
      </c>
      <c r="I31" s="1" t="s">
        <v>2</v>
      </c>
      <c r="J31" s="1" t="s">
        <v>2</v>
      </c>
      <c r="K31" s="1" t="s">
        <v>2</v>
      </c>
      <c r="L31" s="1" t="s">
        <v>2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2</v>
      </c>
      <c r="W31" s="1" t="s">
        <v>2</v>
      </c>
    </row>
    <row r="32" spans="1:23" ht="15.75" customHeight="1">
      <c r="A32" s="1" t="s">
        <v>2</v>
      </c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2</v>
      </c>
      <c r="W32" s="1" t="s">
        <v>2</v>
      </c>
    </row>
    <row r="33" spans="1:23" ht="15.75" customHeight="1">
      <c r="A33" s="1" t="s">
        <v>2</v>
      </c>
      <c r="B33" s="1" t="s">
        <v>2</v>
      </c>
      <c r="C33" s="1" t="s">
        <v>2</v>
      </c>
      <c r="D33" s="1" t="s">
        <v>2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  <c r="L33" s="1" t="s">
        <v>2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2</v>
      </c>
      <c r="W33" s="1" t="s">
        <v>2</v>
      </c>
    </row>
    <row r="34" spans="1:23" ht="15.75" customHeight="1">
      <c r="A34" s="1" t="s">
        <v>2</v>
      </c>
      <c r="B34" s="1" t="s">
        <v>2</v>
      </c>
      <c r="C34" s="1" t="s">
        <v>2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2</v>
      </c>
      <c r="J34" s="1" t="s">
        <v>2</v>
      </c>
      <c r="K34" s="1" t="s">
        <v>2</v>
      </c>
      <c r="L34" s="1" t="s">
        <v>2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2</v>
      </c>
      <c r="W34" s="1" t="s">
        <v>2</v>
      </c>
    </row>
    <row r="35" spans="1:23" ht="15.75" customHeight="1">
      <c r="A35" s="1" t="s">
        <v>2</v>
      </c>
      <c r="B35" s="1" t="s">
        <v>2</v>
      </c>
      <c r="C35" s="1" t="s">
        <v>2</v>
      </c>
      <c r="D35" s="1" t="s">
        <v>2</v>
      </c>
      <c r="E35" s="1" t="s">
        <v>2</v>
      </c>
      <c r="F35" s="1" t="s">
        <v>2</v>
      </c>
      <c r="G35" s="1" t="s">
        <v>2</v>
      </c>
      <c r="H35" s="1" t="s">
        <v>2</v>
      </c>
      <c r="I35" s="1" t="s">
        <v>2</v>
      </c>
      <c r="J35" s="1" t="s">
        <v>2</v>
      </c>
      <c r="K35" s="1" t="s">
        <v>2</v>
      </c>
      <c r="L35" s="1" t="s">
        <v>2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2</v>
      </c>
      <c r="W35" s="1" t="s">
        <v>2</v>
      </c>
    </row>
    <row r="36" spans="1:23" ht="15.75" customHeight="1">
      <c r="A36" s="1" t="s">
        <v>2</v>
      </c>
      <c r="B36" s="1" t="s">
        <v>2</v>
      </c>
      <c r="C36" s="1" t="s">
        <v>2</v>
      </c>
      <c r="D36" s="1" t="s">
        <v>2</v>
      </c>
      <c r="E36" s="1" t="s">
        <v>2</v>
      </c>
      <c r="F36" s="1" t="s">
        <v>2</v>
      </c>
      <c r="G36" s="1" t="s">
        <v>2</v>
      </c>
      <c r="H36" s="1" t="s">
        <v>2</v>
      </c>
      <c r="I36" s="1" t="s">
        <v>2</v>
      </c>
      <c r="J36" s="1" t="s">
        <v>2</v>
      </c>
      <c r="K36" s="1" t="s">
        <v>2</v>
      </c>
      <c r="L36" s="1" t="s">
        <v>2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2</v>
      </c>
      <c r="W36" s="1" t="s">
        <v>2</v>
      </c>
    </row>
    <row r="37" spans="1:23" ht="15.75" customHeight="1">
      <c r="A37" s="1" t="s">
        <v>2</v>
      </c>
      <c r="B37" s="1" t="s">
        <v>2</v>
      </c>
      <c r="C37" s="1" t="s">
        <v>2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2</v>
      </c>
      <c r="K37" s="1" t="s">
        <v>2</v>
      </c>
      <c r="L37" s="1" t="s">
        <v>2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2</v>
      </c>
      <c r="W37" s="1" t="s">
        <v>2</v>
      </c>
    </row>
    <row r="38" spans="1:23" ht="15.75" customHeight="1">
      <c r="A38" s="1" t="s">
        <v>2</v>
      </c>
      <c r="B38" s="1" t="s">
        <v>2</v>
      </c>
      <c r="C38" s="1" t="s">
        <v>2</v>
      </c>
      <c r="D38" s="1" t="s">
        <v>2</v>
      </c>
      <c r="E38" s="1" t="s">
        <v>2</v>
      </c>
      <c r="F38" s="1" t="s">
        <v>2</v>
      </c>
      <c r="G38" s="1" t="s">
        <v>2</v>
      </c>
      <c r="H38" s="1" t="s">
        <v>2</v>
      </c>
      <c r="I38" s="1" t="s">
        <v>2</v>
      </c>
      <c r="J38" s="1" t="s">
        <v>2</v>
      </c>
      <c r="K38" s="1" t="s">
        <v>2</v>
      </c>
      <c r="L38" s="1" t="s">
        <v>2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2</v>
      </c>
      <c r="W38" s="1" t="s">
        <v>2</v>
      </c>
    </row>
    <row r="39" spans="1:23" ht="15.75" customHeight="1">
      <c r="A39" s="1" t="s">
        <v>2</v>
      </c>
      <c r="B39" s="1" t="s">
        <v>2</v>
      </c>
      <c r="C39" s="1" t="s">
        <v>2</v>
      </c>
      <c r="D39" s="1" t="s">
        <v>2</v>
      </c>
      <c r="E39" s="1" t="s">
        <v>2</v>
      </c>
      <c r="F39" s="1" t="s">
        <v>2</v>
      </c>
      <c r="G39" s="1" t="s">
        <v>2</v>
      </c>
      <c r="H39" s="1" t="s">
        <v>2</v>
      </c>
      <c r="I39" s="1" t="s">
        <v>2</v>
      </c>
      <c r="J39" s="1" t="s">
        <v>2</v>
      </c>
      <c r="K39" s="1" t="s">
        <v>2</v>
      </c>
      <c r="L39" s="1" t="s">
        <v>2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2</v>
      </c>
      <c r="W39" s="1" t="s">
        <v>2</v>
      </c>
    </row>
    <row r="40" spans="1:23" ht="15.75" customHeight="1">
      <c r="A40" s="1" t="s">
        <v>2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  <c r="K40" s="1" t="s">
        <v>2</v>
      </c>
      <c r="L40" s="1" t="s">
        <v>2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2</v>
      </c>
      <c r="W40" s="1" t="s">
        <v>2</v>
      </c>
    </row>
    <row r="41" spans="1:23" ht="15.75" customHeight="1">
      <c r="A41" s="1" t="s">
        <v>2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L41" s="1" t="s">
        <v>2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2</v>
      </c>
      <c r="W41" s="1" t="s">
        <v>2</v>
      </c>
    </row>
    <row r="42" spans="1:23" ht="15.75" customHeight="1">
      <c r="A42" s="1" t="s">
        <v>2</v>
      </c>
      <c r="B42" s="1" t="s">
        <v>2</v>
      </c>
      <c r="C42" s="1" t="s">
        <v>2</v>
      </c>
      <c r="D42" s="1" t="s">
        <v>2</v>
      </c>
      <c r="E42" s="1" t="s">
        <v>2</v>
      </c>
      <c r="F42" s="1" t="s">
        <v>2</v>
      </c>
      <c r="G42" s="1" t="s">
        <v>2</v>
      </c>
      <c r="H42" s="1" t="s">
        <v>2</v>
      </c>
      <c r="I42" s="1" t="s">
        <v>2</v>
      </c>
      <c r="J42" s="1" t="s">
        <v>2</v>
      </c>
      <c r="K42" s="1" t="s">
        <v>2</v>
      </c>
      <c r="L42" s="1" t="s">
        <v>2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2</v>
      </c>
      <c r="W42" s="1" t="s">
        <v>2</v>
      </c>
    </row>
    <row r="43" spans="1:23" ht="15.75" customHeight="1">
      <c r="A43" s="1" t="s">
        <v>2</v>
      </c>
      <c r="B43" s="1" t="s">
        <v>2</v>
      </c>
      <c r="C43" s="1" t="s">
        <v>2</v>
      </c>
      <c r="D43" s="1" t="s">
        <v>2</v>
      </c>
      <c r="E43" s="1" t="s">
        <v>2</v>
      </c>
      <c r="F43" s="1" t="s">
        <v>2</v>
      </c>
      <c r="G43" s="1" t="s">
        <v>2</v>
      </c>
      <c r="H43" s="1" t="s">
        <v>2</v>
      </c>
      <c r="I43" s="1" t="s">
        <v>2</v>
      </c>
      <c r="J43" s="1" t="s">
        <v>2</v>
      </c>
      <c r="K43" s="1" t="s">
        <v>2</v>
      </c>
      <c r="L43" s="1" t="s">
        <v>2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2</v>
      </c>
      <c r="W43" s="1" t="s">
        <v>2</v>
      </c>
    </row>
    <row r="44" spans="1:23" ht="15.75" customHeight="1">
      <c r="A44" s="1" t="s">
        <v>2</v>
      </c>
      <c r="B44" s="1" t="s">
        <v>2</v>
      </c>
      <c r="C44" s="1" t="s">
        <v>2</v>
      </c>
      <c r="D44" s="1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2</v>
      </c>
      <c r="J44" s="1" t="s">
        <v>2</v>
      </c>
      <c r="K44" s="1" t="s">
        <v>2</v>
      </c>
      <c r="L44" s="1" t="s">
        <v>2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2</v>
      </c>
      <c r="W44" s="1" t="s">
        <v>2</v>
      </c>
    </row>
    <row r="45" spans="1:23" ht="15.75" customHeight="1">
      <c r="A45" s="1" t="s">
        <v>2</v>
      </c>
      <c r="B45" s="1" t="s">
        <v>2</v>
      </c>
      <c r="C45" s="1" t="s">
        <v>2</v>
      </c>
      <c r="D45" s="1" t="s">
        <v>2</v>
      </c>
      <c r="E45" s="1" t="s">
        <v>2</v>
      </c>
      <c r="F45" s="1" t="s">
        <v>2</v>
      </c>
      <c r="G45" s="1" t="s">
        <v>2</v>
      </c>
      <c r="H45" s="1" t="s">
        <v>2</v>
      </c>
      <c r="I45" s="1" t="s">
        <v>2</v>
      </c>
      <c r="J45" s="1" t="s">
        <v>2</v>
      </c>
      <c r="K45" s="1" t="s">
        <v>2</v>
      </c>
      <c r="L45" s="1" t="s">
        <v>2</v>
      </c>
      <c r="M45" s="1" t="s">
        <v>2</v>
      </c>
      <c r="N45" s="1" t="s">
        <v>2</v>
      </c>
      <c r="O45" s="1" t="s">
        <v>2</v>
      </c>
      <c r="P45" s="1" t="s">
        <v>2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2</v>
      </c>
      <c r="W45" s="1" t="s">
        <v>2</v>
      </c>
    </row>
    <row r="46" spans="1:23" ht="15.75" customHeight="1">
      <c r="A46" s="1" t="s">
        <v>2</v>
      </c>
      <c r="B46" s="1" t="s">
        <v>2</v>
      </c>
      <c r="C46" s="1" t="s">
        <v>2</v>
      </c>
      <c r="D46" s="1" t="s">
        <v>2</v>
      </c>
      <c r="E46" s="1" t="s">
        <v>2</v>
      </c>
      <c r="F46" s="1" t="s">
        <v>2</v>
      </c>
      <c r="G46" s="1" t="s">
        <v>2</v>
      </c>
      <c r="H46" s="1" t="s">
        <v>2</v>
      </c>
      <c r="I46" s="1" t="s">
        <v>2</v>
      </c>
      <c r="J46" s="1" t="s">
        <v>2</v>
      </c>
      <c r="K46" s="1" t="s">
        <v>2</v>
      </c>
      <c r="L46" s="1" t="s">
        <v>2</v>
      </c>
      <c r="M46" s="1" t="s">
        <v>2</v>
      </c>
      <c r="N46" s="1" t="s">
        <v>2</v>
      </c>
      <c r="O46" s="1" t="s">
        <v>2</v>
      </c>
      <c r="P46" s="1" t="s">
        <v>2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2</v>
      </c>
      <c r="W46" s="1" t="s">
        <v>2</v>
      </c>
    </row>
    <row r="47" spans="1:23" ht="15.75" customHeight="1">
      <c r="A47" s="1" t="s">
        <v>2</v>
      </c>
      <c r="B47" s="1" t="s">
        <v>2</v>
      </c>
      <c r="C47" s="1" t="s">
        <v>2</v>
      </c>
      <c r="D47" s="1" t="s">
        <v>2</v>
      </c>
      <c r="E47" s="1" t="s">
        <v>2</v>
      </c>
      <c r="F47" s="1" t="s">
        <v>2</v>
      </c>
      <c r="G47" s="1" t="s">
        <v>2</v>
      </c>
      <c r="H47" s="1" t="s">
        <v>2</v>
      </c>
      <c r="I47" s="1" t="s">
        <v>2</v>
      </c>
      <c r="J47" s="1" t="s">
        <v>2</v>
      </c>
      <c r="K47" s="1" t="s">
        <v>2</v>
      </c>
      <c r="L47" s="1" t="s">
        <v>2</v>
      </c>
      <c r="M47" s="1" t="s">
        <v>2</v>
      </c>
      <c r="N47" s="1" t="s">
        <v>2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2</v>
      </c>
      <c r="W47" s="1" t="s">
        <v>2</v>
      </c>
    </row>
    <row r="48" spans="1:23" ht="15.75" customHeight="1">
      <c r="A48" s="1" t="s">
        <v>2</v>
      </c>
      <c r="B48" s="1" t="s">
        <v>2</v>
      </c>
      <c r="C48" s="1" t="s">
        <v>2</v>
      </c>
      <c r="D48" s="1" t="s">
        <v>2</v>
      </c>
      <c r="E48" s="1" t="s">
        <v>2</v>
      </c>
      <c r="F48" s="1" t="s">
        <v>2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L48" s="1" t="s">
        <v>2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2</v>
      </c>
      <c r="W48" s="1" t="s">
        <v>2</v>
      </c>
    </row>
    <row r="49" spans="1:23" ht="15.75" customHeight="1">
      <c r="A49" s="1" t="s">
        <v>2</v>
      </c>
      <c r="B49" s="1" t="s">
        <v>2</v>
      </c>
      <c r="C49" s="1" t="s">
        <v>2</v>
      </c>
      <c r="D49" s="1" t="s">
        <v>2</v>
      </c>
      <c r="E49" s="1" t="s">
        <v>2</v>
      </c>
      <c r="F49" s="1" t="s">
        <v>2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L49" s="1" t="s">
        <v>2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2</v>
      </c>
      <c r="W49" s="1" t="s">
        <v>2</v>
      </c>
    </row>
    <row r="50" spans="1:23" ht="15.75" customHeight="1">
      <c r="A50" s="1" t="s">
        <v>2</v>
      </c>
      <c r="B50" s="1" t="s">
        <v>2</v>
      </c>
      <c r="C50" s="1" t="s">
        <v>2</v>
      </c>
      <c r="D50" s="1" t="s">
        <v>2</v>
      </c>
      <c r="E50" s="1" t="s">
        <v>2</v>
      </c>
      <c r="F50" s="1" t="s">
        <v>2</v>
      </c>
      <c r="G50" s="1" t="s">
        <v>2</v>
      </c>
      <c r="H50" s="1" t="s">
        <v>2</v>
      </c>
      <c r="I50" s="1" t="s">
        <v>2</v>
      </c>
      <c r="J50" s="1" t="s">
        <v>2</v>
      </c>
      <c r="K50" s="1" t="s">
        <v>2</v>
      </c>
      <c r="L50" s="1" t="s">
        <v>2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2</v>
      </c>
      <c r="W50" s="1" t="s">
        <v>2</v>
      </c>
    </row>
    <row r="51" spans="1:23" ht="15.75" customHeight="1">
      <c r="A51" s="1" t="s">
        <v>2</v>
      </c>
      <c r="B51" s="1" t="s">
        <v>2</v>
      </c>
      <c r="C51" s="1" t="s">
        <v>2</v>
      </c>
      <c r="D51" s="1" t="s">
        <v>2</v>
      </c>
      <c r="E51" s="1" t="s">
        <v>2</v>
      </c>
      <c r="F51" s="1" t="s">
        <v>2</v>
      </c>
      <c r="G51" s="1" t="s">
        <v>2</v>
      </c>
      <c r="H51" s="1" t="s">
        <v>2</v>
      </c>
      <c r="I51" s="1" t="s">
        <v>2</v>
      </c>
      <c r="J51" s="1" t="s">
        <v>2</v>
      </c>
      <c r="K51" s="1" t="s">
        <v>2</v>
      </c>
      <c r="L51" s="1" t="s">
        <v>2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2</v>
      </c>
      <c r="W51" s="1" t="s">
        <v>2</v>
      </c>
    </row>
    <row r="52" spans="1:23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</sheetData>
  <pageMargins left="0.7" right="0.7" top="0.75" bottom="0.75" header="0" footer="0"/>
  <pageSetup paperSize="9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>
      <selection activeCell="D26" sqref="D26"/>
    </sheetView>
  </sheetViews>
  <sheetFormatPr defaultColWidth="14.42578125" defaultRowHeight="15" customHeight="1"/>
  <cols>
    <col min="1" max="1" width="2" customWidth="1"/>
    <col min="2" max="2" width="18.140625" customWidth="1"/>
    <col min="3" max="3" width="16.5703125" customWidth="1"/>
    <col min="4" max="4" width="29.42578125" customWidth="1"/>
    <col min="5" max="5" width="13" customWidth="1"/>
    <col min="6" max="6" width="13.7109375" customWidth="1"/>
    <col min="7" max="7" width="8.85546875" customWidth="1"/>
    <col min="8" max="27" width="10.85546875" customWidth="1"/>
  </cols>
  <sheetData>
    <row r="1" spans="1:27" ht="13.5" customHeight="1">
      <c r="A1" s="5"/>
      <c r="B1" s="5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.5" customHeight="1">
      <c r="A3" s="4"/>
      <c r="B3" s="23"/>
      <c r="C3" s="24" t="s">
        <v>16</v>
      </c>
      <c r="D3" s="24" t="s">
        <v>17</v>
      </c>
      <c r="E3" s="24" t="s">
        <v>18</v>
      </c>
      <c r="F3" s="24" t="s">
        <v>19</v>
      </c>
      <c r="G3" s="24" t="s">
        <v>20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.5" customHeight="1">
      <c r="A4" s="4"/>
      <c r="B4" s="4" t="s">
        <v>21</v>
      </c>
      <c r="C4" s="25">
        <v>750000</v>
      </c>
      <c r="D4" s="25"/>
      <c r="E4" s="25"/>
      <c r="F4" s="25">
        <f t="shared" ref="F4:F7" si="0">SUM(C4:E4)</f>
        <v>750000</v>
      </c>
      <c r="G4" s="26">
        <f t="shared" ref="G4:G7" si="1">F4/$F$13</f>
        <v>0.5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3.5" customHeight="1">
      <c r="A5" s="4"/>
      <c r="B5" s="4" t="s">
        <v>22</v>
      </c>
      <c r="C5" s="25">
        <v>350000</v>
      </c>
      <c r="D5" s="25"/>
      <c r="E5" s="25"/>
      <c r="F5" s="25">
        <f t="shared" si="0"/>
        <v>350000</v>
      </c>
      <c r="G5" s="26">
        <f t="shared" si="1"/>
        <v>0.23333333333333334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3.5" customHeight="1">
      <c r="A6" s="4"/>
      <c r="B6" s="4" t="s">
        <v>23</v>
      </c>
      <c r="C6" s="25"/>
      <c r="D6" s="25">
        <v>50000</v>
      </c>
      <c r="E6" s="25"/>
      <c r="F6" s="25">
        <f t="shared" si="0"/>
        <v>50000</v>
      </c>
      <c r="G6" s="26">
        <f t="shared" si="1"/>
        <v>3.3333333333333333E-2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3.5" customHeight="1">
      <c r="A7" s="4"/>
      <c r="B7" s="4" t="s">
        <v>24</v>
      </c>
      <c r="C7" s="25"/>
      <c r="D7" s="25">
        <v>50000</v>
      </c>
      <c r="E7" s="25"/>
      <c r="F7" s="25">
        <f t="shared" si="0"/>
        <v>50000</v>
      </c>
      <c r="G7" s="26">
        <f t="shared" si="1"/>
        <v>3.3333333333333333E-2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3.5" customHeight="1">
      <c r="A8" s="4"/>
      <c r="B8" s="4"/>
      <c r="C8" s="25"/>
      <c r="D8" s="25"/>
      <c r="E8" s="25"/>
      <c r="F8" s="2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3.5" customHeight="1">
      <c r="A9" s="4"/>
      <c r="B9" s="4" t="s">
        <v>25</v>
      </c>
      <c r="C9" s="25"/>
      <c r="D9" s="25">
        <v>150000</v>
      </c>
      <c r="E9" s="25"/>
      <c r="F9" s="25">
        <f>SUM(C9:E9)</f>
        <v>150000</v>
      </c>
      <c r="G9" s="26">
        <f>F9/$F$13</f>
        <v>0.1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3.5" customHeight="1">
      <c r="A10" s="4"/>
      <c r="B10" s="4"/>
      <c r="C10" s="25"/>
      <c r="D10" s="25"/>
      <c r="E10" s="25"/>
      <c r="F10" s="2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3.5" customHeight="1">
      <c r="A11" s="4"/>
      <c r="B11" s="4" t="s">
        <v>26</v>
      </c>
      <c r="C11" s="25"/>
      <c r="D11" s="25"/>
      <c r="E11" s="25">
        <v>100000</v>
      </c>
      <c r="F11" s="25">
        <f t="shared" ref="F11:F12" si="2">SUM(C11:E11)</f>
        <v>100000</v>
      </c>
      <c r="G11" s="26">
        <f t="shared" ref="G11:G13" si="3">F11/$F$13</f>
        <v>6.6666666666666666E-2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3.5" customHeight="1">
      <c r="A12" s="4"/>
      <c r="B12" s="4" t="s">
        <v>27</v>
      </c>
      <c r="C12" s="25"/>
      <c r="D12" s="25"/>
      <c r="E12" s="25">
        <v>50000</v>
      </c>
      <c r="F12" s="25">
        <f t="shared" si="2"/>
        <v>50000</v>
      </c>
      <c r="G12" s="26">
        <f t="shared" si="3"/>
        <v>3.3333333333333333E-2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3.5" customHeight="1">
      <c r="A13" s="4"/>
      <c r="B13" s="27" t="s">
        <v>19</v>
      </c>
      <c r="C13" s="28">
        <f t="shared" ref="C13:F13" si="4">SUM(C4:C12)</f>
        <v>1100000</v>
      </c>
      <c r="D13" s="28">
        <f t="shared" si="4"/>
        <v>250000</v>
      </c>
      <c r="E13" s="28">
        <f t="shared" si="4"/>
        <v>150000</v>
      </c>
      <c r="F13" s="28">
        <f t="shared" si="4"/>
        <v>1500000</v>
      </c>
      <c r="G13" s="29">
        <f t="shared" si="3"/>
        <v>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3.5" customHeight="1">
      <c r="A14" s="4"/>
      <c r="B14" s="30" t="s">
        <v>28</v>
      </c>
      <c r="C14" s="25"/>
      <c r="D14" s="31">
        <v>4000000</v>
      </c>
      <c r="E14" s="25"/>
      <c r="F14" s="2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3.5" customHeight="1">
      <c r="A15" s="4"/>
      <c r="B15" s="4" t="s">
        <v>29</v>
      </c>
      <c r="C15" s="25"/>
      <c r="D15" s="32" t="s">
        <v>30</v>
      </c>
      <c r="E15" s="25"/>
      <c r="F15" s="2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3.5" customHeight="1">
      <c r="A16" s="4"/>
      <c r="B16" s="4"/>
      <c r="C16" s="25"/>
      <c r="D16" s="151">
        <f>D14/D13</f>
        <v>16</v>
      </c>
      <c r="E16" s="25"/>
      <c r="F16" s="2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3.5" customHeight="1">
      <c r="A17" s="4"/>
      <c r="B17" s="5" t="s">
        <v>31</v>
      </c>
      <c r="C17" s="30"/>
      <c r="D17" s="25"/>
      <c r="E17" s="25"/>
      <c r="F17" s="2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3.5" customHeight="1">
      <c r="A18" s="4"/>
      <c r="B18" s="23"/>
      <c r="C18" s="24" t="s">
        <v>32</v>
      </c>
      <c r="D18" s="24" t="s">
        <v>33</v>
      </c>
      <c r="E18" s="24" t="s">
        <v>34</v>
      </c>
      <c r="F18" s="24" t="s">
        <v>35</v>
      </c>
      <c r="G18" s="24" t="s">
        <v>36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3.5" customHeight="1">
      <c r="A19" s="4"/>
      <c r="B19" s="4" t="s">
        <v>37</v>
      </c>
      <c r="C19" s="33">
        <v>43831</v>
      </c>
      <c r="D19" s="31">
        <v>1075000</v>
      </c>
      <c r="E19" s="26">
        <v>7.0000000000000007E-2</v>
      </c>
      <c r="F19" s="31">
        <v>40000000</v>
      </c>
      <c r="G19" s="26">
        <v>0.25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3.5" customHeight="1">
      <c r="A20" s="4"/>
      <c r="B20" s="4" t="s">
        <v>25</v>
      </c>
      <c r="C20" s="33">
        <v>44256</v>
      </c>
      <c r="D20" s="31">
        <v>500000</v>
      </c>
      <c r="E20" s="26">
        <v>0.08</v>
      </c>
      <c r="F20" s="31">
        <v>45000000</v>
      </c>
      <c r="G20" s="26">
        <v>0.2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30.75" customHeight="1">
      <c r="A22" s="34" t="s">
        <v>38</v>
      </c>
      <c r="B22" s="299" t="s">
        <v>39</v>
      </c>
      <c r="C22" s="310"/>
      <c r="D22" s="310"/>
      <c r="E22" s="310"/>
      <c r="F22" s="310"/>
      <c r="G22" s="31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1">
    <mergeCell ref="B22:G2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1500-6A69-4E87-BA95-B1F1AB445D8F}">
  <sheetPr>
    <tabColor theme="7"/>
  </sheetPr>
  <dimension ref="A1:AC1049"/>
  <sheetViews>
    <sheetView showGridLines="0" zoomScale="85" zoomScaleNormal="85" workbookViewId="0">
      <selection activeCell="D41" sqref="D41"/>
    </sheetView>
  </sheetViews>
  <sheetFormatPr defaultColWidth="14.42578125" defaultRowHeight="15" customHeight="1" outlineLevelRow="1"/>
  <cols>
    <col min="1" max="1" width="1" style="65" customWidth="1"/>
    <col min="2" max="2" width="2" style="65" customWidth="1"/>
    <col min="3" max="3" width="50.7109375" style="65" customWidth="1"/>
    <col min="4" max="4" width="19.140625" style="65" bestFit="1" customWidth="1"/>
    <col min="5" max="5" width="14.42578125" style="65" customWidth="1"/>
    <col min="6" max="6" width="15.28515625" style="65" customWidth="1"/>
    <col min="7" max="7" width="14.42578125" style="65" customWidth="1"/>
    <col min="8" max="8" width="14.85546875" style="65" customWidth="1"/>
    <col min="9" max="9" width="14.7109375" style="65" customWidth="1"/>
    <col min="10" max="10" width="14.5703125" style="65" customWidth="1"/>
    <col min="11" max="12" width="15" style="65" customWidth="1"/>
    <col min="13" max="14" width="14.7109375" style="65" customWidth="1"/>
    <col min="15" max="15" width="15" style="65" customWidth="1"/>
    <col min="16" max="16" width="13.28515625" style="65" customWidth="1"/>
    <col min="17" max="17" width="14.42578125" style="65" customWidth="1"/>
    <col min="18" max="18" width="15.28515625" style="65" customWidth="1"/>
    <col min="19" max="19" width="14.42578125" style="65" customWidth="1"/>
    <col min="20" max="20" width="14.85546875" style="65" customWidth="1"/>
    <col min="21" max="21" width="14.7109375" style="65" customWidth="1"/>
    <col min="22" max="22" width="9.5703125" style="65" bestFit="1" customWidth="1"/>
    <col min="23" max="23" width="14.7109375" style="65" customWidth="1"/>
    <col min="24" max="16384" width="14.42578125" style="65"/>
  </cols>
  <sheetData>
    <row r="1" spans="1:29" ht="6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3"/>
    </row>
    <row r="2" spans="1:29" ht="39.75" customHeight="1">
      <c r="A2" s="66"/>
      <c r="B2" s="67"/>
      <c r="C2" s="68" t="s">
        <v>0</v>
      </c>
      <c r="D2" s="67"/>
      <c r="E2" s="67"/>
      <c r="F2" s="67"/>
      <c r="G2" s="67"/>
      <c r="H2" s="67"/>
      <c r="I2" s="67"/>
      <c r="J2" s="67"/>
      <c r="K2" s="178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9"/>
    </row>
    <row r="3" spans="1:29" ht="18.75" customHeight="1">
      <c r="A3" s="66"/>
      <c r="B3" s="67"/>
      <c r="C3" s="70" t="s">
        <v>1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9"/>
    </row>
    <row r="4" spans="1:29" ht="15" customHeight="1">
      <c r="A4" s="66" t="s">
        <v>2</v>
      </c>
      <c r="B4" s="67"/>
      <c r="C4" s="71" t="s">
        <v>3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9" t="s">
        <v>2</v>
      </c>
    </row>
    <row r="5" spans="1:29" ht="14.25">
      <c r="A5" s="66" t="s">
        <v>2</v>
      </c>
      <c r="B5" s="67"/>
      <c r="C5" s="67"/>
      <c r="D5" s="68" t="s">
        <v>40</v>
      </c>
      <c r="E5" s="67"/>
      <c r="F5" s="67"/>
      <c r="G5" s="67"/>
      <c r="H5" s="67"/>
      <c r="I5" s="67"/>
      <c r="J5" s="68" t="s">
        <v>41</v>
      </c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9" t="s">
        <v>2</v>
      </c>
    </row>
    <row r="6" spans="1:29" ht="17.649999999999999">
      <c r="A6" s="72" t="s">
        <v>2</v>
      </c>
      <c r="B6" s="73"/>
      <c r="C6" s="73"/>
      <c r="D6" s="74">
        <v>44561</v>
      </c>
      <c r="E6" s="74">
        <f>EOMONTH(D6,-1)</f>
        <v>44530</v>
      </c>
      <c r="F6" s="74">
        <f t="shared" ref="F6:AA6" si="0">EOMONTH(E6,-1)</f>
        <v>44500</v>
      </c>
      <c r="G6" s="74">
        <f t="shared" si="0"/>
        <v>44469</v>
      </c>
      <c r="H6" s="74">
        <f t="shared" si="0"/>
        <v>44439</v>
      </c>
      <c r="I6" s="74">
        <f t="shared" si="0"/>
        <v>44408</v>
      </c>
      <c r="J6" s="75">
        <f t="shared" si="0"/>
        <v>44377</v>
      </c>
      <c r="K6" s="75">
        <f t="shared" si="0"/>
        <v>44347</v>
      </c>
      <c r="L6" s="75">
        <f t="shared" si="0"/>
        <v>44316</v>
      </c>
      <c r="M6" s="75">
        <f t="shared" si="0"/>
        <v>44286</v>
      </c>
      <c r="N6" s="75">
        <f t="shared" si="0"/>
        <v>44255</v>
      </c>
      <c r="O6" s="75">
        <f t="shared" si="0"/>
        <v>44227</v>
      </c>
      <c r="P6" s="75">
        <f t="shared" si="0"/>
        <v>44196</v>
      </c>
      <c r="Q6" s="75">
        <f t="shared" si="0"/>
        <v>44165</v>
      </c>
      <c r="R6" s="75">
        <f t="shared" si="0"/>
        <v>44135</v>
      </c>
      <c r="S6" s="75">
        <f t="shared" si="0"/>
        <v>44104</v>
      </c>
      <c r="T6" s="75">
        <f t="shared" si="0"/>
        <v>44074</v>
      </c>
      <c r="U6" s="75">
        <f t="shared" si="0"/>
        <v>44043</v>
      </c>
      <c r="V6" s="75">
        <f t="shared" si="0"/>
        <v>44012</v>
      </c>
      <c r="W6" s="75">
        <f t="shared" si="0"/>
        <v>43982</v>
      </c>
      <c r="X6" s="75">
        <f t="shared" si="0"/>
        <v>43951</v>
      </c>
      <c r="Y6" s="75">
        <f t="shared" si="0"/>
        <v>43921</v>
      </c>
      <c r="Z6" s="75">
        <f t="shared" si="0"/>
        <v>43890</v>
      </c>
      <c r="AA6" s="75">
        <f t="shared" si="0"/>
        <v>43861</v>
      </c>
      <c r="AB6" s="73"/>
      <c r="AC6" s="76" t="s">
        <v>2</v>
      </c>
    </row>
    <row r="7" spans="1:29" ht="15.4">
      <c r="A7" s="66" t="s">
        <v>2</v>
      </c>
      <c r="B7" s="67"/>
      <c r="C7" s="77" t="s">
        <v>4</v>
      </c>
      <c r="D7" s="77"/>
      <c r="E7" s="77"/>
      <c r="F7" s="77"/>
      <c r="G7" s="77"/>
      <c r="H7" s="77"/>
      <c r="I7" s="77"/>
      <c r="J7" s="77" t="s">
        <v>2</v>
      </c>
      <c r="K7" s="77" t="s">
        <v>2</v>
      </c>
      <c r="L7" s="77" t="s">
        <v>2</v>
      </c>
      <c r="M7" s="77" t="s">
        <v>2</v>
      </c>
      <c r="N7" s="77" t="s">
        <v>2</v>
      </c>
      <c r="O7" s="77" t="s">
        <v>2</v>
      </c>
      <c r="P7" s="77" t="s">
        <v>2</v>
      </c>
      <c r="Q7" s="77" t="s">
        <v>2</v>
      </c>
      <c r="R7" s="77" t="s">
        <v>2</v>
      </c>
      <c r="S7" s="77" t="s">
        <v>2</v>
      </c>
      <c r="T7" s="77" t="s">
        <v>2</v>
      </c>
      <c r="U7" s="77" t="s">
        <v>2</v>
      </c>
      <c r="V7" s="77" t="s">
        <v>2</v>
      </c>
      <c r="W7" s="77" t="s">
        <v>2</v>
      </c>
      <c r="X7" s="77" t="s">
        <v>2</v>
      </c>
      <c r="Y7" s="77" t="s">
        <v>2</v>
      </c>
      <c r="Z7" s="77" t="s">
        <v>2</v>
      </c>
      <c r="AA7" s="77" t="s">
        <v>2</v>
      </c>
      <c r="AB7" s="68" t="s">
        <v>42</v>
      </c>
      <c r="AC7" s="69" t="s">
        <v>2</v>
      </c>
    </row>
    <row r="8" spans="1:29" ht="14.25">
      <c r="A8" s="66" t="s">
        <v>2</v>
      </c>
      <c r="B8" s="67"/>
      <c r="C8" s="78" t="s">
        <v>5</v>
      </c>
      <c r="D8" s="79">
        <f t="shared" ref="D8:H8" si="1">E8*(1+$AB$12)</f>
        <v>713765.90442298912</v>
      </c>
      <c r="E8" s="79">
        <f t="shared" si="1"/>
        <v>685029.98810137424</v>
      </c>
      <c r="F8" s="79">
        <f t="shared" si="1"/>
        <v>657450.9677336372</v>
      </c>
      <c r="G8" s="79">
        <f t="shared" si="1"/>
        <v>630982.26717328862</v>
      </c>
      <c r="H8" s="79">
        <f t="shared" si="1"/>
        <v>605579.18540998653</v>
      </c>
      <c r="I8" s="79">
        <f>J8*(1+$AB$12)</f>
        <v>581198.82107734052</v>
      </c>
      <c r="J8" s="80">
        <v>557800</v>
      </c>
      <c r="K8" s="80">
        <v>489700</v>
      </c>
      <c r="L8" s="80">
        <v>485900</v>
      </c>
      <c r="M8" s="80">
        <v>472100</v>
      </c>
      <c r="N8" s="80">
        <v>456200</v>
      </c>
      <c r="O8" s="80">
        <v>433700</v>
      </c>
      <c r="P8" s="80">
        <v>425400</v>
      </c>
      <c r="Q8" s="80">
        <v>411100</v>
      </c>
      <c r="R8" s="80">
        <v>394500</v>
      </c>
      <c r="S8" s="80">
        <v>376300</v>
      </c>
      <c r="T8" s="80">
        <v>371700</v>
      </c>
      <c r="U8" s="80">
        <v>356900</v>
      </c>
      <c r="V8" s="80">
        <v>338500</v>
      </c>
      <c r="W8" s="80">
        <v>320200</v>
      </c>
      <c r="X8" s="80">
        <v>305884</v>
      </c>
      <c r="Y8" s="80">
        <v>286126</v>
      </c>
      <c r="Z8" s="80">
        <v>276018</v>
      </c>
      <c r="AA8" s="80">
        <v>262772</v>
      </c>
      <c r="AB8" s="67"/>
      <c r="AC8" s="69" t="s">
        <v>2</v>
      </c>
    </row>
    <row r="9" spans="1:29" ht="14.65" outlineLevel="1" thickBot="1">
      <c r="A9" s="66" t="s">
        <v>2</v>
      </c>
      <c r="B9" s="67"/>
      <c r="C9" s="78" t="s">
        <v>6</v>
      </c>
      <c r="D9" s="79">
        <f t="shared" ref="D9:H9" si="2">E9*(1+$AB$13)</f>
        <v>244766.88717840269</v>
      </c>
      <c r="E9" s="79">
        <f t="shared" si="2"/>
        <v>235948.63426088999</v>
      </c>
      <c r="F9" s="79">
        <f t="shared" si="2"/>
        <v>227448.07784805418</v>
      </c>
      <c r="G9" s="79">
        <f t="shared" si="2"/>
        <v>219253.77224084034</v>
      </c>
      <c r="H9" s="79">
        <f t="shared" si="2"/>
        <v>211354.68409608962</v>
      </c>
      <c r="I9" s="79">
        <f>J9*(1+$AB$13)</f>
        <v>203740.17757053222</v>
      </c>
      <c r="J9" s="80">
        <v>196400</v>
      </c>
      <c r="K9" s="80">
        <v>176800</v>
      </c>
      <c r="L9" s="80">
        <v>172100</v>
      </c>
      <c r="M9" s="80">
        <v>169200</v>
      </c>
      <c r="N9" s="80">
        <v>162100</v>
      </c>
      <c r="O9" s="80">
        <v>154400</v>
      </c>
      <c r="P9" s="80">
        <v>145000</v>
      </c>
      <c r="Q9" s="80">
        <v>144000</v>
      </c>
      <c r="R9" s="80">
        <v>139700</v>
      </c>
      <c r="S9" s="80">
        <v>137200</v>
      </c>
      <c r="T9" s="80">
        <v>133800</v>
      </c>
      <c r="U9" s="80">
        <v>131700</v>
      </c>
      <c r="V9" s="80">
        <v>127100</v>
      </c>
      <c r="W9" s="80">
        <v>125800</v>
      </c>
      <c r="X9" s="80">
        <v>123091</v>
      </c>
      <c r="Y9" s="80">
        <v>119774</v>
      </c>
      <c r="Z9" s="80">
        <v>116498</v>
      </c>
      <c r="AA9" s="80">
        <v>114537</v>
      </c>
      <c r="AB9" s="67"/>
      <c r="AC9" s="69" t="s">
        <v>2</v>
      </c>
    </row>
    <row r="10" spans="1:29" ht="14.25" outlineLevel="1">
      <c r="A10" s="66" t="s">
        <v>2</v>
      </c>
      <c r="B10" s="67"/>
      <c r="C10" s="81" t="s">
        <v>7</v>
      </c>
      <c r="D10" s="82">
        <f>D8-D9</f>
        <v>468999.01724458643</v>
      </c>
      <c r="E10" s="82">
        <f t="shared" ref="E10:AA10" si="3">E8-E9</f>
        <v>449081.35384048428</v>
      </c>
      <c r="F10" s="82">
        <f t="shared" si="3"/>
        <v>430002.88988558302</v>
      </c>
      <c r="G10" s="82">
        <f t="shared" si="3"/>
        <v>411728.49493244826</v>
      </c>
      <c r="H10" s="82">
        <f t="shared" si="3"/>
        <v>394224.50131389691</v>
      </c>
      <c r="I10" s="82">
        <f t="shared" si="3"/>
        <v>377458.64350680832</v>
      </c>
      <c r="J10" s="83">
        <f t="shared" si="3"/>
        <v>361400</v>
      </c>
      <c r="K10" s="83">
        <f t="shared" si="3"/>
        <v>312900</v>
      </c>
      <c r="L10" s="83">
        <f t="shared" si="3"/>
        <v>313800</v>
      </c>
      <c r="M10" s="83">
        <f t="shared" si="3"/>
        <v>302900</v>
      </c>
      <c r="N10" s="83">
        <f t="shared" si="3"/>
        <v>294100</v>
      </c>
      <c r="O10" s="83">
        <f t="shared" si="3"/>
        <v>279300</v>
      </c>
      <c r="P10" s="83">
        <f t="shared" si="3"/>
        <v>280400</v>
      </c>
      <c r="Q10" s="83">
        <f t="shared" si="3"/>
        <v>267100</v>
      </c>
      <c r="R10" s="83">
        <f t="shared" si="3"/>
        <v>254800</v>
      </c>
      <c r="S10" s="83">
        <f t="shared" si="3"/>
        <v>239100</v>
      </c>
      <c r="T10" s="83">
        <f t="shared" si="3"/>
        <v>237900</v>
      </c>
      <c r="U10" s="83">
        <f t="shared" si="3"/>
        <v>225200</v>
      </c>
      <c r="V10" s="83">
        <f t="shared" si="3"/>
        <v>211400</v>
      </c>
      <c r="W10" s="83">
        <f t="shared" si="3"/>
        <v>194400</v>
      </c>
      <c r="X10" s="83">
        <f t="shared" si="3"/>
        <v>182793</v>
      </c>
      <c r="Y10" s="83">
        <f t="shared" si="3"/>
        <v>166352</v>
      </c>
      <c r="Z10" s="83">
        <f t="shared" si="3"/>
        <v>159520</v>
      </c>
      <c r="AA10" s="83">
        <f t="shared" si="3"/>
        <v>148235</v>
      </c>
      <c r="AB10" s="67"/>
      <c r="AC10" s="69" t="s">
        <v>2</v>
      </c>
    </row>
    <row r="11" spans="1:29" ht="14.25" outlineLevel="1">
      <c r="A11" s="66"/>
      <c r="B11" s="67"/>
      <c r="C11" s="84" t="s">
        <v>43</v>
      </c>
      <c r="D11" s="85">
        <f t="shared" ref="D11:G11" si="4">D10/D8</f>
        <v>0.65707680114494527</v>
      </c>
      <c r="E11" s="85">
        <f t="shared" si="4"/>
        <v>0.65556451781790748</v>
      </c>
      <c r="F11" s="85">
        <f t="shared" si="4"/>
        <v>0.65404556535658853</v>
      </c>
      <c r="G11" s="85">
        <f t="shared" si="4"/>
        <v>0.65251991435026169</v>
      </c>
      <c r="H11" s="85">
        <f>H10/H8</f>
        <v>0.65098753525849928</v>
      </c>
      <c r="I11" s="85">
        <f>I10/I8</f>
        <v>0.64944839841060109</v>
      </c>
      <c r="J11" s="85">
        <f>J10/J8</f>
        <v>0.64790247400501977</v>
      </c>
      <c r="K11" s="85">
        <f>K10/K8</f>
        <v>0.63896263018174393</v>
      </c>
      <c r="L11" s="85">
        <f t="shared" ref="L11:AA11" si="5">L10/L8</f>
        <v>0.645811895451739</v>
      </c>
      <c r="M11" s="85">
        <f t="shared" si="5"/>
        <v>0.64160135564499043</v>
      </c>
      <c r="N11" s="85">
        <f t="shared" si="5"/>
        <v>0.64467338886453307</v>
      </c>
      <c r="O11" s="85">
        <f t="shared" si="5"/>
        <v>0.64399354392437169</v>
      </c>
      <c r="P11" s="85">
        <f t="shared" si="5"/>
        <v>0.65914433474377054</v>
      </c>
      <c r="Q11" s="85">
        <f t="shared" si="5"/>
        <v>0.64972026270980299</v>
      </c>
      <c r="R11" s="85">
        <f t="shared" si="5"/>
        <v>0.64588086185044358</v>
      </c>
      <c r="S11" s="85">
        <f t="shared" si="5"/>
        <v>0.63539728939675788</v>
      </c>
      <c r="T11" s="85">
        <f t="shared" si="5"/>
        <v>0.64003228410008073</v>
      </c>
      <c r="U11" s="85">
        <f t="shared" si="5"/>
        <v>0.63098907256934711</v>
      </c>
      <c r="V11" s="85">
        <f t="shared" si="5"/>
        <v>0.62451994091580498</v>
      </c>
      <c r="W11" s="85">
        <f t="shared" si="5"/>
        <v>0.60712054965646467</v>
      </c>
      <c r="X11" s="85">
        <f t="shared" si="5"/>
        <v>0.59758928221155727</v>
      </c>
      <c r="Y11" s="85">
        <f t="shared" si="5"/>
        <v>0.58139421094203259</v>
      </c>
      <c r="Z11" s="85">
        <f t="shared" si="5"/>
        <v>0.57793332318906743</v>
      </c>
      <c r="AA11" s="85">
        <f t="shared" si="5"/>
        <v>0.5641202258992587</v>
      </c>
      <c r="AB11" s="85">
        <f>AVERAGE(J11:U11)</f>
        <v>0.64367578278688342</v>
      </c>
      <c r="AC11" s="69"/>
    </row>
    <row r="12" spans="1:29" ht="14.25" outlineLevel="1">
      <c r="A12" s="66"/>
      <c r="B12" s="67"/>
      <c r="C12" s="84" t="s">
        <v>44</v>
      </c>
      <c r="D12" s="85"/>
      <c r="E12" s="85">
        <f t="shared" ref="E12:I13" si="6">(D8-E8)/E8</f>
        <v>4.1948406377448087E-2</v>
      </c>
      <c r="F12" s="85">
        <f t="shared" si="6"/>
        <v>4.1948406377447969E-2</v>
      </c>
      <c r="G12" s="85">
        <f t="shared" ref="G12:L12" si="7">(F8-G8)/G8</f>
        <v>4.194840637744799E-2</v>
      </c>
      <c r="H12" s="85">
        <f t="shared" si="7"/>
        <v>4.194840637744808E-2</v>
      </c>
      <c r="I12" s="85">
        <f t="shared" si="7"/>
        <v>4.194840637744808E-2</v>
      </c>
      <c r="J12" s="85">
        <f t="shared" si="7"/>
        <v>4.1948406377448039E-2</v>
      </c>
      <c r="K12" s="85">
        <f t="shared" si="7"/>
        <v>0.13906473351031243</v>
      </c>
      <c r="L12" s="85">
        <f t="shared" si="7"/>
        <v>7.8205392055978595E-3</v>
      </c>
      <c r="M12" s="85">
        <f t="shared" ref="L12:AA13" si="8">(L8-M8)/M8</f>
        <v>2.9231095106968863E-2</v>
      </c>
      <c r="N12" s="85">
        <f t="shared" si="8"/>
        <v>3.4853134590092066E-2</v>
      </c>
      <c r="O12" s="85">
        <f t="shared" si="8"/>
        <v>5.1879179156098687E-2</v>
      </c>
      <c r="P12" s="85">
        <f t="shared" si="8"/>
        <v>1.9511048425011755E-2</v>
      </c>
      <c r="Q12" s="85">
        <f t="shared" si="8"/>
        <v>3.4784723911457066E-2</v>
      </c>
      <c r="R12" s="85">
        <f t="shared" si="8"/>
        <v>4.2078580481622309E-2</v>
      </c>
      <c r="S12" s="85">
        <f t="shared" si="8"/>
        <v>4.8365665692266809E-2</v>
      </c>
      <c r="T12" s="85">
        <f t="shared" si="8"/>
        <v>1.2375571697605597E-2</v>
      </c>
      <c r="U12" s="85">
        <f t="shared" si="8"/>
        <v>4.1468198374894925E-2</v>
      </c>
      <c r="V12" s="85">
        <f t="shared" si="8"/>
        <v>5.4357459379615954E-2</v>
      </c>
      <c r="W12" s="85">
        <f t="shared" si="8"/>
        <v>5.7151780137414114E-2</v>
      </c>
      <c r="X12" s="85">
        <f t="shared" si="8"/>
        <v>4.6802055681238637E-2</v>
      </c>
      <c r="Y12" s="85">
        <f t="shared" si="8"/>
        <v>6.9053493915268105E-2</v>
      </c>
      <c r="Z12" s="85">
        <f t="shared" si="8"/>
        <v>3.6620800092747575E-2</v>
      </c>
      <c r="AA12" s="85">
        <f t="shared" si="8"/>
        <v>5.0408719346049048E-2</v>
      </c>
      <c r="AB12" s="85">
        <f>AVERAGE(K12:U12)</f>
        <v>4.1948406377448039E-2</v>
      </c>
      <c r="AC12" s="69"/>
    </row>
    <row r="13" spans="1:29" ht="14.25" outlineLevel="1">
      <c r="A13" s="66"/>
      <c r="B13" s="67"/>
      <c r="C13" s="84" t="s">
        <v>45</v>
      </c>
      <c r="D13" s="84"/>
      <c r="E13" s="85">
        <f t="shared" si="6"/>
        <v>3.7373612884583587E-2</v>
      </c>
      <c r="F13" s="85">
        <f t="shared" si="6"/>
        <v>3.7373612884583587E-2</v>
      </c>
      <c r="G13" s="85">
        <f>(F9-G9)/G9</f>
        <v>3.7373612884583664E-2</v>
      </c>
      <c r="H13" s="85">
        <f t="shared" si="6"/>
        <v>3.7373612884583608E-2</v>
      </c>
      <c r="I13" s="85">
        <f t="shared" si="6"/>
        <v>3.7373612884583636E-2</v>
      </c>
      <c r="J13" s="85">
        <f>(I9-J9)/J9</f>
        <v>3.7373612884583615E-2</v>
      </c>
      <c r="K13" s="85">
        <f>(J9-K9)/K9</f>
        <v>0.11085972850678733</v>
      </c>
      <c r="L13" s="85">
        <f t="shared" si="8"/>
        <v>2.7309703660662404E-2</v>
      </c>
      <c r="M13" s="85">
        <f t="shared" si="8"/>
        <v>1.7139479905437353E-2</v>
      </c>
      <c r="N13" s="85">
        <f t="shared" si="8"/>
        <v>4.380012338062924E-2</v>
      </c>
      <c r="O13" s="85">
        <f t="shared" si="8"/>
        <v>4.987046632124352E-2</v>
      </c>
      <c r="P13" s="85">
        <f t="shared" si="8"/>
        <v>6.4827586206896548E-2</v>
      </c>
      <c r="Q13" s="85">
        <f t="shared" si="8"/>
        <v>6.9444444444444441E-3</v>
      </c>
      <c r="R13" s="85">
        <f t="shared" si="8"/>
        <v>3.0780243378668574E-2</v>
      </c>
      <c r="S13" s="85">
        <f t="shared" si="8"/>
        <v>1.8221574344023325E-2</v>
      </c>
      <c r="T13" s="85">
        <f t="shared" si="8"/>
        <v>2.5411061285500747E-2</v>
      </c>
      <c r="U13" s="85">
        <f t="shared" si="8"/>
        <v>1.5945330296127564E-2</v>
      </c>
      <c r="V13" s="85">
        <f t="shared" si="8"/>
        <v>3.6191974822974038E-2</v>
      </c>
      <c r="W13" s="85">
        <f t="shared" si="8"/>
        <v>1.0333863275039745E-2</v>
      </c>
      <c r="X13" s="85">
        <f t="shared" si="8"/>
        <v>2.2008107822667784E-2</v>
      </c>
      <c r="Y13" s="85">
        <f t="shared" si="8"/>
        <v>2.7693823367341826E-2</v>
      </c>
      <c r="Z13" s="85">
        <f t="shared" si="8"/>
        <v>2.8120654431835739E-2</v>
      </c>
      <c r="AA13" s="85">
        <f t="shared" si="8"/>
        <v>1.7121104970446232E-2</v>
      </c>
      <c r="AB13" s="85">
        <f>AVERAGE(K13:U13)</f>
        <v>3.7373612884583733E-2</v>
      </c>
      <c r="AC13" s="69"/>
    </row>
    <row r="14" spans="1:29" ht="14.25">
      <c r="A14" s="66" t="s">
        <v>2</v>
      </c>
      <c r="B14" s="67"/>
      <c r="C14" s="67"/>
      <c r="D14" s="67"/>
      <c r="E14" s="67"/>
      <c r="F14" s="67"/>
      <c r="G14" s="67"/>
      <c r="H14" s="67"/>
      <c r="I14" s="67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67"/>
      <c r="AC14" s="69"/>
    </row>
    <row r="15" spans="1:29" ht="15.4">
      <c r="A15" s="66" t="s">
        <v>2</v>
      </c>
      <c r="B15" s="67"/>
      <c r="C15" s="77" t="s">
        <v>8</v>
      </c>
      <c r="D15" s="77"/>
      <c r="E15" s="77"/>
      <c r="F15" s="77"/>
      <c r="G15" s="77"/>
      <c r="H15" s="77"/>
      <c r="I15" s="77"/>
      <c r="J15" s="77" t="s">
        <v>2</v>
      </c>
      <c r="K15" s="77" t="s">
        <v>2</v>
      </c>
      <c r="L15" s="77" t="s">
        <v>2</v>
      </c>
      <c r="M15" s="77" t="s">
        <v>2</v>
      </c>
      <c r="N15" s="77" t="s">
        <v>2</v>
      </c>
      <c r="O15" s="77" t="s">
        <v>2</v>
      </c>
      <c r="P15" s="77" t="s">
        <v>2</v>
      </c>
      <c r="Q15" s="77" t="s">
        <v>2</v>
      </c>
      <c r="R15" s="77" t="s">
        <v>2</v>
      </c>
      <c r="S15" s="77" t="s">
        <v>2</v>
      </c>
      <c r="T15" s="77" t="s">
        <v>2</v>
      </c>
      <c r="U15" s="77" t="s">
        <v>2</v>
      </c>
      <c r="V15" s="77" t="s">
        <v>2</v>
      </c>
      <c r="W15" s="77" t="s">
        <v>2</v>
      </c>
      <c r="X15" s="77" t="s">
        <v>2</v>
      </c>
      <c r="Y15" s="77" t="s">
        <v>2</v>
      </c>
      <c r="Z15" s="77" t="s">
        <v>2</v>
      </c>
      <c r="AA15" s="77" t="s">
        <v>2</v>
      </c>
      <c r="AB15" s="67"/>
      <c r="AC15" s="69" t="s">
        <v>2</v>
      </c>
    </row>
    <row r="16" spans="1:29" ht="14.25" outlineLevel="1">
      <c r="A16" s="66" t="s">
        <v>2</v>
      </c>
      <c r="B16" s="67"/>
      <c r="C16" s="78" t="s">
        <v>9</v>
      </c>
      <c r="D16" s="78"/>
      <c r="E16" s="78"/>
      <c r="F16" s="78"/>
      <c r="G16" s="78"/>
      <c r="H16" s="78"/>
      <c r="I16" s="78"/>
      <c r="J16" s="80">
        <v>62500</v>
      </c>
      <c r="K16" s="80">
        <v>67400</v>
      </c>
      <c r="L16" s="80">
        <v>57900</v>
      </c>
      <c r="M16" s="80">
        <v>53400</v>
      </c>
      <c r="N16" s="80">
        <v>60000</v>
      </c>
      <c r="O16" s="80">
        <v>57500</v>
      </c>
      <c r="P16" s="80">
        <v>51400</v>
      </c>
      <c r="Q16" s="80">
        <v>49300</v>
      </c>
      <c r="R16" s="80">
        <v>50800</v>
      </c>
      <c r="S16" s="80">
        <v>50700</v>
      </c>
      <c r="T16" s="80">
        <v>43000</v>
      </c>
      <c r="U16" s="80">
        <v>40200</v>
      </c>
      <c r="V16" s="80">
        <v>40500</v>
      </c>
      <c r="W16" s="80">
        <v>41000</v>
      </c>
      <c r="X16" s="80">
        <v>35629</v>
      </c>
      <c r="Y16" s="80">
        <v>37452</v>
      </c>
      <c r="Z16" s="80">
        <v>34626</v>
      </c>
      <c r="AA16" s="80">
        <v>37793</v>
      </c>
      <c r="AB16" s="67"/>
      <c r="AC16" s="69" t="s">
        <v>2</v>
      </c>
    </row>
    <row r="17" spans="1:29" ht="14.25">
      <c r="A17" s="66" t="s">
        <v>2</v>
      </c>
      <c r="B17" s="67"/>
      <c r="C17" s="78" t="s">
        <v>10</v>
      </c>
      <c r="D17" s="78"/>
      <c r="E17" s="78"/>
      <c r="F17" s="78"/>
      <c r="G17" s="78"/>
      <c r="H17" s="78"/>
      <c r="I17" s="78"/>
      <c r="J17" s="80">
        <v>147200</v>
      </c>
      <c r="K17" s="80">
        <v>128000</v>
      </c>
      <c r="L17" s="80">
        <v>125900</v>
      </c>
      <c r="M17" s="80">
        <v>112600</v>
      </c>
      <c r="N17" s="80">
        <v>114900</v>
      </c>
      <c r="O17" s="80">
        <v>109900</v>
      </c>
      <c r="P17" s="80">
        <v>105400</v>
      </c>
      <c r="Q17" s="80">
        <v>99000</v>
      </c>
      <c r="R17" s="80">
        <v>132200</v>
      </c>
      <c r="S17" s="80">
        <v>104600</v>
      </c>
      <c r="T17" s="80">
        <v>94400</v>
      </c>
      <c r="U17" s="80">
        <v>90700</v>
      </c>
      <c r="V17" s="80">
        <v>88200</v>
      </c>
      <c r="W17" s="80">
        <v>89200</v>
      </c>
      <c r="X17" s="80">
        <v>99703</v>
      </c>
      <c r="Y17" s="80">
        <v>72360</v>
      </c>
      <c r="Z17" s="80">
        <v>64026</v>
      </c>
      <c r="AA17" s="80">
        <v>60611</v>
      </c>
      <c r="AB17" s="67"/>
      <c r="AC17" s="69" t="s">
        <v>2</v>
      </c>
    </row>
    <row r="18" spans="1:29" ht="15.75" customHeight="1">
      <c r="A18" s="66" t="s">
        <v>2</v>
      </c>
      <c r="B18" s="67"/>
      <c r="C18" s="78" t="s">
        <v>11</v>
      </c>
      <c r="D18" s="78"/>
      <c r="E18" s="78"/>
      <c r="F18" s="78"/>
      <c r="G18" s="78"/>
      <c r="H18" s="78"/>
      <c r="I18" s="78"/>
      <c r="J18" s="80">
        <v>90100</v>
      </c>
      <c r="K18" s="80">
        <v>80200</v>
      </c>
      <c r="L18" s="80">
        <v>73600</v>
      </c>
      <c r="M18" s="80">
        <v>72300</v>
      </c>
      <c r="N18" s="80">
        <v>70200</v>
      </c>
      <c r="O18" s="80">
        <v>71700</v>
      </c>
      <c r="P18" s="80">
        <v>69000</v>
      </c>
      <c r="Q18" s="80">
        <v>67300</v>
      </c>
      <c r="R18" s="80">
        <v>67000</v>
      </c>
      <c r="S18" s="80">
        <v>66900</v>
      </c>
      <c r="T18" s="80">
        <v>63400</v>
      </c>
      <c r="U18" s="80">
        <v>62400</v>
      </c>
      <c r="V18" s="80">
        <v>63400</v>
      </c>
      <c r="W18" s="80">
        <v>61600</v>
      </c>
      <c r="X18" s="80">
        <v>60114</v>
      </c>
      <c r="Y18" s="80">
        <v>53567</v>
      </c>
      <c r="Z18" s="80">
        <v>45347</v>
      </c>
      <c r="AA18" s="80">
        <v>46972</v>
      </c>
      <c r="AB18" s="67"/>
      <c r="AC18" s="69" t="s">
        <v>2</v>
      </c>
    </row>
    <row r="19" spans="1:29" ht="15.75" customHeight="1" thickBot="1">
      <c r="A19" s="66" t="s">
        <v>2</v>
      </c>
      <c r="B19" s="67"/>
      <c r="C19" s="87" t="s">
        <v>12</v>
      </c>
      <c r="D19" s="87"/>
      <c r="E19" s="87"/>
      <c r="F19" s="87"/>
      <c r="G19" s="87"/>
      <c r="H19" s="87"/>
      <c r="I19" s="87"/>
      <c r="J19" s="88">
        <v>55500</v>
      </c>
      <c r="K19" s="88">
        <v>31600</v>
      </c>
      <c r="L19" s="88">
        <v>38500</v>
      </c>
      <c r="M19" s="88">
        <v>43400</v>
      </c>
      <c r="N19" s="88">
        <v>39300</v>
      </c>
      <c r="O19" s="88">
        <v>38900</v>
      </c>
      <c r="P19" s="88">
        <v>42400</v>
      </c>
      <c r="Q19" s="88">
        <v>40600</v>
      </c>
      <c r="R19" s="88">
        <v>38400</v>
      </c>
      <c r="S19" s="88">
        <v>37400</v>
      </c>
      <c r="T19" s="88">
        <v>39800</v>
      </c>
      <c r="U19" s="88">
        <v>38500</v>
      </c>
      <c r="V19" s="88">
        <v>37800</v>
      </c>
      <c r="W19" s="88">
        <v>36700</v>
      </c>
      <c r="X19" s="88">
        <v>37927</v>
      </c>
      <c r="Y19" s="88">
        <v>34067</v>
      </c>
      <c r="Z19" s="88">
        <v>33486</v>
      </c>
      <c r="AA19" s="88">
        <v>35120</v>
      </c>
      <c r="AB19" s="67"/>
      <c r="AC19" s="69" t="s">
        <v>2</v>
      </c>
    </row>
    <row r="20" spans="1:29" ht="15.75" customHeight="1" thickBot="1">
      <c r="A20" s="66" t="s">
        <v>2</v>
      </c>
      <c r="B20" s="67"/>
      <c r="C20" s="81" t="s">
        <v>13</v>
      </c>
      <c r="D20" s="81"/>
      <c r="E20" s="81"/>
      <c r="F20" s="81"/>
      <c r="G20" s="81"/>
      <c r="H20" s="81"/>
      <c r="I20" s="81"/>
      <c r="J20" s="83">
        <f t="shared" ref="J20:AA20" si="9">SUM(J16:J19)</f>
        <v>355300</v>
      </c>
      <c r="K20" s="83">
        <f t="shared" si="9"/>
        <v>307200</v>
      </c>
      <c r="L20" s="83">
        <f t="shared" si="9"/>
        <v>295900</v>
      </c>
      <c r="M20" s="83">
        <f t="shared" si="9"/>
        <v>281700</v>
      </c>
      <c r="N20" s="83">
        <f t="shared" si="9"/>
        <v>284400</v>
      </c>
      <c r="O20" s="83">
        <f t="shared" si="9"/>
        <v>278000</v>
      </c>
      <c r="P20" s="83">
        <f t="shared" si="9"/>
        <v>268200</v>
      </c>
      <c r="Q20" s="83">
        <f t="shared" si="9"/>
        <v>256200</v>
      </c>
      <c r="R20" s="83">
        <f t="shared" si="9"/>
        <v>288400</v>
      </c>
      <c r="S20" s="83">
        <f t="shared" si="9"/>
        <v>259600</v>
      </c>
      <c r="T20" s="83">
        <f t="shared" si="9"/>
        <v>240600</v>
      </c>
      <c r="U20" s="83">
        <f t="shared" si="9"/>
        <v>231800</v>
      </c>
      <c r="V20" s="83">
        <f t="shared" si="9"/>
        <v>229900</v>
      </c>
      <c r="W20" s="83">
        <f t="shared" si="9"/>
        <v>228500</v>
      </c>
      <c r="X20" s="83">
        <f t="shared" si="9"/>
        <v>233373</v>
      </c>
      <c r="Y20" s="83">
        <f t="shared" si="9"/>
        <v>197446</v>
      </c>
      <c r="Z20" s="83">
        <f t="shared" si="9"/>
        <v>177485</v>
      </c>
      <c r="AA20" s="83">
        <f t="shared" si="9"/>
        <v>180496</v>
      </c>
      <c r="AB20" s="67"/>
      <c r="AC20" s="69" t="s">
        <v>2</v>
      </c>
    </row>
    <row r="21" spans="1:29" ht="15.75" customHeight="1">
      <c r="A21" s="66" t="s">
        <v>2</v>
      </c>
      <c r="B21" s="67"/>
      <c r="C21" s="81" t="s">
        <v>14</v>
      </c>
      <c r="D21" s="81"/>
      <c r="E21" s="81"/>
      <c r="F21" s="81"/>
      <c r="G21" s="81"/>
      <c r="H21" s="81"/>
      <c r="I21" s="81"/>
      <c r="J21" s="83">
        <f>J10-J20</f>
        <v>6100</v>
      </c>
      <c r="K21" s="83">
        <f>K10-K20</f>
        <v>5700</v>
      </c>
      <c r="L21" s="83">
        <f>L10-L20</f>
        <v>17900</v>
      </c>
      <c r="M21" s="83">
        <f>M10-M20</f>
        <v>21200</v>
      </c>
      <c r="N21" s="83">
        <f>N10-N20</f>
        <v>9700</v>
      </c>
      <c r="O21" s="83">
        <v>1300</v>
      </c>
      <c r="P21" s="83">
        <v>12200</v>
      </c>
      <c r="Q21" s="83">
        <v>10900</v>
      </c>
      <c r="R21" s="83">
        <v>-33600</v>
      </c>
      <c r="S21" s="83">
        <v>-20500</v>
      </c>
      <c r="T21" s="83">
        <v>-2700</v>
      </c>
      <c r="U21" s="83">
        <v>-6600</v>
      </c>
      <c r="V21" s="83">
        <v>-18500</v>
      </c>
      <c r="W21" s="83">
        <v>-34100</v>
      </c>
      <c r="X21" s="83">
        <v>-50580</v>
      </c>
      <c r="Y21" s="83">
        <v>-31094</v>
      </c>
      <c r="Z21" s="83">
        <v>-17965</v>
      </c>
      <c r="AA21" s="83">
        <v>-32261</v>
      </c>
      <c r="AB21" s="67"/>
      <c r="AC21" s="69" t="s">
        <v>2</v>
      </c>
    </row>
    <row r="22" spans="1:29" ht="15.75" customHeight="1">
      <c r="A22" s="66"/>
      <c r="B22" s="67"/>
      <c r="C22" s="89"/>
      <c r="D22" s="89"/>
      <c r="E22" s="89"/>
      <c r="F22" s="89"/>
      <c r="G22" s="89"/>
      <c r="H22" s="89"/>
      <c r="I22" s="89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67"/>
      <c r="AC22" s="69"/>
    </row>
    <row r="23" spans="1:29" ht="15.75" customHeight="1">
      <c r="A23" s="66"/>
      <c r="B23" s="67"/>
      <c r="C23" s="84" t="s">
        <v>46</v>
      </c>
      <c r="D23" s="84"/>
      <c r="E23" s="84"/>
      <c r="F23" s="84"/>
      <c r="G23" s="84"/>
      <c r="H23" s="84"/>
      <c r="I23" s="84"/>
      <c r="J23" s="85">
        <f>J16/J$8</f>
        <v>0.11204732879168161</v>
      </c>
      <c r="K23" s="85">
        <f t="shared" ref="K23:AA23" si="10">K16/K$8</f>
        <v>0.13763528691035329</v>
      </c>
      <c r="L23" s="85">
        <f t="shared" si="10"/>
        <v>0.11916032105371475</v>
      </c>
      <c r="M23" s="85">
        <f t="shared" si="10"/>
        <v>0.11311162889218386</v>
      </c>
      <c r="N23" s="85">
        <f t="shared" si="10"/>
        <v>0.131521262604121</v>
      </c>
      <c r="O23" s="85">
        <f t="shared" si="10"/>
        <v>0.13258012451002998</v>
      </c>
      <c r="P23" s="85">
        <f t="shared" si="10"/>
        <v>0.12082745651151858</v>
      </c>
      <c r="Q23" s="85">
        <f t="shared" si="10"/>
        <v>0.11992216005837995</v>
      </c>
      <c r="R23" s="85">
        <f t="shared" si="10"/>
        <v>0.12877059569074778</v>
      </c>
      <c r="S23" s="85">
        <f t="shared" si="10"/>
        <v>0.13473292585702898</v>
      </c>
      <c r="T23" s="85">
        <f t="shared" si="10"/>
        <v>0.1156846919558784</v>
      </c>
      <c r="U23" s="85">
        <f t="shared" si="10"/>
        <v>0.11263659288316055</v>
      </c>
      <c r="V23" s="85">
        <f t="shared" si="10"/>
        <v>0.11964549483013294</v>
      </c>
      <c r="W23" s="85">
        <f t="shared" si="10"/>
        <v>0.12804497189256714</v>
      </c>
      <c r="X23" s="85">
        <f t="shared" si="10"/>
        <v>0.11647879588340679</v>
      </c>
      <c r="Y23" s="85">
        <f t="shared" si="10"/>
        <v>0.13089338263562206</v>
      </c>
      <c r="Z23" s="85">
        <f t="shared" si="10"/>
        <v>0.12544834032563093</v>
      </c>
      <c r="AA23" s="85">
        <f t="shared" si="10"/>
        <v>0.14382430395932597</v>
      </c>
      <c r="AB23" s="85">
        <f>AVERAGE(J23:AA23)</f>
        <v>0.12460920362474916</v>
      </c>
      <c r="AC23" s="69"/>
    </row>
    <row r="24" spans="1:29" ht="15.75" customHeight="1">
      <c r="A24" s="66"/>
      <c r="B24" s="67"/>
      <c r="C24" s="84" t="s">
        <v>47</v>
      </c>
      <c r="D24" s="84"/>
      <c r="E24" s="84"/>
      <c r="F24" s="84"/>
      <c r="G24" s="84"/>
      <c r="H24" s="84"/>
      <c r="I24" s="84"/>
      <c r="J24" s="85"/>
      <c r="K24" s="91">
        <f>(J8-K8)/(J16-K16)</f>
        <v>-13.897959183673469</v>
      </c>
      <c r="L24" s="91">
        <f t="shared" ref="L24:AA24" si="11">(K8-L8)/(K16-L16)</f>
        <v>0.4</v>
      </c>
      <c r="M24" s="91">
        <f t="shared" si="11"/>
        <v>3.0666666666666669</v>
      </c>
      <c r="N24" s="91">
        <f t="shared" si="11"/>
        <v>-2.4090909090909092</v>
      </c>
      <c r="O24" s="91">
        <f t="shared" si="11"/>
        <v>9</v>
      </c>
      <c r="P24" s="91">
        <f t="shared" si="11"/>
        <v>1.360655737704918</v>
      </c>
      <c r="Q24" s="91">
        <f t="shared" si="11"/>
        <v>6.8095238095238093</v>
      </c>
      <c r="R24" s="91">
        <f t="shared" si="11"/>
        <v>-11.066666666666666</v>
      </c>
      <c r="S24" s="91">
        <f t="shared" si="11"/>
        <v>182</v>
      </c>
      <c r="T24" s="91">
        <f t="shared" si="11"/>
        <v>0.59740259740259738</v>
      </c>
      <c r="U24" s="91">
        <f t="shared" si="11"/>
        <v>5.2857142857142856</v>
      </c>
      <c r="V24" s="91">
        <f t="shared" si="11"/>
        <v>-61.333333333333336</v>
      </c>
      <c r="W24" s="91">
        <f t="shared" si="11"/>
        <v>-36.6</v>
      </c>
      <c r="X24" s="91">
        <f t="shared" si="11"/>
        <v>2.6654254328802831</v>
      </c>
      <c r="Y24" s="91">
        <f t="shared" si="11"/>
        <v>-10.838178826110806</v>
      </c>
      <c r="Z24" s="91">
        <f t="shared" si="11"/>
        <v>3.5767869780608632</v>
      </c>
      <c r="AA24" s="91">
        <f t="shared" si="11"/>
        <v>-4.1825071045153139</v>
      </c>
      <c r="AB24" s="85">
        <f>AVERAGE(J24:AA24)</f>
        <v>4.3784964402684077</v>
      </c>
      <c r="AC24" s="69"/>
    </row>
    <row r="25" spans="1:29" ht="15.75" customHeight="1">
      <c r="A25" s="66"/>
      <c r="B25" s="67"/>
      <c r="C25" s="84"/>
      <c r="D25" s="84"/>
      <c r="E25" s="84"/>
      <c r="F25" s="84"/>
      <c r="G25" s="84"/>
      <c r="H25" s="84"/>
      <c r="I25" s="84"/>
      <c r="J25" s="91">
        <f>AVERAGE(K24:AB24)</f>
        <v>4.3784964402684077</v>
      </c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69"/>
    </row>
    <row r="26" spans="1:29" ht="15.75" customHeight="1">
      <c r="A26" s="66"/>
      <c r="B26" s="67"/>
      <c r="C26" s="84" t="s">
        <v>48</v>
      </c>
      <c r="D26" s="84"/>
      <c r="E26" s="84"/>
      <c r="F26" s="84"/>
      <c r="G26" s="84"/>
      <c r="H26" s="84"/>
      <c r="I26" s="84"/>
      <c r="J26" s="85">
        <f>J17/J$8</f>
        <v>0.26389386877016852</v>
      </c>
      <c r="K26" s="85">
        <f t="shared" ref="K26:AA28" si="12">K17/K$8</f>
        <v>0.26138452113538901</v>
      </c>
      <c r="L26" s="85">
        <f t="shared" si="12"/>
        <v>0.25910681210125541</v>
      </c>
      <c r="M26" s="85">
        <f t="shared" si="12"/>
        <v>0.23850879051048507</v>
      </c>
      <c r="N26" s="85">
        <f t="shared" si="12"/>
        <v>0.2518632178868917</v>
      </c>
      <c r="O26" s="85">
        <f t="shared" si="12"/>
        <v>0.25340096841134424</v>
      </c>
      <c r="P26" s="85">
        <f t="shared" si="12"/>
        <v>0.24776680771039022</v>
      </c>
      <c r="Q26" s="85">
        <f t="shared" si="12"/>
        <v>0.24081731938701045</v>
      </c>
      <c r="R26" s="85">
        <f t="shared" si="12"/>
        <v>0.33510773130544996</v>
      </c>
      <c r="S26" s="85">
        <f t="shared" si="12"/>
        <v>0.27796970502258839</v>
      </c>
      <c r="T26" s="85">
        <f t="shared" si="12"/>
        <v>0.25396825396825395</v>
      </c>
      <c r="U26" s="85">
        <f t="shared" si="12"/>
        <v>0.25413281031101148</v>
      </c>
      <c r="V26" s="85">
        <f t="shared" si="12"/>
        <v>0.26056129985228949</v>
      </c>
      <c r="W26" s="85">
        <f t="shared" si="12"/>
        <v>0.27857589006870703</v>
      </c>
      <c r="X26" s="85">
        <f t="shared" si="12"/>
        <v>0.32595036026729085</v>
      </c>
      <c r="Y26" s="85">
        <f t="shared" si="12"/>
        <v>0.25289557747286162</v>
      </c>
      <c r="Z26" s="85">
        <f t="shared" si="12"/>
        <v>0.23196313283916267</v>
      </c>
      <c r="AA26" s="85">
        <f t="shared" si="12"/>
        <v>0.23066003988248368</v>
      </c>
      <c r="AB26" s="85">
        <f>AVERAGE(J26:AA26)</f>
        <v>0.26214039482794632</v>
      </c>
      <c r="AC26" s="69"/>
    </row>
    <row r="27" spans="1:29" ht="15.75" customHeight="1">
      <c r="A27" s="66"/>
      <c r="B27" s="67"/>
      <c r="C27" s="84" t="s">
        <v>49</v>
      </c>
      <c r="D27" s="84"/>
      <c r="E27" s="84"/>
      <c r="F27" s="84"/>
      <c r="G27" s="84"/>
      <c r="H27" s="84"/>
      <c r="I27" s="84"/>
      <c r="J27" s="85">
        <f>J18/J$8</f>
        <v>0.1615274291860882</v>
      </c>
      <c r="K27" s="85">
        <f t="shared" si="12"/>
        <v>0.16377373902389217</v>
      </c>
      <c r="L27" s="85">
        <f t="shared" si="12"/>
        <v>0.15147149619263223</v>
      </c>
      <c r="M27" s="85">
        <f t="shared" si="12"/>
        <v>0.15314552001694556</v>
      </c>
      <c r="N27" s="85">
        <f t="shared" si="12"/>
        <v>0.15387987724682156</v>
      </c>
      <c r="O27" s="85">
        <f t="shared" si="12"/>
        <v>0.16532165091076781</v>
      </c>
      <c r="P27" s="85">
        <f t="shared" si="12"/>
        <v>0.16220028208744711</v>
      </c>
      <c r="Q27" s="85">
        <f t="shared" si="12"/>
        <v>0.16370712721965458</v>
      </c>
      <c r="R27" s="85">
        <f t="shared" si="12"/>
        <v>0.16983523447401774</v>
      </c>
      <c r="S27" s="85">
        <f t="shared" si="12"/>
        <v>0.17778368323146426</v>
      </c>
      <c r="T27" s="85">
        <f t="shared" si="12"/>
        <v>0.17056766209308583</v>
      </c>
      <c r="U27" s="85">
        <f t="shared" si="12"/>
        <v>0.17483889044550294</v>
      </c>
      <c r="V27" s="85">
        <f t="shared" si="12"/>
        <v>0.18729689807976366</v>
      </c>
      <c r="W27" s="85">
        <f t="shared" si="12"/>
        <v>0.19237976264834478</v>
      </c>
      <c r="X27" s="85">
        <f t="shared" si="12"/>
        <v>0.19652548024741406</v>
      </c>
      <c r="Y27" s="85">
        <f t="shared" si="12"/>
        <v>0.18721472358331645</v>
      </c>
      <c r="Z27" s="85">
        <f t="shared" si="12"/>
        <v>0.16429001007180691</v>
      </c>
      <c r="AA27" s="85">
        <f t="shared" si="12"/>
        <v>0.17875572739865739</v>
      </c>
      <c r="AB27" s="85">
        <f>AVERAGE(J27:AA27)</f>
        <v>0.17080639967542352</v>
      </c>
      <c r="AC27" s="69"/>
    </row>
    <row r="28" spans="1:29" ht="15.75" customHeight="1">
      <c r="A28" s="66" t="s">
        <v>2</v>
      </c>
      <c r="B28" s="67"/>
      <c r="C28" s="67" t="s">
        <v>50</v>
      </c>
      <c r="D28" s="67"/>
      <c r="E28" s="67"/>
      <c r="F28" s="67"/>
      <c r="G28" s="67"/>
      <c r="H28" s="67"/>
      <c r="I28" s="67"/>
      <c r="J28" s="85">
        <f>J19/J$8</f>
        <v>9.9498027967013264E-2</v>
      </c>
      <c r="K28" s="85">
        <f t="shared" si="12"/>
        <v>6.4529303655299158E-2</v>
      </c>
      <c r="L28" s="85">
        <f t="shared" si="12"/>
        <v>7.9234410372504629E-2</v>
      </c>
      <c r="M28" s="85">
        <f t="shared" si="12"/>
        <v>9.192967591611946E-2</v>
      </c>
      <c r="N28" s="85">
        <f t="shared" si="12"/>
        <v>8.6146427005699258E-2</v>
      </c>
      <c r="O28" s="85">
        <f t="shared" si="12"/>
        <v>8.9693336407655061E-2</v>
      </c>
      <c r="P28" s="85">
        <f t="shared" si="12"/>
        <v>9.9670897978373293E-2</v>
      </c>
      <c r="Q28" s="85">
        <f t="shared" si="12"/>
        <v>9.875942593043055E-2</v>
      </c>
      <c r="R28" s="85">
        <f t="shared" si="12"/>
        <v>9.7338403041825089E-2</v>
      </c>
      <c r="S28" s="85">
        <f t="shared" si="12"/>
        <v>9.9388785543449376E-2</v>
      </c>
      <c r="T28" s="85">
        <f t="shared" si="12"/>
        <v>0.10707559860102232</v>
      </c>
      <c r="U28" s="85">
        <f t="shared" si="12"/>
        <v>0.10787335388063883</v>
      </c>
      <c r="V28" s="85">
        <f t="shared" si="12"/>
        <v>0.11166912850812408</v>
      </c>
      <c r="W28" s="85">
        <f t="shared" si="12"/>
        <v>0.1146158650843223</v>
      </c>
      <c r="X28" s="85">
        <f t="shared" si="12"/>
        <v>0.12399144773835834</v>
      </c>
      <c r="Y28" s="85">
        <f t="shared" si="12"/>
        <v>0.11906293031741261</v>
      </c>
      <c r="Z28" s="85">
        <f t="shared" si="12"/>
        <v>0.12131817490163685</v>
      </c>
      <c r="AA28" s="85">
        <f t="shared" si="12"/>
        <v>0.13365198727413879</v>
      </c>
      <c r="AB28" s="85">
        <f>AVERAGE(J28:AA28)</f>
        <v>0.10252484334022352</v>
      </c>
      <c r="AC28" s="69" t="s">
        <v>2</v>
      </c>
    </row>
    <row r="29" spans="1:29" ht="15.75" customHeight="1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9"/>
    </row>
    <row r="30" spans="1:29" ht="15.75" customHeight="1">
      <c r="A30" s="66"/>
      <c r="B30" s="67"/>
      <c r="C30" s="68" t="s">
        <v>51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9"/>
    </row>
    <row r="31" spans="1:29" ht="15.75" customHeight="1">
      <c r="A31" s="66"/>
      <c r="B31" s="67"/>
      <c r="C31" s="286" t="s">
        <v>52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9"/>
    </row>
    <row r="32" spans="1:29" ht="15.75" customHeight="1">
      <c r="A32" s="66"/>
      <c r="B32" s="67"/>
      <c r="C32" s="67" t="s">
        <v>53</v>
      </c>
      <c r="D32" s="287">
        <v>15.5</v>
      </c>
      <c r="E32" s="67" t="s">
        <v>54</v>
      </c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9"/>
    </row>
    <row r="33" spans="1:29" ht="15.75" customHeight="1">
      <c r="A33" s="66"/>
      <c r="B33" s="67"/>
      <c r="C33" s="67" t="s">
        <v>55</v>
      </c>
      <c r="D33" s="287">
        <v>13.5</v>
      </c>
      <c r="E33" s="67" t="s">
        <v>54</v>
      </c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9"/>
    </row>
    <row r="34" spans="1:29" ht="15.75" customHeight="1">
      <c r="A34" s="66"/>
      <c r="B34" s="67"/>
      <c r="C34" s="67" t="s">
        <v>56</v>
      </c>
      <c r="D34" s="287">
        <v>9.5</v>
      </c>
      <c r="E34" s="67" t="s">
        <v>54</v>
      </c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9"/>
    </row>
    <row r="35" spans="1:29" ht="15.75" customHeight="1">
      <c r="A35" s="66"/>
      <c r="B35" s="67"/>
      <c r="C35" s="67" t="s">
        <v>57</v>
      </c>
      <c r="D35" s="287">
        <v>14.8</v>
      </c>
      <c r="E35" s="67" t="s">
        <v>54</v>
      </c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9"/>
    </row>
    <row r="36" spans="1:29" ht="15.75" customHeight="1">
      <c r="A36" s="66"/>
      <c r="B36" s="67"/>
      <c r="C36" s="67" t="s">
        <v>58</v>
      </c>
      <c r="D36" s="287">
        <v>9.6</v>
      </c>
      <c r="E36" s="67" t="s">
        <v>54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9"/>
    </row>
    <row r="37" spans="1:29" ht="15.75" customHeight="1">
      <c r="A37" s="66"/>
      <c r="B37" s="67"/>
      <c r="C37" s="67" t="s">
        <v>59</v>
      </c>
      <c r="D37" s="287">
        <v>13.6</v>
      </c>
      <c r="E37" s="67" t="s">
        <v>54</v>
      </c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9"/>
    </row>
    <row r="38" spans="1:29" ht="15.75" customHeight="1">
      <c r="A38" s="66"/>
      <c r="B38" s="67"/>
      <c r="C38" s="67" t="s">
        <v>60</v>
      </c>
      <c r="D38" s="287">
        <v>10.4</v>
      </c>
      <c r="E38" s="67" t="s">
        <v>54</v>
      </c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9"/>
    </row>
    <row r="39" spans="1:29" ht="15.75" customHeight="1">
      <c r="A39" s="66"/>
      <c r="B39" s="67"/>
      <c r="C39" s="67" t="s">
        <v>61</v>
      </c>
      <c r="D39" s="287">
        <v>15</v>
      </c>
      <c r="E39" s="67" t="s">
        <v>54</v>
      </c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9"/>
    </row>
    <row r="40" spans="1:29" ht="15.7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9"/>
    </row>
    <row r="41" spans="1:29" ht="15.75" customHeight="1">
      <c r="A41" s="66"/>
      <c r="B41" s="67"/>
      <c r="C41" s="67" t="s">
        <v>62</v>
      </c>
      <c r="D41" s="298">
        <v>15.5</v>
      </c>
      <c r="E41" s="67" t="s">
        <v>63</v>
      </c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9"/>
    </row>
    <row r="42" spans="1:29" ht="15.75" customHeight="1">
      <c r="A42" s="66"/>
      <c r="B42" s="67"/>
      <c r="C42" s="67"/>
      <c r="D42" s="93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9"/>
    </row>
    <row r="43" spans="1:29" ht="15.75" customHeight="1">
      <c r="A43" s="66"/>
      <c r="B43" s="67"/>
      <c r="C43" s="68" t="s">
        <v>64</v>
      </c>
      <c r="D43" s="93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9"/>
    </row>
    <row r="44" spans="1:29" ht="15.75" customHeight="1">
      <c r="A44" s="66"/>
      <c r="B44" s="67"/>
      <c r="C44" s="67" t="s">
        <v>65</v>
      </c>
      <c r="D44" s="94">
        <v>0.28000000000000003</v>
      </c>
      <c r="E44" s="67" t="s">
        <v>66</v>
      </c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9"/>
    </row>
    <row r="45" spans="1:29" ht="15.75" customHeight="1">
      <c r="A45" s="66"/>
      <c r="B45" s="67"/>
      <c r="C45" s="67" t="s">
        <v>67</v>
      </c>
      <c r="D45" s="93">
        <f>D41*(1-D44)</f>
        <v>11.16</v>
      </c>
      <c r="E45" s="95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9"/>
    </row>
    <row r="46" spans="1:29" ht="15.75" customHeight="1">
      <c r="A46" s="66"/>
      <c r="B46" s="67"/>
      <c r="C46" s="67"/>
      <c r="D46" s="93"/>
      <c r="E46" s="95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9"/>
    </row>
    <row r="47" spans="1:29" ht="15.75" customHeight="1">
      <c r="A47" s="66"/>
      <c r="B47" s="67"/>
      <c r="C47" s="68" t="s">
        <v>68</v>
      </c>
      <c r="D47" s="93"/>
      <c r="E47" s="95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9"/>
    </row>
    <row r="48" spans="1:29" ht="15.75" hidden="1" customHeight="1">
      <c r="A48" s="66"/>
      <c r="B48" s="67"/>
      <c r="C48" s="67" t="s">
        <v>69</v>
      </c>
      <c r="D48" s="92">
        <f>J8</f>
        <v>557800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9"/>
    </row>
    <row r="49" spans="1:29" ht="15.75" hidden="1" customHeight="1">
      <c r="A49" s="66"/>
      <c r="B49" s="67"/>
      <c r="C49" s="67" t="s">
        <v>70</v>
      </c>
      <c r="D49" s="96">
        <f>J6</f>
        <v>44377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9"/>
    </row>
    <row r="50" spans="1:29" ht="15.75" hidden="1" customHeight="1">
      <c r="A50" s="66"/>
      <c r="B50" s="67"/>
      <c r="C50" s="67" t="s">
        <v>71</v>
      </c>
      <c r="D50" s="92">
        <f>V8</f>
        <v>338500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9"/>
    </row>
    <row r="51" spans="1:29" ht="15.75" hidden="1" customHeight="1">
      <c r="A51" s="66"/>
      <c r="B51" s="67"/>
      <c r="C51" s="67" t="s">
        <v>72</v>
      </c>
      <c r="D51" s="96">
        <f>V6</f>
        <v>44012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9"/>
    </row>
    <row r="52" spans="1:29" ht="15.75" hidden="1" customHeight="1">
      <c r="A52" s="66"/>
      <c r="B52" s="67"/>
      <c r="C52" s="67" t="s">
        <v>73</v>
      </c>
      <c r="D52" s="94">
        <f>(D48-D50)/D50</f>
        <v>0.64785819793205313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9"/>
    </row>
    <row r="53" spans="1:29" ht="15.75" hidden="1" customHeight="1">
      <c r="A53" s="66"/>
      <c r="B53" s="67"/>
      <c r="C53" s="67"/>
      <c r="D53" s="94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9"/>
    </row>
    <row r="54" spans="1:29" ht="15.75" hidden="1" customHeight="1">
      <c r="A54" s="66"/>
      <c r="B54" s="67"/>
      <c r="C54" s="67"/>
      <c r="D54" s="94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9"/>
    </row>
    <row r="55" spans="1:29" ht="15.75" customHeight="1">
      <c r="A55" s="66"/>
      <c r="B55" s="67"/>
      <c r="C55" s="67" t="s">
        <v>74</v>
      </c>
      <c r="D55" s="97">
        <f>SUM(P8:AA8)</f>
        <v>4125400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9"/>
    </row>
    <row r="56" spans="1:29" ht="15.75" customHeight="1">
      <c r="A56" s="66"/>
      <c r="B56" s="67"/>
      <c r="C56" s="67" t="s">
        <v>75</v>
      </c>
      <c r="D56" s="97">
        <f>SUM(D8:O8)</f>
        <v>6769407.133918616</v>
      </c>
      <c r="E56" s="67" t="s">
        <v>76</v>
      </c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9"/>
    </row>
    <row r="57" spans="1:29" ht="15.75" customHeight="1">
      <c r="A57" s="66"/>
      <c r="B57" s="67"/>
      <c r="C57" s="67" t="s">
        <v>77</v>
      </c>
      <c r="D57" s="94">
        <f>(D56-D55)/D55</f>
        <v>0.64090927762607652</v>
      </c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9"/>
    </row>
    <row r="58" spans="1:29" ht="15.75" customHeight="1">
      <c r="A58" s="66"/>
      <c r="B58" s="67"/>
      <c r="C58" s="67" t="s">
        <v>78</v>
      </c>
      <c r="D58" s="94">
        <v>0.52</v>
      </c>
      <c r="E58" s="67" t="s">
        <v>79</v>
      </c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9"/>
    </row>
    <row r="59" spans="1:29" ht="15.75" customHeight="1">
      <c r="A59" s="66"/>
      <c r="B59" s="67"/>
      <c r="C59" s="67" t="s">
        <v>80</v>
      </c>
      <c r="D59" s="98" t="str">
        <f>IF(D57&gt;D58,"Yes", "No")</f>
        <v>Yes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9"/>
    </row>
    <row r="60" spans="1:29" ht="15.75" customHeight="1">
      <c r="A60" s="66"/>
      <c r="B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9"/>
    </row>
    <row r="61" spans="1:29" ht="15.75" customHeight="1">
      <c r="A61" s="66"/>
      <c r="B61" s="67"/>
      <c r="C61" s="67"/>
      <c r="D61" s="99" t="s">
        <v>81</v>
      </c>
      <c r="E61" s="100" t="s">
        <v>82</v>
      </c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9"/>
    </row>
    <row r="62" spans="1:29" ht="15.75" customHeight="1">
      <c r="A62" s="66"/>
      <c r="B62" s="67"/>
      <c r="C62" s="67" t="s">
        <v>83</v>
      </c>
      <c r="D62" s="93">
        <v>1</v>
      </c>
      <c r="E62" s="93">
        <v>3</v>
      </c>
      <c r="F62" s="67" t="s">
        <v>66</v>
      </c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9"/>
    </row>
    <row r="63" spans="1:29" ht="15.75" customHeight="1">
      <c r="A63" s="66"/>
      <c r="B63" s="67"/>
      <c r="C63" s="67" t="s">
        <v>84</v>
      </c>
      <c r="D63" s="101">
        <f>D45+D62</f>
        <v>12.16</v>
      </c>
      <c r="E63" s="101">
        <f>D45+E62</f>
        <v>14.16</v>
      </c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9"/>
    </row>
    <row r="64" spans="1:29" ht="15.75" customHeight="1">
      <c r="A64" s="66"/>
      <c r="B64" s="67"/>
      <c r="C64" s="67"/>
      <c r="D64" s="93"/>
      <c r="E64" s="93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9"/>
    </row>
    <row r="65" spans="1:29" ht="15.75" customHeight="1">
      <c r="A65" s="66"/>
      <c r="B65" s="67"/>
      <c r="C65" s="68" t="s">
        <v>85</v>
      </c>
      <c r="D65" s="93"/>
      <c r="E65" s="93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9"/>
    </row>
    <row r="66" spans="1:29" ht="15.75" customHeight="1">
      <c r="A66" s="66"/>
      <c r="B66" s="67"/>
      <c r="C66" s="67" t="s">
        <v>86</v>
      </c>
      <c r="D66" s="102">
        <f>AVERAGE(D11:O11)</f>
        <v>0.64854900170093344</v>
      </c>
      <c r="E66" s="93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9"/>
    </row>
    <row r="67" spans="1:29" ht="15.75" customHeight="1">
      <c r="A67" s="66"/>
      <c r="B67" s="67"/>
      <c r="C67" s="67"/>
      <c r="D67" s="93"/>
      <c r="E67" s="93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9"/>
    </row>
    <row r="68" spans="1:29" ht="15.75" customHeight="1">
      <c r="A68" s="66"/>
      <c r="B68" s="67"/>
      <c r="C68" s="103" t="s">
        <v>87</v>
      </c>
      <c r="D68" s="93"/>
      <c r="E68" s="93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9"/>
    </row>
    <row r="69" spans="1:29" ht="15.75" customHeight="1">
      <c r="A69" s="66"/>
      <c r="B69" s="67"/>
      <c r="C69" s="67" t="s">
        <v>4</v>
      </c>
      <c r="D69" s="104">
        <f>D56</f>
        <v>6769407.133918616</v>
      </c>
      <c r="E69" s="104">
        <f>D69</f>
        <v>6769407.133918616</v>
      </c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9"/>
    </row>
    <row r="70" spans="1:29" ht="15.75" customHeight="1">
      <c r="A70" s="66"/>
      <c r="B70" s="67"/>
      <c r="C70" s="67" t="s">
        <v>88</v>
      </c>
      <c r="D70" s="93">
        <f>D63</f>
        <v>12.16</v>
      </c>
      <c r="E70" s="93">
        <f>E63</f>
        <v>14.16</v>
      </c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9"/>
    </row>
    <row r="71" spans="1:29" ht="15.75" customHeight="1">
      <c r="A71" s="66"/>
      <c r="B71" s="67"/>
      <c r="C71" s="67" t="s">
        <v>89</v>
      </c>
      <c r="D71" s="104">
        <f>D69*D70</f>
        <v>82315990.748450369</v>
      </c>
      <c r="E71" s="104">
        <f>E69*E70</f>
        <v>95854805.01628761</v>
      </c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9"/>
    </row>
    <row r="72" spans="1:29" ht="15.75" customHeight="1">
      <c r="A72" s="66"/>
      <c r="B72" s="67"/>
      <c r="C72" s="67" t="s">
        <v>90</v>
      </c>
      <c r="D72" s="102">
        <v>0.74</v>
      </c>
      <c r="E72" s="102">
        <f t="shared" ref="E72:E77" si="13">D72</f>
        <v>0.74</v>
      </c>
      <c r="F72" s="67" t="s">
        <v>66</v>
      </c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9"/>
    </row>
    <row r="73" spans="1:29" ht="15.75" customHeight="1">
      <c r="A73" s="66"/>
      <c r="B73" s="67"/>
      <c r="C73" s="67" t="s">
        <v>91</v>
      </c>
      <c r="D73" s="104">
        <f>D69*D72</f>
        <v>5009361.2790997755</v>
      </c>
      <c r="E73" s="104">
        <f>E69*E72</f>
        <v>5009361.2790997755</v>
      </c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9"/>
    </row>
    <row r="74" spans="1:29" ht="15.75" customHeight="1">
      <c r="A74" s="66"/>
      <c r="B74" s="67"/>
      <c r="C74" s="67" t="s">
        <v>92</v>
      </c>
      <c r="D74" s="93">
        <f>D71/D73</f>
        <v>16.432432432432432</v>
      </c>
      <c r="E74" s="93">
        <f>E71/E73</f>
        <v>19.135135135135137</v>
      </c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9"/>
    </row>
    <row r="75" spans="1:29" ht="15.75" customHeight="1">
      <c r="A75" s="66"/>
      <c r="B75" s="67"/>
      <c r="C75" s="67"/>
      <c r="D75" s="105"/>
      <c r="E75" s="93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9"/>
    </row>
    <row r="76" spans="1:29" ht="15.75" customHeight="1">
      <c r="A76" s="66"/>
      <c r="B76" s="67"/>
      <c r="C76" s="103" t="s">
        <v>93</v>
      </c>
      <c r="D76" s="105"/>
      <c r="E76" s="93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9"/>
    </row>
    <row r="77" spans="1:29" ht="15.75" customHeight="1">
      <c r="A77" s="66"/>
      <c r="B77" s="67"/>
      <c r="C77" s="67" t="s">
        <v>94</v>
      </c>
      <c r="D77" s="104">
        <f>D69</f>
        <v>6769407.133918616</v>
      </c>
      <c r="E77" s="104">
        <f t="shared" si="13"/>
        <v>6769407.133918616</v>
      </c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9"/>
    </row>
    <row r="78" spans="1:29" ht="15.75" customHeight="1">
      <c r="A78" s="66"/>
      <c r="B78" s="67"/>
      <c r="C78" s="67" t="s">
        <v>95</v>
      </c>
      <c r="D78" s="102">
        <f>D66</f>
        <v>0.64854900170093344</v>
      </c>
      <c r="E78" s="102">
        <f>D78</f>
        <v>0.64854900170093344</v>
      </c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9"/>
    </row>
    <row r="79" spans="1:29" ht="15.75" customHeight="1">
      <c r="A79" s="66"/>
      <c r="B79" s="67"/>
      <c r="C79" s="67" t="s">
        <v>96</v>
      </c>
      <c r="D79" s="105">
        <f>D78*D77</f>
        <v>4390292.238810095</v>
      </c>
      <c r="E79" s="105">
        <f>E78*E77</f>
        <v>4390292.238810095</v>
      </c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9"/>
    </row>
    <row r="80" spans="1:29" ht="15.75" customHeight="1">
      <c r="A80" s="66"/>
      <c r="B80" s="67"/>
      <c r="C80" s="67" t="s">
        <v>97</v>
      </c>
      <c r="D80" s="93">
        <f>D74</f>
        <v>16.432432432432432</v>
      </c>
      <c r="E80" s="93">
        <f>E74</f>
        <v>19.135135135135137</v>
      </c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9"/>
    </row>
    <row r="81" spans="1:29" ht="15.75" customHeight="1">
      <c r="A81" s="66"/>
      <c r="B81" s="67"/>
      <c r="C81" s="67" t="s">
        <v>89</v>
      </c>
      <c r="D81" s="104">
        <f>D79*D80</f>
        <v>72143180.572879389</v>
      </c>
      <c r="E81" s="104">
        <f>E79*E80</f>
        <v>84008835.272366151</v>
      </c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9"/>
    </row>
    <row r="82" spans="1:29" ht="15.75" customHeight="1">
      <c r="A82" s="66"/>
      <c r="B82" s="67"/>
      <c r="C82" s="67" t="s">
        <v>98</v>
      </c>
      <c r="D82" s="101">
        <f>D81/D77</f>
        <v>10.657237649572092</v>
      </c>
      <c r="E82" s="101">
        <f>E81/E77</f>
        <v>12.410072789304348</v>
      </c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9"/>
    </row>
    <row r="83" spans="1:29" ht="15.75" customHeight="1">
      <c r="A83" s="66"/>
      <c r="B83" s="67"/>
      <c r="C83" s="67"/>
      <c r="D83" s="104"/>
      <c r="E83" s="93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9"/>
    </row>
    <row r="84" spans="1:29" ht="15.75" customHeight="1">
      <c r="A84" s="66"/>
      <c r="B84" s="67"/>
      <c r="C84" s="68" t="s">
        <v>99</v>
      </c>
      <c r="D84" s="270">
        <f>D82*D77</f>
        <v>72143180.572879389</v>
      </c>
      <c r="E84" s="270">
        <f>E82*E77</f>
        <v>84008835.272366151</v>
      </c>
      <c r="F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9"/>
    </row>
    <row r="85" spans="1:29" ht="15.75" customHeight="1">
      <c r="A85" s="66"/>
      <c r="B85" s="67"/>
      <c r="C85" s="67"/>
      <c r="D85" s="104"/>
      <c r="E85" s="93"/>
      <c r="F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9"/>
    </row>
    <row r="86" spans="1:29" ht="15.75" customHeight="1" thickBot="1">
      <c r="A86" s="66" t="s">
        <v>2</v>
      </c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9" t="s">
        <v>2</v>
      </c>
    </row>
    <row r="87" spans="1:29" ht="15.75" customHeight="1">
      <c r="A87" s="63" t="s">
        <v>2</v>
      </c>
      <c r="B87" s="106" t="s">
        <v>2</v>
      </c>
      <c r="C87" s="106" t="s">
        <v>2</v>
      </c>
      <c r="D87" s="106" t="s">
        <v>2</v>
      </c>
      <c r="E87" s="106" t="s">
        <v>2</v>
      </c>
      <c r="F87" s="106" t="s">
        <v>2</v>
      </c>
      <c r="G87" s="106" t="s">
        <v>2</v>
      </c>
      <c r="H87" s="106" t="s">
        <v>2</v>
      </c>
      <c r="I87" s="106" t="s">
        <v>2</v>
      </c>
      <c r="J87" s="106" t="s">
        <v>2</v>
      </c>
      <c r="K87" s="106" t="s">
        <v>2</v>
      </c>
      <c r="L87" s="106" t="s">
        <v>2</v>
      </c>
      <c r="M87" s="106" t="s">
        <v>2</v>
      </c>
      <c r="N87" s="106" t="s">
        <v>2</v>
      </c>
      <c r="O87" s="106" t="s">
        <v>2</v>
      </c>
      <c r="P87" s="106" t="s">
        <v>2</v>
      </c>
      <c r="Q87" s="106" t="s">
        <v>2</v>
      </c>
      <c r="R87" s="106" t="s">
        <v>2</v>
      </c>
      <c r="S87" s="106" t="s">
        <v>2</v>
      </c>
      <c r="T87" s="106" t="s">
        <v>2</v>
      </c>
      <c r="U87" s="106" t="s">
        <v>2</v>
      </c>
      <c r="V87" s="106" t="s">
        <v>2</v>
      </c>
      <c r="W87" s="106" t="s">
        <v>2</v>
      </c>
      <c r="X87" s="106" t="s">
        <v>2</v>
      </c>
      <c r="Y87" s="106" t="s">
        <v>2</v>
      </c>
      <c r="Z87" s="106" t="s">
        <v>2</v>
      </c>
      <c r="AA87" s="106" t="s">
        <v>2</v>
      </c>
      <c r="AB87" s="106" t="s">
        <v>2</v>
      </c>
    </row>
    <row r="88" spans="1:29" ht="15.75" customHeight="1">
      <c r="A88" s="63" t="s">
        <v>2</v>
      </c>
      <c r="B88" s="63" t="s">
        <v>2</v>
      </c>
      <c r="C88" s="63" t="s">
        <v>2</v>
      </c>
      <c r="D88" s="63" t="s">
        <v>2</v>
      </c>
      <c r="E88" s="63" t="s">
        <v>2</v>
      </c>
      <c r="F88" s="63" t="s">
        <v>2</v>
      </c>
      <c r="G88" s="63" t="s">
        <v>2</v>
      </c>
      <c r="H88" s="63" t="s">
        <v>2</v>
      </c>
      <c r="I88" s="63" t="s">
        <v>2</v>
      </c>
      <c r="J88" s="63" t="s">
        <v>2</v>
      </c>
      <c r="K88" s="63" t="s">
        <v>2</v>
      </c>
      <c r="L88" s="63" t="s">
        <v>2</v>
      </c>
      <c r="M88" s="63" t="s">
        <v>2</v>
      </c>
      <c r="N88" s="63" t="s">
        <v>2</v>
      </c>
      <c r="O88" s="63" t="s">
        <v>2</v>
      </c>
      <c r="P88" s="63" t="s">
        <v>2</v>
      </c>
      <c r="Q88" s="63" t="s">
        <v>2</v>
      </c>
      <c r="R88" s="63" t="s">
        <v>2</v>
      </c>
      <c r="S88" s="63" t="s">
        <v>2</v>
      </c>
      <c r="T88" s="63" t="s">
        <v>2</v>
      </c>
      <c r="U88" s="63" t="s">
        <v>2</v>
      </c>
      <c r="V88" s="63" t="s">
        <v>2</v>
      </c>
      <c r="W88" s="63" t="s">
        <v>2</v>
      </c>
      <c r="X88" s="63" t="s">
        <v>2</v>
      </c>
      <c r="Y88" s="63" t="s">
        <v>2</v>
      </c>
      <c r="Z88" s="63" t="s">
        <v>2</v>
      </c>
      <c r="AA88" s="63" t="s">
        <v>2</v>
      </c>
      <c r="AB88" s="63" t="s">
        <v>2</v>
      </c>
    </row>
    <row r="89" spans="1:29" ht="15.75" customHeight="1">
      <c r="A89" s="63" t="s">
        <v>2</v>
      </c>
      <c r="B89" s="63" t="s">
        <v>2</v>
      </c>
      <c r="C89" s="63" t="s">
        <v>2</v>
      </c>
      <c r="D89" s="63" t="s">
        <v>2</v>
      </c>
      <c r="E89" s="63" t="s">
        <v>2</v>
      </c>
      <c r="F89" s="63" t="s">
        <v>2</v>
      </c>
      <c r="G89" s="63" t="s">
        <v>2</v>
      </c>
      <c r="H89" s="63" t="s">
        <v>2</v>
      </c>
      <c r="I89" s="63" t="s">
        <v>2</v>
      </c>
      <c r="J89" s="63" t="s">
        <v>2</v>
      </c>
      <c r="K89" s="63" t="s">
        <v>2</v>
      </c>
      <c r="L89" s="63" t="s">
        <v>2</v>
      </c>
      <c r="M89" s="63" t="s">
        <v>2</v>
      </c>
      <c r="N89" s="63" t="s">
        <v>2</v>
      </c>
      <c r="O89" s="63" t="s">
        <v>2</v>
      </c>
      <c r="P89" s="63" t="s">
        <v>2</v>
      </c>
      <c r="Q89" s="63" t="s">
        <v>2</v>
      </c>
      <c r="R89" s="63" t="s">
        <v>2</v>
      </c>
      <c r="S89" s="63" t="s">
        <v>2</v>
      </c>
      <c r="T89" s="63" t="s">
        <v>2</v>
      </c>
      <c r="U89" s="63" t="s">
        <v>2</v>
      </c>
      <c r="V89" s="63" t="s">
        <v>2</v>
      </c>
      <c r="W89" s="63" t="s">
        <v>2</v>
      </c>
      <c r="X89" s="63" t="s">
        <v>2</v>
      </c>
      <c r="Y89" s="63" t="s">
        <v>2</v>
      </c>
      <c r="Z89" s="63" t="s">
        <v>2</v>
      </c>
      <c r="AA89" s="63" t="s">
        <v>2</v>
      </c>
      <c r="AB89" s="63" t="s">
        <v>2</v>
      </c>
    </row>
    <row r="90" spans="1:29" ht="15.75" customHeight="1">
      <c r="A90" s="63" t="s">
        <v>2</v>
      </c>
      <c r="B90" s="63" t="s">
        <v>2</v>
      </c>
      <c r="C90" s="63" t="s">
        <v>2</v>
      </c>
      <c r="D90" s="63" t="s">
        <v>2</v>
      </c>
      <c r="E90" s="63" t="s">
        <v>2</v>
      </c>
      <c r="F90" s="63" t="s">
        <v>2</v>
      </c>
      <c r="G90" s="63" t="s">
        <v>2</v>
      </c>
      <c r="H90" s="63" t="s">
        <v>2</v>
      </c>
      <c r="I90" s="63" t="s">
        <v>2</v>
      </c>
      <c r="J90" s="63" t="s">
        <v>2</v>
      </c>
      <c r="K90" s="63" t="s">
        <v>2</v>
      </c>
      <c r="L90" s="63" t="s">
        <v>2</v>
      </c>
      <c r="M90" s="63" t="s">
        <v>2</v>
      </c>
      <c r="N90" s="63" t="s">
        <v>2</v>
      </c>
      <c r="O90" s="63" t="s">
        <v>2</v>
      </c>
      <c r="P90" s="63" t="s">
        <v>2</v>
      </c>
      <c r="Q90" s="63" t="s">
        <v>2</v>
      </c>
      <c r="R90" s="63" t="s">
        <v>2</v>
      </c>
      <c r="S90" s="63" t="s">
        <v>2</v>
      </c>
      <c r="T90" s="63" t="s">
        <v>2</v>
      </c>
      <c r="U90" s="63" t="s">
        <v>2</v>
      </c>
      <c r="V90" s="63" t="s">
        <v>2</v>
      </c>
      <c r="W90" s="63" t="s">
        <v>2</v>
      </c>
      <c r="X90" s="63" t="s">
        <v>2</v>
      </c>
      <c r="Y90" s="63" t="s">
        <v>2</v>
      </c>
      <c r="Z90" s="63" t="s">
        <v>2</v>
      </c>
      <c r="AA90" s="63" t="s">
        <v>2</v>
      </c>
      <c r="AB90" s="63" t="s">
        <v>2</v>
      </c>
    </row>
    <row r="91" spans="1:29" ht="15.75" customHeight="1">
      <c r="A91" s="63" t="s">
        <v>2</v>
      </c>
      <c r="B91" s="63" t="s">
        <v>2</v>
      </c>
      <c r="C91" s="63" t="s">
        <v>2</v>
      </c>
      <c r="D91" s="63" t="s">
        <v>2</v>
      </c>
      <c r="E91" s="63" t="s">
        <v>2</v>
      </c>
      <c r="F91" s="63" t="s">
        <v>2</v>
      </c>
      <c r="G91" s="63" t="s">
        <v>2</v>
      </c>
      <c r="H91" s="63" t="s">
        <v>2</v>
      </c>
      <c r="I91" s="63" t="s">
        <v>2</v>
      </c>
      <c r="J91" s="63" t="s">
        <v>2</v>
      </c>
      <c r="K91" s="63" t="s">
        <v>2</v>
      </c>
      <c r="L91" s="63" t="s">
        <v>2</v>
      </c>
      <c r="M91" s="63" t="s">
        <v>2</v>
      </c>
      <c r="N91" s="63" t="s">
        <v>2</v>
      </c>
      <c r="O91" s="63" t="s">
        <v>2</v>
      </c>
      <c r="P91" s="63" t="s">
        <v>2</v>
      </c>
      <c r="Q91" s="63" t="s">
        <v>2</v>
      </c>
      <c r="R91" s="63" t="s">
        <v>2</v>
      </c>
      <c r="S91" s="63" t="s">
        <v>2</v>
      </c>
      <c r="T91" s="63" t="s">
        <v>2</v>
      </c>
      <c r="U91" s="63" t="s">
        <v>2</v>
      </c>
      <c r="V91" s="63" t="s">
        <v>2</v>
      </c>
      <c r="W91" s="63" t="s">
        <v>2</v>
      </c>
      <c r="X91" s="63" t="s">
        <v>2</v>
      </c>
      <c r="Y91" s="63" t="s">
        <v>2</v>
      </c>
      <c r="Z91" s="63" t="s">
        <v>2</v>
      </c>
      <c r="AA91" s="63" t="s">
        <v>2</v>
      </c>
      <c r="AB91" s="63" t="s">
        <v>2</v>
      </c>
    </row>
    <row r="92" spans="1:29" ht="15.75" customHeight="1">
      <c r="A92" s="63" t="s">
        <v>2</v>
      </c>
      <c r="B92" s="63" t="s">
        <v>2</v>
      </c>
      <c r="C92" s="63" t="s">
        <v>2</v>
      </c>
      <c r="D92" s="63" t="s">
        <v>2</v>
      </c>
      <c r="E92" s="63" t="s">
        <v>2</v>
      </c>
      <c r="F92" s="63" t="s">
        <v>2</v>
      </c>
      <c r="G92" s="63" t="s">
        <v>2</v>
      </c>
      <c r="H92" s="63" t="s">
        <v>2</v>
      </c>
      <c r="I92" s="63" t="s">
        <v>2</v>
      </c>
      <c r="J92" s="63" t="s">
        <v>2</v>
      </c>
      <c r="K92" s="63" t="s">
        <v>2</v>
      </c>
      <c r="L92" s="63" t="s">
        <v>2</v>
      </c>
      <c r="M92" s="63" t="s">
        <v>2</v>
      </c>
      <c r="N92" s="63" t="s">
        <v>2</v>
      </c>
      <c r="O92" s="63" t="s">
        <v>2</v>
      </c>
      <c r="P92" s="63" t="s">
        <v>2</v>
      </c>
      <c r="Q92" s="63" t="s">
        <v>2</v>
      </c>
      <c r="R92" s="63" t="s">
        <v>2</v>
      </c>
      <c r="S92" s="63" t="s">
        <v>2</v>
      </c>
      <c r="T92" s="63" t="s">
        <v>2</v>
      </c>
      <c r="U92" s="63" t="s">
        <v>2</v>
      </c>
      <c r="V92" s="63" t="s">
        <v>2</v>
      </c>
      <c r="W92" s="63" t="s">
        <v>2</v>
      </c>
      <c r="X92" s="63" t="s">
        <v>2</v>
      </c>
      <c r="Y92" s="63" t="s">
        <v>2</v>
      </c>
      <c r="Z92" s="63" t="s">
        <v>2</v>
      </c>
      <c r="AA92" s="63" t="s">
        <v>2</v>
      </c>
      <c r="AB92" s="63" t="s">
        <v>2</v>
      </c>
    </row>
    <row r="93" spans="1:29" ht="15.75" customHeight="1">
      <c r="A93" s="63" t="s">
        <v>2</v>
      </c>
      <c r="B93" s="63" t="s">
        <v>2</v>
      </c>
      <c r="C93" s="63" t="s">
        <v>2</v>
      </c>
      <c r="D93" s="63" t="s">
        <v>2</v>
      </c>
      <c r="E93" s="63" t="s">
        <v>2</v>
      </c>
      <c r="F93" s="63" t="s">
        <v>2</v>
      </c>
      <c r="G93" s="63" t="s">
        <v>2</v>
      </c>
      <c r="H93" s="63" t="s">
        <v>2</v>
      </c>
      <c r="I93" s="63" t="s">
        <v>2</v>
      </c>
      <c r="J93" s="63" t="s">
        <v>2</v>
      </c>
      <c r="K93" s="63" t="s">
        <v>2</v>
      </c>
      <c r="L93" s="63" t="s">
        <v>2</v>
      </c>
      <c r="M93" s="63" t="s">
        <v>2</v>
      </c>
      <c r="N93" s="63" t="s">
        <v>2</v>
      </c>
      <c r="O93" s="63" t="s">
        <v>2</v>
      </c>
      <c r="P93" s="63" t="s">
        <v>2</v>
      </c>
      <c r="Q93" s="63" t="s">
        <v>2</v>
      </c>
      <c r="R93" s="63" t="s">
        <v>2</v>
      </c>
      <c r="S93" s="63" t="s">
        <v>2</v>
      </c>
      <c r="T93" s="63" t="s">
        <v>2</v>
      </c>
      <c r="U93" s="63" t="s">
        <v>2</v>
      </c>
      <c r="V93" s="63" t="s">
        <v>2</v>
      </c>
      <c r="W93" s="63" t="s">
        <v>2</v>
      </c>
      <c r="X93" s="63" t="s">
        <v>2</v>
      </c>
      <c r="Y93" s="63" t="s">
        <v>2</v>
      </c>
      <c r="Z93" s="63" t="s">
        <v>2</v>
      </c>
      <c r="AA93" s="63" t="s">
        <v>2</v>
      </c>
      <c r="AB93" s="63" t="s">
        <v>2</v>
      </c>
    </row>
    <row r="94" spans="1:29" ht="15.75" customHeight="1">
      <c r="A94" s="63" t="s">
        <v>2</v>
      </c>
      <c r="B94" s="63" t="s">
        <v>2</v>
      </c>
      <c r="C94" s="63" t="s">
        <v>2</v>
      </c>
      <c r="D94" s="63" t="s">
        <v>2</v>
      </c>
      <c r="E94" s="63" t="s">
        <v>2</v>
      </c>
      <c r="F94" s="63" t="s">
        <v>2</v>
      </c>
      <c r="G94" s="63" t="s">
        <v>2</v>
      </c>
      <c r="H94" s="63" t="s">
        <v>2</v>
      </c>
      <c r="I94" s="63" t="s">
        <v>2</v>
      </c>
      <c r="J94" s="63" t="s">
        <v>2</v>
      </c>
      <c r="K94" s="63" t="s">
        <v>2</v>
      </c>
      <c r="L94" s="63" t="s">
        <v>2</v>
      </c>
      <c r="M94" s="63" t="s">
        <v>2</v>
      </c>
      <c r="N94" s="63" t="s">
        <v>2</v>
      </c>
      <c r="O94" s="63" t="s">
        <v>2</v>
      </c>
      <c r="P94" s="63" t="s">
        <v>2</v>
      </c>
      <c r="Q94" s="63" t="s">
        <v>2</v>
      </c>
      <c r="R94" s="63" t="s">
        <v>2</v>
      </c>
      <c r="S94" s="63" t="s">
        <v>2</v>
      </c>
      <c r="T94" s="63" t="s">
        <v>2</v>
      </c>
      <c r="U94" s="63" t="s">
        <v>2</v>
      </c>
      <c r="V94" s="63" t="s">
        <v>2</v>
      </c>
      <c r="W94" s="63" t="s">
        <v>2</v>
      </c>
      <c r="X94" s="63" t="s">
        <v>2</v>
      </c>
      <c r="Y94" s="63" t="s">
        <v>2</v>
      </c>
      <c r="Z94" s="63" t="s">
        <v>2</v>
      </c>
      <c r="AA94" s="63" t="s">
        <v>2</v>
      </c>
      <c r="AB94" s="63" t="s">
        <v>2</v>
      </c>
    </row>
    <row r="95" spans="1:29" ht="15.75" customHeight="1">
      <c r="A95" s="63" t="s">
        <v>2</v>
      </c>
      <c r="B95" s="63" t="s">
        <v>2</v>
      </c>
      <c r="C95" s="63" t="s">
        <v>2</v>
      </c>
      <c r="D95" s="63" t="s">
        <v>2</v>
      </c>
      <c r="E95" s="63" t="s">
        <v>2</v>
      </c>
      <c r="F95" s="63" t="s">
        <v>2</v>
      </c>
      <c r="G95" s="63" t="s">
        <v>2</v>
      </c>
      <c r="H95" s="63" t="s">
        <v>2</v>
      </c>
      <c r="I95" s="63" t="s">
        <v>2</v>
      </c>
      <c r="J95" s="63" t="s">
        <v>2</v>
      </c>
      <c r="K95" s="63" t="s">
        <v>2</v>
      </c>
      <c r="L95" s="63" t="s">
        <v>2</v>
      </c>
      <c r="M95" s="63" t="s">
        <v>2</v>
      </c>
      <c r="N95" s="63" t="s">
        <v>2</v>
      </c>
      <c r="O95" s="63" t="s">
        <v>2</v>
      </c>
      <c r="P95" s="63" t="s">
        <v>2</v>
      </c>
      <c r="Q95" s="63" t="s">
        <v>2</v>
      </c>
      <c r="R95" s="63" t="s">
        <v>2</v>
      </c>
      <c r="S95" s="63" t="s">
        <v>2</v>
      </c>
      <c r="T95" s="63" t="s">
        <v>2</v>
      </c>
      <c r="U95" s="63" t="s">
        <v>2</v>
      </c>
      <c r="V95" s="63" t="s">
        <v>2</v>
      </c>
      <c r="W95" s="63" t="s">
        <v>2</v>
      </c>
      <c r="X95" s="63" t="s">
        <v>2</v>
      </c>
      <c r="Y95" s="63" t="s">
        <v>2</v>
      </c>
      <c r="Z95" s="63" t="s">
        <v>2</v>
      </c>
      <c r="AA95" s="63" t="s">
        <v>2</v>
      </c>
      <c r="AB95" s="63" t="s">
        <v>2</v>
      </c>
    </row>
    <row r="96" spans="1:29" ht="15.75" customHeight="1">
      <c r="A96" s="63" t="s">
        <v>2</v>
      </c>
      <c r="B96" s="63" t="s">
        <v>2</v>
      </c>
      <c r="C96" s="63" t="s">
        <v>2</v>
      </c>
      <c r="D96" s="63" t="s">
        <v>2</v>
      </c>
      <c r="E96" s="63" t="s">
        <v>2</v>
      </c>
      <c r="F96" s="63" t="s">
        <v>2</v>
      </c>
      <c r="G96" s="63" t="s">
        <v>2</v>
      </c>
      <c r="H96" s="63" t="s">
        <v>2</v>
      </c>
      <c r="I96" s="63" t="s">
        <v>2</v>
      </c>
      <c r="J96" s="63" t="s">
        <v>2</v>
      </c>
      <c r="K96" s="63" t="s">
        <v>2</v>
      </c>
      <c r="L96" s="63" t="s">
        <v>2</v>
      </c>
      <c r="M96" s="63" t="s">
        <v>2</v>
      </c>
      <c r="N96" s="63" t="s">
        <v>2</v>
      </c>
      <c r="O96" s="63" t="s">
        <v>2</v>
      </c>
      <c r="P96" s="63" t="s">
        <v>2</v>
      </c>
      <c r="Q96" s="63" t="s">
        <v>2</v>
      </c>
      <c r="R96" s="63" t="s">
        <v>2</v>
      </c>
      <c r="S96" s="63" t="s">
        <v>2</v>
      </c>
      <c r="T96" s="63" t="s">
        <v>2</v>
      </c>
      <c r="U96" s="63" t="s">
        <v>2</v>
      </c>
      <c r="V96" s="63" t="s">
        <v>2</v>
      </c>
      <c r="W96" s="63" t="s">
        <v>2</v>
      </c>
      <c r="X96" s="63" t="s">
        <v>2</v>
      </c>
      <c r="Y96" s="63" t="s">
        <v>2</v>
      </c>
      <c r="Z96" s="63" t="s">
        <v>2</v>
      </c>
      <c r="AA96" s="63" t="s">
        <v>2</v>
      </c>
      <c r="AB96" s="63" t="s">
        <v>2</v>
      </c>
    </row>
    <row r="97" spans="1:28" ht="15.75" customHeight="1">
      <c r="A97" s="63" t="s">
        <v>2</v>
      </c>
      <c r="B97" s="63" t="s">
        <v>2</v>
      </c>
      <c r="C97" s="63" t="s">
        <v>2</v>
      </c>
      <c r="D97" s="63" t="s">
        <v>2</v>
      </c>
      <c r="E97" s="63" t="s">
        <v>2</v>
      </c>
      <c r="F97" s="63" t="s">
        <v>2</v>
      </c>
      <c r="G97" s="63" t="s">
        <v>2</v>
      </c>
      <c r="H97" s="63" t="s">
        <v>2</v>
      </c>
      <c r="I97" s="63" t="s">
        <v>2</v>
      </c>
      <c r="J97" s="63" t="s">
        <v>2</v>
      </c>
      <c r="K97" s="63" t="s">
        <v>2</v>
      </c>
      <c r="L97" s="63" t="s">
        <v>2</v>
      </c>
      <c r="M97" s="63" t="s">
        <v>2</v>
      </c>
      <c r="N97" s="63" t="s">
        <v>2</v>
      </c>
      <c r="O97" s="63" t="s">
        <v>2</v>
      </c>
      <c r="P97" s="63" t="s">
        <v>2</v>
      </c>
      <c r="Q97" s="63" t="s">
        <v>2</v>
      </c>
      <c r="R97" s="63" t="s">
        <v>2</v>
      </c>
      <c r="S97" s="63" t="s">
        <v>2</v>
      </c>
      <c r="T97" s="63" t="s">
        <v>2</v>
      </c>
      <c r="U97" s="63" t="s">
        <v>2</v>
      </c>
      <c r="V97" s="63" t="s">
        <v>2</v>
      </c>
      <c r="W97" s="63" t="s">
        <v>2</v>
      </c>
      <c r="X97" s="63" t="s">
        <v>2</v>
      </c>
      <c r="Y97" s="63" t="s">
        <v>2</v>
      </c>
      <c r="Z97" s="63" t="s">
        <v>2</v>
      </c>
      <c r="AA97" s="63" t="s">
        <v>2</v>
      </c>
      <c r="AB97" s="63" t="s">
        <v>2</v>
      </c>
    </row>
    <row r="98" spans="1:28" ht="15.75" customHeight="1">
      <c r="A98" s="63" t="s">
        <v>2</v>
      </c>
      <c r="B98" s="63" t="s">
        <v>2</v>
      </c>
      <c r="C98" s="63" t="s">
        <v>2</v>
      </c>
      <c r="D98" s="63" t="s">
        <v>2</v>
      </c>
      <c r="E98" s="63" t="s">
        <v>2</v>
      </c>
      <c r="F98" s="63" t="s">
        <v>2</v>
      </c>
      <c r="G98" s="63" t="s">
        <v>2</v>
      </c>
      <c r="H98" s="63" t="s">
        <v>2</v>
      </c>
      <c r="I98" s="63" t="s">
        <v>2</v>
      </c>
      <c r="J98" s="63" t="s">
        <v>2</v>
      </c>
      <c r="K98" s="63" t="s">
        <v>2</v>
      </c>
      <c r="L98" s="63" t="s">
        <v>2</v>
      </c>
      <c r="M98" s="63" t="s">
        <v>2</v>
      </c>
      <c r="N98" s="63" t="s">
        <v>2</v>
      </c>
      <c r="O98" s="63" t="s">
        <v>2</v>
      </c>
      <c r="P98" s="63" t="s">
        <v>2</v>
      </c>
      <c r="Q98" s="63" t="s">
        <v>2</v>
      </c>
      <c r="R98" s="63" t="s">
        <v>2</v>
      </c>
      <c r="S98" s="63" t="s">
        <v>2</v>
      </c>
      <c r="T98" s="63" t="s">
        <v>2</v>
      </c>
      <c r="U98" s="63" t="s">
        <v>2</v>
      </c>
      <c r="V98" s="63" t="s">
        <v>2</v>
      </c>
      <c r="W98" s="63" t="s">
        <v>2</v>
      </c>
      <c r="X98" s="63" t="s">
        <v>2</v>
      </c>
      <c r="Y98" s="63" t="s">
        <v>2</v>
      </c>
      <c r="Z98" s="63" t="s">
        <v>2</v>
      </c>
      <c r="AA98" s="63" t="s">
        <v>2</v>
      </c>
      <c r="AB98" s="63" t="s">
        <v>2</v>
      </c>
    </row>
    <row r="99" spans="1:28" ht="15.75" customHeight="1">
      <c r="A99" s="63" t="s">
        <v>2</v>
      </c>
      <c r="B99" s="63" t="s">
        <v>2</v>
      </c>
      <c r="C99" s="63" t="s">
        <v>2</v>
      </c>
      <c r="D99" s="63" t="s">
        <v>2</v>
      </c>
      <c r="E99" s="63" t="s">
        <v>2</v>
      </c>
      <c r="F99" s="63" t="s">
        <v>2</v>
      </c>
      <c r="G99" s="63" t="s">
        <v>2</v>
      </c>
      <c r="H99" s="63" t="s">
        <v>2</v>
      </c>
      <c r="I99" s="63" t="s">
        <v>2</v>
      </c>
      <c r="J99" s="63" t="s">
        <v>2</v>
      </c>
      <c r="K99" s="63" t="s">
        <v>2</v>
      </c>
      <c r="L99" s="63" t="s">
        <v>2</v>
      </c>
      <c r="M99" s="63" t="s">
        <v>2</v>
      </c>
      <c r="N99" s="63" t="s">
        <v>2</v>
      </c>
      <c r="O99" s="63" t="s">
        <v>2</v>
      </c>
      <c r="P99" s="63" t="s">
        <v>2</v>
      </c>
      <c r="Q99" s="63" t="s">
        <v>2</v>
      </c>
      <c r="R99" s="63" t="s">
        <v>2</v>
      </c>
      <c r="S99" s="63" t="s">
        <v>2</v>
      </c>
      <c r="T99" s="63" t="s">
        <v>2</v>
      </c>
      <c r="U99" s="63" t="s">
        <v>2</v>
      </c>
      <c r="V99" s="63" t="s">
        <v>2</v>
      </c>
      <c r="W99" s="63" t="s">
        <v>2</v>
      </c>
      <c r="X99" s="63" t="s">
        <v>2</v>
      </c>
      <c r="Y99" s="63" t="s">
        <v>2</v>
      </c>
      <c r="Z99" s="63" t="s">
        <v>2</v>
      </c>
      <c r="AA99" s="63" t="s">
        <v>2</v>
      </c>
      <c r="AB99" s="63" t="s">
        <v>2</v>
      </c>
    </row>
    <row r="100" spans="1:28" ht="15.75" customHeight="1">
      <c r="A100" s="63" t="s">
        <v>2</v>
      </c>
      <c r="B100" s="63" t="s">
        <v>2</v>
      </c>
      <c r="C100" s="63" t="s">
        <v>2</v>
      </c>
      <c r="D100" s="63" t="s">
        <v>2</v>
      </c>
      <c r="E100" s="63" t="s">
        <v>2</v>
      </c>
      <c r="F100" s="63" t="s">
        <v>2</v>
      </c>
      <c r="G100" s="63" t="s">
        <v>2</v>
      </c>
      <c r="H100" s="63" t="s">
        <v>2</v>
      </c>
      <c r="I100" s="63" t="s">
        <v>2</v>
      </c>
      <c r="J100" s="63" t="s">
        <v>2</v>
      </c>
      <c r="K100" s="63" t="s">
        <v>2</v>
      </c>
      <c r="L100" s="63" t="s">
        <v>2</v>
      </c>
      <c r="M100" s="63" t="s">
        <v>2</v>
      </c>
      <c r="N100" s="63" t="s">
        <v>2</v>
      </c>
      <c r="O100" s="63" t="s">
        <v>2</v>
      </c>
      <c r="P100" s="63" t="s">
        <v>2</v>
      </c>
      <c r="Q100" s="63" t="s">
        <v>2</v>
      </c>
      <c r="R100" s="63" t="s">
        <v>2</v>
      </c>
      <c r="S100" s="63" t="s">
        <v>2</v>
      </c>
      <c r="T100" s="63" t="s">
        <v>2</v>
      </c>
      <c r="U100" s="63" t="s">
        <v>2</v>
      </c>
      <c r="V100" s="63" t="s">
        <v>2</v>
      </c>
      <c r="W100" s="63" t="s">
        <v>2</v>
      </c>
      <c r="X100" s="63" t="s">
        <v>2</v>
      </c>
      <c r="Y100" s="63" t="s">
        <v>2</v>
      </c>
      <c r="Z100" s="63" t="s">
        <v>2</v>
      </c>
      <c r="AA100" s="63" t="s">
        <v>2</v>
      </c>
      <c r="AB100" s="63" t="s">
        <v>2</v>
      </c>
    </row>
    <row r="101" spans="1:28" ht="15.75" customHeight="1">
      <c r="A101" s="63" t="s">
        <v>2</v>
      </c>
      <c r="B101" s="63" t="s">
        <v>2</v>
      </c>
      <c r="C101" s="63" t="s">
        <v>2</v>
      </c>
      <c r="D101" s="63" t="s">
        <v>2</v>
      </c>
      <c r="E101" s="63" t="s">
        <v>2</v>
      </c>
      <c r="F101" s="63" t="s">
        <v>2</v>
      </c>
      <c r="G101" s="63" t="s">
        <v>2</v>
      </c>
      <c r="H101" s="63" t="s">
        <v>2</v>
      </c>
      <c r="I101" s="63" t="s">
        <v>2</v>
      </c>
      <c r="J101" s="63" t="s">
        <v>2</v>
      </c>
      <c r="K101" s="63" t="s">
        <v>2</v>
      </c>
      <c r="L101" s="63" t="s">
        <v>2</v>
      </c>
      <c r="M101" s="63" t="s">
        <v>2</v>
      </c>
      <c r="N101" s="63" t="s">
        <v>2</v>
      </c>
      <c r="O101" s="63" t="s">
        <v>2</v>
      </c>
      <c r="P101" s="63" t="s">
        <v>2</v>
      </c>
      <c r="Q101" s="63" t="s">
        <v>2</v>
      </c>
      <c r="R101" s="63" t="s">
        <v>2</v>
      </c>
      <c r="S101" s="63" t="s">
        <v>2</v>
      </c>
      <c r="T101" s="63" t="s">
        <v>2</v>
      </c>
      <c r="U101" s="63" t="s">
        <v>2</v>
      </c>
      <c r="V101" s="63" t="s">
        <v>2</v>
      </c>
      <c r="W101" s="63" t="s">
        <v>2</v>
      </c>
      <c r="X101" s="63" t="s">
        <v>2</v>
      </c>
      <c r="Y101" s="63" t="s">
        <v>2</v>
      </c>
      <c r="Z101" s="63" t="s">
        <v>2</v>
      </c>
      <c r="AA101" s="63" t="s">
        <v>2</v>
      </c>
      <c r="AB101" s="63" t="s">
        <v>2</v>
      </c>
    </row>
    <row r="102" spans="1:28" ht="15.75" customHeight="1">
      <c r="A102" s="63" t="s">
        <v>2</v>
      </c>
      <c r="B102" s="63" t="s">
        <v>2</v>
      </c>
      <c r="C102" s="63" t="s">
        <v>2</v>
      </c>
      <c r="D102" s="63" t="s">
        <v>2</v>
      </c>
      <c r="E102" s="63" t="s">
        <v>2</v>
      </c>
      <c r="F102" s="63" t="s">
        <v>2</v>
      </c>
      <c r="G102" s="63" t="s">
        <v>2</v>
      </c>
      <c r="H102" s="63" t="s">
        <v>2</v>
      </c>
      <c r="I102" s="63" t="s">
        <v>2</v>
      </c>
      <c r="J102" s="63" t="s">
        <v>2</v>
      </c>
      <c r="K102" s="63" t="s">
        <v>2</v>
      </c>
      <c r="L102" s="63" t="s">
        <v>2</v>
      </c>
      <c r="M102" s="63" t="s">
        <v>2</v>
      </c>
      <c r="N102" s="63" t="s">
        <v>2</v>
      </c>
      <c r="O102" s="63" t="s">
        <v>2</v>
      </c>
      <c r="P102" s="63" t="s">
        <v>2</v>
      </c>
      <c r="Q102" s="63" t="s">
        <v>2</v>
      </c>
      <c r="R102" s="63" t="s">
        <v>2</v>
      </c>
      <c r="S102" s="63" t="s">
        <v>2</v>
      </c>
      <c r="T102" s="63" t="s">
        <v>2</v>
      </c>
      <c r="U102" s="63" t="s">
        <v>2</v>
      </c>
      <c r="V102" s="63" t="s">
        <v>2</v>
      </c>
      <c r="W102" s="63" t="s">
        <v>2</v>
      </c>
      <c r="X102" s="63" t="s">
        <v>2</v>
      </c>
      <c r="Y102" s="63" t="s">
        <v>2</v>
      </c>
      <c r="Z102" s="63" t="s">
        <v>2</v>
      </c>
      <c r="AA102" s="63" t="s">
        <v>2</v>
      </c>
      <c r="AB102" s="63" t="s">
        <v>2</v>
      </c>
    </row>
    <row r="103" spans="1:28" ht="15.75" customHeight="1">
      <c r="A103" s="63" t="s">
        <v>2</v>
      </c>
      <c r="B103" s="63" t="s">
        <v>2</v>
      </c>
      <c r="C103" s="63" t="s">
        <v>2</v>
      </c>
      <c r="D103" s="63" t="s">
        <v>2</v>
      </c>
      <c r="E103" s="63" t="s">
        <v>2</v>
      </c>
      <c r="F103" s="63" t="s">
        <v>2</v>
      </c>
      <c r="G103" s="63" t="s">
        <v>2</v>
      </c>
      <c r="H103" s="63" t="s">
        <v>2</v>
      </c>
      <c r="I103" s="63" t="s">
        <v>2</v>
      </c>
      <c r="J103" s="63" t="s">
        <v>2</v>
      </c>
      <c r="K103" s="63" t="s">
        <v>2</v>
      </c>
      <c r="L103" s="63" t="s">
        <v>2</v>
      </c>
      <c r="M103" s="63" t="s">
        <v>2</v>
      </c>
      <c r="N103" s="63" t="s">
        <v>2</v>
      </c>
      <c r="O103" s="63" t="s">
        <v>2</v>
      </c>
      <c r="P103" s="63" t="s">
        <v>2</v>
      </c>
      <c r="Q103" s="63" t="s">
        <v>2</v>
      </c>
      <c r="R103" s="63" t="s">
        <v>2</v>
      </c>
      <c r="S103" s="63" t="s">
        <v>2</v>
      </c>
      <c r="T103" s="63" t="s">
        <v>2</v>
      </c>
      <c r="U103" s="63" t="s">
        <v>2</v>
      </c>
      <c r="V103" s="63" t="s">
        <v>2</v>
      </c>
      <c r="W103" s="63" t="s">
        <v>2</v>
      </c>
      <c r="X103" s="63" t="s">
        <v>2</v>
      </c>
      <c r="Y103" s="63" t="s">
        <v>2</v>
      </c>
      <c r="Z103" s="63" t="s">
        <v>2</v>
      </c>
      <c r="AA103" s="63" t="s">
        <v>2</v>
      </c>
      <c r="AB103" s="63" t="s">
        <v>2</v>
      </c>
    </row>
    <row r="104" spans="1:28" ht="15.75" customHeight="1">
      <c r="A104" s="63" t="s">
        <v>2</v>
      </c>
      <c r="B104" s="63" t="s">
        <v>2</v>
      </c>
      <c r="C104" s="63" t="s">
        <v>2</v>
      </c>
      <c r="D104" s="63" t="s">
        <v>2</v>
      </c>
      <c r="E104" s="63" t="s">
        <v>2</v>
      </c>
      <c r="F104" s="63" t="s">
        <v>2</v>
      </c>
      <c r="G104" s="63" t="s">
        <v>2</v>
      </c>
      <c r="H104" s="63" t="s">
        <v>2</v>
      </c>
      <c r="I104" s="63" t="s">
        <v>2</v>
      </c>
      <c r="J104" s="63" t="s">
        <v>2</v>
      </c>
      <c r="K104" s="63" t="s">
        <v>2</v>
      </c>
      <c r="L104" s="63" t="s">
        <v>2</v>
      </c>
      <c r="M104" s="63" t="s">
        <v>2</v>
      </c>
      <c r="N104" s="63" t="s">
        <v>2</v>
      </c>
      <c r="O104" s="63" t="s">
        <v>2</v>
      </c>
      <c r="P104" s="63" t="s">
        <v>2</v>
      </c>
      <c r="Q104" s="63" t="s">
        <v>2</v>
      </c>
      <c r="R104" s="63" t="s">
        <v>2</v>
      </c>
      <c r="S104" s="63" t="s">
        <v>2</v>
      </c>
      <c r="T104" s="63" t="s">
        <v>2</v>
      </c>
      <c r="U104" s="63" t="s">
        <v>2</v>
      </c>
      <c r="V104" s="63" t="s">
        <v>2</v>
      </c>
      <c r="W104" s="63" t="s">
        <v>2</v>
      </c>
      <c r="X104" s="63" t="s">
        <v>2</v>
      </c>
      <c r="Y104" s="63" t="s">
        <v>2</v>
      </c>
      <c r="Z104" s="63" t="s">
        <v>2</v>
      </c>
      <c r="AA104" s="63" t="s">
        <v>2</v>
      </c>
      <c r="AB104" s="63" t="s">
        <v>2</v>
      </c>
    </row>
    <row r="105" spans="1:28" ht="15.75" customHeight="1">
      <c r="A105" s="63" t="s">
        <v>2</v>
      </c>
      <c r="B105" s="63" t="s">
        <v>2</v>
      </c>
      <c r="C105" s="63" t="s">
        <v>2</v>
      </c>
      <c r="D105" s="63" t="s">
        <v>2</v>
      </c>
      <c r="E105" s="63" t="s">
        <v>2</v>
      </c>
      <c r="F105" s="63" t="s">
        <v>2</v>
      </c>
      <c r="G105" s="63" t="s">
        <v>2</v>
      </c>
      <c r="H105" s="63" t="s">
        <v>2</v>
      </c>
      <c r="I105" s="63" t="s">
        <v>2</v>
      </c>
      <c r="J105" s="63" t="s">
        <v>2</v>
      </c>
      <c r="K105" s="63" t="s">
        <v>2</v>
      </c>
      <c r="L105" s="63" t="s">
        <v>2</v>
      </c>
      <c r="M105" s="63" t="s">
        <v>2</v>
      </c>
      <c r="N105" s="63" t="s">
        <v>2</v>
      </c>
      <c r="O105" s="63" t="s">
        <v>2</v>
      </c>
      <c r="P105" s="63" t="s">
        <v>2</v>
      </c>
      <c r="Q105" s="63" t="s">
        <v>2</v>
      </c>
      <c r="R105" s="63" t="s">
        <v>2</v>
      </c>
      <c r="S105" s="63" t="s">
        <v>2</v>
      </c>
      <c r="T105" s="63" t="s">
        <v>2</v>
      </c>
      <c r="U105" s="63" t="s">
        <v>2</v>
      </c>
      <c r="V105" s="63" t="s">
        <v>2</v>
      </c>
      <c r="W105" s="63" t="s">
        <v>2</v>
      </c>
      <c r="X105" s="63" t="s">
        <v>2</v>
      </c>
      <c r="Y105" s="63" t="s">
        <v>2</v>
      </c>
      <c r="Z105" s="63" t="s">
        <v>2</v>
      </c>
      <c r="AA105" s="63" t="s">
        <v>2</v>
      </c>
      <c r="AB105" s="63" t="s">
        <v>2</v>
      </c>
    </row>
    <row r="106" spans="1:28" ht="15.75" customHeight="1">
      <c r="A106" s="63" t="s">
        <v>2</v>
      </c>
      <c r="B106" s="63" t="s">
        <v>2</v>
      </c>
      <c r="C106" s="63" t="s">
        <v>2</v>
      </c>
      <c r="D106" s="63" t="s">
        <v>2</v>
      </c>
      <c r="E106" s="63" t="s">
        <v>2</v>
      </c>
      <c r="F106" s="63" t="s">
        <v>2</v>
      </c>
      <c r="G106" s="63" t="s">
        <v>2</v>
      </c>
      <c r="H106" s="63" t="s">
        <v>2</v>
      </c>
      <c r="I106" s="63" t="s">
        <v>2</v>
      </c>
      <c r="J106" s="63" t="s">
        <v>2</v>
      </c>
      <c r="K106" s="63" t="s">
        <v>2</v>
      </c>
      <c r="L106" s="63" t="s">
        <v>2</v>
      </c>
      <c r="M106" s="63" t="s">
        <v>2</v>
      </c>
      <c r="N106" s="63" t="s">
        <v>2</v>
      </c>
      <c r="O106" s="63" t="s">
        <v>2</v>
      </c>
      <c r="P106" s="63" t="s">
        <v>2</v>
      </c>
      <c r="Q106" s="63" t="s">
        <v>2</v>
      </c>
      <c r="R106" s="63" t="s">
        <v>2</v>
      </c>
      <c r="S106" s="63" t="s">
        <v>2</v>
      </c>
      <c r="T106" s="63" t="s">
        <v>2</v>
      </c>
      <c r="U106" s="63" t="s">
        <v>2</v>
      </c>
      <c r="V106" s="63" t="s">
        <v>2</v>
      </c>
      <c r="W106" s="63" t="s">
        <v>2</v>
      </c>
      <c r="X106" s="63" t="s">
        <v>2</v>
      </c>
      <c r="Y106" s="63" t="s">
        <v>2</v>
      </c>
      <c r="Z106" s="63" t="s">
        <v>2</v>
      </c>
      <c r="AA106" s="63" t="s">
        <v>2</v>
      </c>
      <c r="AB106" s="63" t="s">
        <v>2</v>
      </c>
    </row>
    <row r="107" spans="1:28" ht="15.75" customHeight="1">
      <c r="A107" s="63" t="s">
        <v>2</v>
      </c>
      <c r="B107" s="63" t="s">
        <v>2</v>
      </c>
      <c r="C107" s="63" t="s">
        <v>2</v>
      </c>
      <c r="D107" s="63" t="s">
        <v>2</v>
      </c>
      <c r="E107" s="63" t="s">
        <v>2</v>
      </c>
      <c r="F107" s="63" t="s">
        <v>2</v>
      </c>
      <c r="G107" s="63" t="s">
        <v>2</v>
      </c>
      <c r="H107" s="63" t="s">
        <v>2</v>
      </c>
      <c r="I107" s="63" t="s">
        <v>2</v>
      </c>
      <c r="J107" s="63" t="s">
        <v>2</v>
      </c>
      <c r="K107" s="63" t="s">
        <v>2</v>
      </c>
      <c r="L107" s="63" t="s">
        <v>2</v>
      </c>
      <c r="M107" s="63" t="s">
        <v>2</v>
      </c>
      <c r="N107" s="63" t="s">
        <v>2</v>
      </c>
      <c r="O107" s="63" t="s">
        <v>2</v>
      </c>
      <c r="P107" s="63" t="s">
        <v>2</v>
      </c>
      <c r="Q107" s="63" t="s">
        <v>2</v>
      </c>
      <c r="R107" s="63" t="s">
        <v>2</v>
      </c>
      <c r="S107" s="63" t="s">
        <v>2</v>
      </c>
      <c r="T107" s="63" t="s">
        <v>2</v>
      </c>
      <c r="U107" s="63" t="s">
        <v>2</v>
      </c>
      <c r="V107" s="63" t="s">
        <v>2</v>
      </c>
      <c r="W107" s="63" t="s">
        <v>2</v>
      </c>
      <c r="X107" s="63" t="s">
        <v>2</v>
      </c>
      <c r="Y107" s="63" t="s">
        <v>2</v>
      </c>
      <c r="Z107" s="63" t="s">
        <v>2</v>
      </c>
      <c r="AA107" s="63" t="s">
        <v>2</v>
      </c>
      <c r="AB107" s="63" t="s">
        <v>2</v>
      </c>
    </row>
    <row r="108" spans="1:28" ht="15.75" customHeight="1">
      <c r="A108" s="63" t="s">
        <v>2</v>
      </c>
      <c r="B108" s="63" t="s">
        <v>2</v>
      </c>
      <c r="C108" s="63" t="s">
        <v>2</v>
      </c>
      <c r="D108" s="63" t="s">
        <v>2</v>
      </c>
      <c r="E108" s="63" t="s">
        <v>2</v>
      </c>
      <c r="F108" s="63" t="s">
        <v>2</v>
      </c>
      <c r="G108" s="63" t="s">
        <v>2</v>
      </c>
      <c r="H108" s="63" t="s">
        <v>2</v>
      </c>
      <c r="I108" s="63" t="s">
        <v>2</v>
      </c>
      <c r="J108" s="63" t="s">
        <v>2</v>
      </c>
      <c r="K108" s="63" t="s">
        <v>2</v>
      </c>
      <c r="L108" s="63" t="s">
        <v>2</v>
      </c>
      <c r="M108" s="63" t="s">
        <v>2</v>
      </c>
      <c r="N108" s="63" t="s">
        <v>2</v>
      </c>
      <c r="O108" s="63" t="s">
        <v>2</v>
      </c>
      <c r="P108" s="63" t="s">
        <v>2</v>
      </c>
      <c r="Q108" s="63" t="s">
        <v>2</v>
      </c>
      <c r="R108" s="63" t="s">
        <v>2</v>
      </c>
      <c r="S108" s="63" t="s">
        <v>2</v>
      </c>
      <c r="T108" s="63" t="s">
        <v>2</v>
      </c>
      <c r="U108" s="63" t="s">
        <v>2</v>
      </c>
      <c r="V108" s="63" t="s">
        <v>2</v>
      </c>
      <c r="W108" s="63" t="s">
        <v>2</v>
      </c>
      <c r="X108" s="63" t="s">
        <v>2</v>
      </c>
      <c r="Y108" s="63" t="s">
        <v>2</v>
      </c>
      <c r="Z108" s="63" t="s">
        <v>2</v>
      </c>
      <c r="AA108" s="63" t="s">
        <v>2</v>
      </c>
      <c r="AB108" s="63" t="s">
        <v>2</v>
      </c>
    </row>
    <row r="109" spans="1:28" ht="15.75" customHeight="1">
      <c r="A109" s="63" t="s">
        <v>2</v>
      </c>
      <c r="B109" s="63" t="s">
        <v>2</v>
      </c>
      <c r="C109" s="63" t="s">
        <v>2</v>
      </c>
      <c r="D109" s="63" t="s">
        <v>2</v>
      </c>
      <c r="E109" s="63" t="s">
        <v>2</v>
      </c>
      <c r="F109" s="63" t="s">
        <v>2</v>
      </c>
      <c r="G109" s="63" t="s">
        <v>2</v>
      </c>
      <c r="H109" s="63" t="s">
        <v>2</v>
      </c>
      <c r="I109" s="63" t="s">
        <v>2</v>
      </c>
      <c r="J109" s="63" t="s">
        <v>2</v>
      </c>
      <c r="K109" s="63" t="s">
        <v>2</v>
      </c>
      <c r="L109" s="63" t="s">
        <v>2</v>
      </c>
      <c r="M109" s="63" t="s">
        <v>2</v>
      </c>
      <c r="N109" s="63" t="s">
        <v>2</v>
      </c>
      <c r="O109" s="63" t="s">
        <v>2</v>
      </c>
      <c r="P109" s="63" t="s">
        <v>2</v>
      </c>
      <c r="Q109" s="63" t="s">
        <v>2</v>
      </c>
      <c r="R109" s="63" t="s">
        <v>2</v>
      </c>
      <c r="S109" s="63" t="s">
        <v>2</v>
      </c>
      <c r="T109" s="63" t="s">
        <v>2</v>
      </c>
      <c r="U109" s="63" t="s">
        <v>2</v>
      </c>
      <c r="V109" s="63" t="s">
        <v>2</v>
      </c>
      <c r="W109" s="63" t="s">
        <v>2</v>
      </c>
      <c r="X109" s="63" t="s">
        <v>2</v>
      </c>
      <c r="Y109" s="63" t="s">
        <v>2</v>
      </c>
      <c r="Z109" s="63" t="s">
        <v>2</v>
      </c>
      <c r="AA109" s="63" t="s">
        <v>2</v>
      </c>
      <c r="AB109" s="63" t="s">
        <v>2</v>
      </c>
    </row>
    <row r="110" spans="1:28" ht="15.75" customHeight="1">
      <c r="A110" s="63" t="s">
        <v>2</v>
      </c>
      <c r="B110" s="63" t="s">
        <v>2</v>
      </c>
      <c r="C110" s="63" t="s">
        <v>2</v>
      </c>
      <c r="D110" s="63" t="s">
        <v>2</v>
      </c>
      <c r="E110" s="63" t="s">
        <v>2</v>
      </c>
      <c r="F110" s="63" t="s">
        <v>2</v>
      </c>
      <c r="G110" s="63" t="s">
        <v>2</v>
      </c>
      <c r="H110" s="63" t="s">
        <v>2</v>
      </c>
      <c r="I110" s="63" t="s">
        <v>2</v>
      </c>
      <c r="J110" s="63" t="s">
        <v>2</v>
      </c>
      <c r="K110" s="63" t="s">
        <v>2</v>
      </c>
      <c r="L110" s="63" t="s">
        <v>2</v>
      </c>
      <c r="M110" s="63" t="s">
        <v>2</v>
      </c>
      <c r="N110" s="63" t="s">
        <v>2</v>
      </c>
      <c r="O110" s="63" t="s">
        <v>2</v>
      </c>
      <c r="P110" s="63" t="s">
        <v>2</v>
      </c>
      <c r="Q110" s="63" t="s">
        <v>2</v>
      </c>
      <c r="R110" s="63" t="s">
        <v>2</v>
      </c>
      <c r="S110" s="63" t="s">
        <v>2</v>
      </c>
      <c r="T110" s="63" t="s">
        <v>2</v>
      </c>
      <c r="U110" s="63" t="s">
        <v>2</v>
      </c>
      <c r="V110" s="63" t="s">
        <v>2</v>
      </c>
      <c r="W110" s="63" t="s">
        <v>2</v>
      </c>
      <c r="X110" s="63" t="s">
        <v>2</v>
      </c>
      <c r="Y110" s="63" t="s">
        <v>2</v>
      </c>
      <c r="Z110" s="63" t="s">
        <v>2</v>
      </c>
      <c r="AA110" s="63" t="s">
        <v>2</v>
      </c>
      <c r="AB110" s="63" t="s">
        <v>2</v>
      </c>
    </row>
    <row r="111" spans="1:28" ht="15.75" customHeight="1">
      <c r="A111" s="63" t="s">
        <v>2</v>
      </c>
      <c r="B111" s="63" t="s">
        <v>2</v>
      </c>
      <c r="C111" s="63" t="s">
        <v>2</v>
      </c>
      <c r="D111" s="63" t="s">
        <v>2</v>
      </c>
      <c r="E111" s="63" t="s">
        <v>2</v>
      </c>
      <c r="F111" s="63" t="s">
        <v>2</v>
      </c>
      <c r="G111" s="63" t="s">
        <v>2</v>
      </c>
      <c r="H111" s="63" t="s">
        <v>2</v>
      </c>
      <c r="I111" s="63" t="s">
        <v>2</v>
      </c>
      <c r="J111" s="63" t="s">
        <v>2</v>
      </c>
      <c r="K111" s="63" t="s">
        <v>2</v>
      </c>
      <c r="L111" s="63" t="s">
        <v>2</v>
      </c>
      <c r="M111" s="63" t="s">
        <v>2</v>
      </c>
      <c r="N111" s="63" t="s">
        <v>2</v>
      </c>
      <c r="O111" s="63" t="s">
        <v>2</v>
      </c>
      <c r="P111" s="63" t="s">
        <v>2</v>
      </c>
      <c r="Q111" s="63" t="s">
        <v>2</v>
      </c>
      <c r="R111" s="63" t="s">
        <v>2</v>
      </c>
      <c r="S111" s="63" t="s">
        <v>2</v>
      </c>
      <c r="T111" s="63" t="s">
        <v>2</v>
      </c>
      <c r="U111" s="63" t="s">
        <v>2</v>
      </c>
      <c r="V111" s="63" t="s">
        <v>2</v>
      </c>
      <c r="W111" s="63" t="s">
        <v>2</v>
      </c>
      <c r="X111" s="63" t="s">
        <v>2</v>
      </c>
      <c r="Y111" s="63" t="s">
        <v>2</v>
      </c>
      <c r="Z111" s="63" t="s">
        <v>2</v>
      </c>
      <c r="AA111" s="63" t="s">
        <v>2</v>
      </c>
      <c r="AB111" s="63" t="s">
        <v>2</v>
      </c>
    </row>
    <row r="112" spans="1:28" ht="15.75" customHeight="1">
      <c r="A112" s="63" t="s">
        <v>2</v>
      </c>
      <c r="B112" s="63" t="s">
        <v>2</v>
      </c>
      <c r="C112" s="63" t="s">
        <v>2</v>
      </c>
      <c r="D112" s="63" t="s">
        <v>2</v>
      </c>
      <c r="E112" s="63" t="s">
        <v>2</v>
      </c>
      <c r="F112" s="63" t="s">
        <v>2</v>
      </c>
      <c r="G112" s="63" t="s">
        <v>2</v>
      </c>
      <c r="H112" s="63" t="s">
        <v>2</v>
      </c>
      <c r="I112" s="63" t="s">
        <v>2</v>
      </c>
      <c r="J112" s="63" t="s">
        <v>2</v>
      </c>
      <c r="K112" s="63" t="s">
        <v>2</v>
      </c>
      <c r="L112" s="63" t="s">
        <v>2</v>
      </c>
      <c r="M112" s="63" t="s">
        <v>2</v>
      </c>
      <c r="N112" s="63" t="s">
        <v>2</v>
      </c>
      <c r="O112" s="63" t="s">
        <v>2</v>
      </c>
      <c r="P112" s="63" t="s">
        <v>2</v>
      </c>
      <c r="Q112" s="63" t="s">
        <v>2</v>
      </c>
      <c r="R112" s="63" t="s">
        <v>2</v>
      </c>
      <c r="S112" s="63" t="s">
        <v>2</v>
      </c>
      <c r="T112" s="63" t="s">
        <v>2</v>
      </c>
      <c r="U112" s="63" t="s">
        <v>2</v>
      </c>
      <c r="V112" s="63" t="s">
        <v>2</v>
      </c>
      <c r="W112" s="63" t="s">
        <v>2</v>
      </c>
      <c r="X112" s="63" t="s">
        <v>2</v>
      </c>
      <c r="Y112" s="63" t="s">
        <v>2</v>
      </c>
      <c r="Z112" s="63" t="s">
        <v>2</v>
      </c>
      <c r="AA112" s="63" t="s">
        <v>2</v>
      </c>
      <c r="AB112" s="63" t="s">
        <v>2</v>
      </c>
    </row>
    <row r="113" spans="1:28" ht="15.75" customHeight="1">
      <c r="A113" s="63" t="s">
        <v>2</v>
      </c>
      <c r="B113" s="63" t="s">
        <v>2</v>
      </c>
      <c r="C113" s="63" t="s">
        <v>2</v>
      </c>
      <c r="D113" s="63" t="s">
        <v>2</v>
      </c>
      <c r="E113" s="63" t="s">
        <v>2</v>
      </c>
      <c r="F113" s="63" t="s">
        <v>2</v>
      </c>
      <c r="G113" s="63" t="s">
        <v>2</v>
      </c>
      <c r="H113" s="63" t="s">
        <v>2</v>
      </c>
      <c r="I113" s="63" t="s">
        <v>2</v>
      </c>
      <c r="J113" s="63" t="s">
        <v>2</v>
      </c>
      <c r="K113" s="63" t="s">
        <v>2</v>
      </c>
      <c r="L113" s="63" t="s">
        <v>2</v>
      </c>
      <c r="M113" s="63" t="s">
        <v>2</v>
      </c>
      <c r="N113" s="63" t="s">
        <v>2</v>
      </c>
      <c r="O113" s="63" t="s">
        <v>2</v>
      </c>
      <c r="P113" s="63" t="s">
        <v>2</v>
      </c>
      <c r="Q113" s="63" t="s">
        <v>2</v>
      </c>
      <c r="R113" s="63" t="s">
        <v>2</v>
      </c>
      <c r="S113" s="63" t="s">
        <v>2</v>
      </c>
      <c r="T113" s="63" t="s">
        <v>2</v>
      </c>
      <c r="U113" s="63" t="s">
        <v>2</v>
      </c>
      <c r="V113" s="63" t="s">
        <v>2</v>
      </c>
      <c r="W113" s="63" t="s">
        <v>2</v>
      </c>
      <c r="X113" s="63" t="s">
        <v>2</v>
      </c>
      <c r="Y113" s="63" t="s">
        <v>2</v>
      </c>
      <c r="Z113" s="63" t="s">
        <v>2</v>
      </c>
      <c r="AA113" s="63" t="s">
        <v>2</v>
      </c>
      <c r="AB113" s="63" t="s">
        <v>2</v>
      </c>
    </row>
    <row r="114" spans="1:28" ht="15.75" customHeight="1">
      <c r="A114" s="63" t="s">
        <v>2</v>
      </c>
      <c r="B114" s="63" t="s">
        <v>2</v>
      </c>
      <c r="C114" s="63" t="s">
        <v>2</v>
      </c>
      <c r="D114" s="63" t="s">
        <v>2</v>
      </c>
      <c r="E114" s="63" t="s">
        <v>2</v>
      </c>
      <c r="F114" s="63" t="s">
        <v>2</v>
      </c>
      <c r="G114" s="63" t="s">
        <v>2</v>
      </c>
      <c r="H114" s="63" t="s">
        <v>2</v>
      </c>
      <c r="I114" s="63" t="s">
        <v>2</v>
      </c>
      <c r="J114" s="63" t="s">
        <v>2</v>
      </c>
      <c r="K114" s="63" t="s">
        <v>2</v>
      </c>
      <c r="L114" s="63" t="s">
        <v>2</v>
      </c>
      <c r="M114" s="63" t="s">
        <v>2</v>
      </c>
      <c r="N114" s="63" t="s">
        <v>2</v>
      </c>
      <c r="O114" s="63" t="s">
        <v>2</v>
      </c>
      <c r="P114" s="63" t="s">
        <v>2</v>
      </c>
      <c r="Q114" s="63" t="s">
        <v>2</v>
      </c>
      <c r="R114" s="63" t="s">
        <v>2</v>
      </c>
      <c r="S114" s="63" t="s">
        <v>2</v>
      </c>
      <c r="T114" s="63" t="s">
        <v>2</v>
      </c>
      <c r="U114" s="63" t="s">
        <v>2</v>
      </c>
      <c r="V114" s="63" t="s">
        <v>2</v>
      </c>
      <c r="W114" s="63" t="s">
        <v>2</v>
      </c>
      <c r="X114" s="63" t="s">
        <v>2</v>
      </c>
      <c r="Y114" s="63" t="s">
        <v>2</v>
      </c>
      <c r="Z114" s="63" t="s">
        <v>2</v>
      </c>
      <c r="AA114" s="63" t="s">
        <v>2</v>
      </c>
      <c r="AB114" s="63" t="s">
        <v>2</v>
      </c>
    </row>
    <row r="115" spans="1:28" ht="15.75" customHeight="1">
      <c r="A115" s="63" t="s">
        <v>2</v>
      </c>
      <c r="B115" s="63" t="s">
        <v>2</v>
      </c>
      <c r="C115" s="63" t="s">
        <v>2</v>
      </c>
      <c r="D115" s="63" t="s">
        <v>2</v>
      </c>
      <c r="E115" s="63" t="s">
        <v>2</v>
      </c>
      <c r="F115" s="63" t="s">
        <v>2</v>
      </c>
      <c r="G115" s="63" t="s">
        <v>2</v>
      </c>
      <c r="H115" s="63" t="s">
        <v>2</v>
      </c>
      <c r="I115" s="63" t="s">
        <v>2</v>
      </c>
      <c r="J115" s="63" t="s">
        <v>2</v>
      </c>
      <c r="K115" s="63" t="s">
        <v>2</v>
      </c>
      <c r="L115" s="63" t="s">
        <v>2</v>
      </c>
      <c r="M115" s="63" t="s">
        <v>2</v>
      </c>
      <c r="N115" s="63" t="s">
        <v>2</v>
      </c>
      <c r="O115" s="63" t="s">
        <v>2</v>
      </c>
      <c r="P115" s="63" t="s">
        <v>2</v>
      </c>
      <c r="Q115" s="63" t="s">
        <v>2</v>
      </c>
      <c r="R115" s="63" t="s">
        <v>2</v>
      </c>
      <c r="S115" s="63" t="s">
        <v>2</v>
      </c>
      <c r="T115" s="63" t="s">
        <v>2</v>
      </c>
      <c r="U115" s="63" t="s">
        <v>2</v>
      </c>
      <c r="V115" s="63" t="s">
        <v>2</v>
      </c>
      <c r="W115" s="63" t="s">
        <v>2</v>
      </c>
      <c r="X115" s="63" t="s">
        <v>2</v>
      </c>
      <c r="Y115" s="63" t="s">
        <v>2</v>
      </c>
      <c r="Z115" s="63" t="s">
        <v>2</v>
      </c>
      <c r="AA115" s="63" t="s">
        <v>2</v>
      </c>
      <c r="AB115" s="63" t="s">
        <v>2</v>
      </c>
    </row>
    <row r="116" spans="1:28" ht="15.75" customHeight="1">
      <c r="A116" s="63" t="s">
        <v>2</v>
      </c>
      <c r="B116" s="63" t="s">
        <v>2</v>
      </c>
      <c r="C116" s="63" t="s">
        <v>2</v>
      </c>
      <c r="D116" s="63" t="s">
        <v>2</v>
      </c>
      <c r="E116" s="63" t="s">
        <v>2</v>
      </c>
      <c r="F116" s="63" t="s">
        <v>2</v>
      </c>
      <c r="G116" s="63" t="s">
        <v>2</v>
      </c>
      <c r="H116" s="63" t="s">
        <v>2</v>
      </c>
      <c r="I116" s="63" t="s">
        <v>2</v>
      </c>
      <c r="J116" s="63" t="s">
        <v>2</v>
      </c>
      <c r="K116" s="63" t="s">
        <v>2</v>
      </c>
      <c r="L116" s="63" t="s">
        <v>2</v>
      </c>
      <c r="M116" s="63" t="s">
        <v>2</v>
      </c>
      <c r="N116" s="63" t="s">
        <v>2</v>
      </c>
      <c r="O116" s="63" t="s">
        <v>2</v>
      </c>
      <c r="P116" s="63" t="s">
        <v>2</v>
      </c>
      <c r="Q116" s="63" t="s">
        <v>2</v>
      </c>
      <c r="R116" s="63" t="s">
        <v>2</v>
      </c>
      <c r="S116" s="63" t="s">
        <v>2</v>
      </c>
      <c r="T116" s="63" t="s">
        <v>2</v>
      </c>
      <c r="U116" s="63" t="s">
        <v>2</v>
      </c>
      <c r="V116" s="63" t="s">
        <v>2</v>
      </c>
      <c r="W116" s="63" t="s">
        <v>2</v>
      </c>
      <c r="X116" s="63" t="s">
        <v>2</v>
      </c>
      <c r="Y116" s="63" t="s">
        <v>2</v>
      </c>
      <c r="Z116" s="63" t="s">
        <v>2</v>
      </c>
      <c r="AA116" s="63" t="s">
        <v>2</v>
      </c>
      <c r="AB116" s="63" t="s">
        <v>2</v>
      </c>
    </row>
    <row r="117" spans="1:28" ht="15.75" customHeight="1">
      <c r="A117" s="63" t="s">
        <v>2</v>
      </c>
      <c r="B117" s="63" t="s">
        <v>2</v>
      </c>
      <c r="C117" s="63" t="s">
        <v>2</v>
      </c>
      <c r="D117" s="63" t="s">
        <v>2</v>
      </c>
      <c r="E117" s="63" t="s">
        <v>2</v>
      </c>
      <c r="F117" s="63" t="s">
        <v>2</v>
      </c>
      <c r="G117" s="63" t="s">
        <v>2</v>
      </c>
      <c r="H117" s="63" t="s">
        <v>2</v>
      </c>
      <c r="I117" s="63" t="s">
        <v>2</v>
      </c>
      <c r="J117" s="63" t="s">
        <v>2</v>
      </c>
      <c r="K117" s="63" t="s">
        <v>2</v>
      </c>
      <c r="L117" s="63" t="s">
        <v>2</v>
      </c>
      <c r="M117" s="63" t="s">
        <v>2</v>
      </c>
      <c r="N117" s="63" t="s">
        <v>2</v>
      </c>
      <c r="O117" s="63" t="s">
        <v>2</v>
      </c>
      <c r="P117" s="63" t="s">
        <v>2</v>
      </c>
      <c r="Q117" s="63" t="s">
        <v>2</v>
      </c>
      <c r="R117" s="63" t="s">
        <v>2</v>
      </c>
      <c r="S117" s="63" t="s">
        <v>2</v>
      </c>
      <c r="T117" s="63" t="s">
        <v>2</v>
      </c>
      <c r="U117" s="63" t="s">
        <v>2</v>
      </c>
      <c r="V117" s="63" t="s">
        <v>2</v>
      </c>
      <c r="W117" s="63" t="s">
        <v>2</v>
      </c>
      <c r="X117" s="63" t="s">
        <v>2</v>
      </c>
      <c r="Y117" s="63" t="s">
        <v>2</v>
      </c>
      <c r="Z117" s="63" t="s">
        <v>2</v>
      </c>
      <c r="AA117" s="63" t="s">
        <v>2</v>
      </c>
      <c r="AB117" s="63" t="s">
        <v>2</v>
      </c>
    </row>
    <row r="118" spans="1:28" ht="15.75" customHeight="1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</row>
    <row r="119" spans="1:28" ht="15.75" customHeight="1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</row>
    <row r="120" spans="1:28" ht="15.75" customHeight="1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</row>
    <row r="121" spans="1:28" ht="15.75" customHeight="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</row>
    <row r="122" spans="1:28" ht="15.75" customHeight="1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</row>
    <row r="123" spans="1:28" ht="15.75" customHeight="1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</row>
    <row r="124" spans="1:28" ht="15.75" customHeight="1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</row>
    <row r="125" spans="1:28" ht="15.75" customHeight="1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</row>
    <row r="126" spans="1:28" ht="15.75" customHeight="1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</row>
    <row r="127" spans="1:28" ht="15.75" customHeight="1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</row>
    <row r="128" spans="1:28" ht="15.75" customHeight="1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</row>
    <row r="129" spans="1:23" ht="15.75" customHeight="1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</row>
    <row r="130" spans="1:23" ht="15.75" customHeight="1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</row>
    <row r="131" spans="1:23" ht="15.75" customHeight="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</row>
    <row r="132" spans="1:23" ht="15.75" customHeight="1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</row>
    <row r="133" spans="1:23" ht="15.7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</row>
    <row r="134" spans="1:23" ht="15.75" customHeight="1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</row>
    <row r="135" spans="1:23" ht="15.75" customHeight="1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</row>
    <row r="136" spans="1:23" ht="15.75" customHeight="1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</row>
    <row r="137" spans="1:23" ht="15.75" customHeight="1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</row>
    <row r="138" spans="1:23" ht="15.75" customHeight="1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</row>
    <row r="139" spans="1:23" ht="15.75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</row>
    <row r="140" spans="1:23" ht="15.75" customHeight="1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</row>
    <row r="141" spans="1:23" ht="15.75" customHeight="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</row>
    <row r="142" spans="1:23" ht="15.75" customHeight="1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</row>
    <row r="143" spans="1:23" ht="15.75" customHeight="1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</row>
    <row r="144" spans="1:23" ht="15.75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</row>
    <row r="145" spans="1:23" ht="15.75" customHeight="1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</row>
    <row r="146" spans="1:23" ht="15.75" customHeight="1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</row>
    <row r="147" spans="1:23" ht="15.75" customHeight="1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</row>
    <row r="148" spans="1:23" ht="15.75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</row>
    <row r="149" spans="1:23" ht="15.75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</row>
    <row r="150" spans="1:23" ht="15.75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</row>
    <row r="151" spans="1:23" ht="15.75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</row>
    <row r="152" spans="1:23" ht="15.75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</row>
    <row r="153" spans="1:23" ht="15.75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</row>
    <row r="154" spans="1:23" ht="15.75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</row>
    <row r="155" spans="1:23" ht="15.75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</row>
    <row r="156" spans="1:23" ht="15.75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</row>
    <row r="157" spans="1:23" ht="15.75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</row>
    <row r="158" spans="1:23" ht="15.7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</row>
    <row r="159" spans="1:23" ht="15.75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</row>
    <row r="160" spans="1:23" ht="15.75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</row>
    <row r="161" spans="1:23" ht="15.7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</row>
    <row r="162" spans="1:23" ht="15.7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</row>
    <row r="163" spans="1:23" ht="15.7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</row>
    <row r="164" spans="1:23" ht="15.7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</row>
    <row r="165" spans="1:23" ht="15.7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</row>
    <row r="166" spans="1:23" ht="15.7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</row>
    <row r="167" spans="1:23" ht="15.7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</row>
    <row r="168" spans="1:23" ht="15.7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</row>
    <row r="169" spans="1:23" ht="15.7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</row>
    <row r="170" spans="1:23" ht="15.7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</row>
    <row r="171" spans="1:23" ht="15.7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</row>
    <row r="172" spans="1:23" ht="15.7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</row>
    <row r="173" spans="1:23" ht="15.7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</row>
    <row r="174" spans="1:23" ht="15.7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</row>
    <row r="175" spans="1:23" ht="15.7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</row>
    <row r="176" spans="1:23" ht="15.7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</row>
    <row r="177" spans="1:23" ht="15.7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</row>
    <row r="178" spans="1:23" ht="15.7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</row>
    <row r="179" spans="1:23" ht="15.7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</row>
    <row r="180" spans="1:23" ht="15.7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</row>
    <row r="181" spans="1:23" ht="15.7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</row>
    <row r="182" spans="1:23" ht="15.7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</row>
    <row r="183" spans="1:23" ht="15.7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</row>
    <row r="184" spans="1:23" ht="15.7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</row>
    <row r="185" spans="1:23" ht="15.7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</row>
    <row r="186" spans="1:23" ht="15.7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</row>
    <row r="187" spans="1:23" ht="15.7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</row>
    <row r="188" spans="1:23" ht="15.7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</row>
    <row r="189" spans="1:23" ht="15.7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</row>
    <row r="190" spans="1:23" ht="15.7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</row>
    <row r="191" spans="1:23" ht="15.7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</row>
    <row r="192" spans="1:23" ht="15.7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</row>
    <row r="193" spans="1:23" ht="15.7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</row>
    <row r="194" spans="1:23" ht="15.7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</row>
    <row r="195" spans="1:23" ht="15.7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</row>
    <row r="196" spans="1:23" ht="15.7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</row>
    <row r="197" spans="1:23" ht="15.7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</row>
    <row r="198" spans="1:23" ht="15.7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</row>
    <row r="199" spans="1:23" ht="15.7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</row>
    <row r="200" spans="1:23" ht="15.7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</row>
    <row r="201" spans="1:23" ht="15.7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</row>
    <row r="202" spans="1:23" ht="15.7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</row>
    <row r="203" spans="1:23" ht="15.7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</row>
    <row r="204" spans="1:23" ht="15.7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</row>
    <row r="205" spans="1:23" ht="15.7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</row>
    <row r="206" spans="1:23" ht="15.7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</row>
    <row r="207" spans="1:23" ht="15.7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</row>
    <row r="208" spans="1:23" ht="15.7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</row>
    <row r="209" spans="1:23" ht="15.7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</row>
    <row r="210" spans="1:23" ht="15.7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</row>
    <row r="211" spans="1:23" ht="15.7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</row>
    <row r="212" spans="1:23" ht="15.7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</row>
    <row r="213" spans="1:23" ht="15.7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</row>
    <row r="214" spans="1:23" ht="15.7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</row>
    <row r="215" spans="1:23" ht="15.7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</row>
    <row r="216" spans="1:23" ht="15.7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</row>
    <row r="217" spans="1:23" ht="15.7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</row>
    <row r="218" spans="1:23" ht="15.7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</row>
    <row r="219" spans="1:23" ht="15.7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</row>
    <row r="220" spans="1:23" ht="15.7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</row>
    <row r="221" spans="1:23" ht="15.7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</row>
    <row r="222" spans="1:23" ht="15.7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</row>
    <row r="223" spans="1:23" ht="15.7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</row>
    <row r="224" spans="1:23" ht="15.7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</row>
    <row r="225" spans="1:23" ht="15.7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</row>
    <row r="226" spans="1:23" ht="15.7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</row>
    <row r="227" spans="1:23" ht="15.7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</row>
    <row r="228" spans="1:23" ht="15.7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</row>
    <row r="229" spans="1:23" ht="15.7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</row>
    <row r="230" spans="1:23" ht="15.7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</row>
    <row r="231" spans="1:23" ht="15.7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</row>
    <row r="232" spans="1:23" ht="15.7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</row>
    <row r="233" spans="1:23" ht="15.7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</row>
    <row r="234" spans="1:23" ht="15.7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</row>
    <row r="235" spans="1:23" ht="15.7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</row>
    <row r="236" spans="1:23" ht="15.7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</row>
    <row r="237" spans="1:23" ht="15.7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</row>
    <row r="238" spans="1:23" ht="15.7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</row>
    <row r="239" spans="1:23" ht="15.7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</row>
    <row r="240" spans="1:23" ht="15.7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</row>
    <row r="241" spans="1:23" ht="15.7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</row>
    <row r="242" spans="1:23" ht="15.7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</row>
    <row r="243" spans="1:23" ht="15.7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</row>
    <row r="244" spans="1:23" ht="15.7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</row>
    <row r="245" spans="1:23" ht="15.7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</row>
    <row r="246" spans="1:23" ht="15.7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</row>
    <row r="247" spans="1:23" ht="15.7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</row>
    <row r="248" spans="1:23" ht="15.7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</row>
    <row r="249" spans="1:23" ht="15.7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</row>
    <row r="250" spans="1:23" ht="15.7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</row>
    <row r="251" spans="1:23" ht="15.7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</row>
    <row r="252" spans="1:23" ht="15.7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</row>
    <row r="253" spans="1:23" ht="15.7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</row>
    <row r="254" spans="1:23" ht="15.7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</row>
    <row r="255" spans="1:23" ht="15.7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</row>
    <row r="256" spans="1:23" ht="15.7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</row>
    <row r="257" spans="1:23" ht="15.7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</row>
    <row r="258" spans="1:23" ht="15.7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</row>
    <row r="259" spans="1:23" ht="15.7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</row>
    <row r="260" spans="1:23" ht="15.7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</row>
    <row r="261" spans="1:23" ht="15.7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</row>
    <row r="262" spans="1:23" ht="15.7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</row>
    <row r="263" spans="1:23" ht="15.7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</row>
    <row r="264" spans="1:23" ht="15.7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</row>
    <row r="265" spans="1:23" ht="15.7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</row>
    <row r="266" spans="1:23" ht="15.7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</row>
    <row r="267" spans="1:23" ht="15.7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</row>
    <row r="268" spans="1:23" ht="15.7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</row>
    <row r="269" spans="1:23" ht="15.7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</row>
    <row r="270" spans="1:23" ht="15.7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</row>
    <row r="271" spans="1:23" ht="15.7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</row>
    <row r="272" spans="1:23" ht="15.7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</row>
    <row r="273" spans="1:23" ht="15.7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</row>
    <row r="274" spans="1:23" ht="15.7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</row>
    <row r="275" spans="1:23" ht="15.7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</row>
    <row r="276" spans="1:23" ht="15.7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</row>
    <row r="277" spans="1:23" ht="15.7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</row>
    <row r="278" spans="1:23" ht="15.7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</row>
    <row r="279" spans="1:23" ht="15.7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</row>
    <row r="280" spans="1:23" ht="15.7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</row>
    <row r="281" spans="1:23" ht="15.7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</row>
    <row r="282" spans="1:23" ht="15.7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</row>
    <row r="283" spans="1:23" ht="15.7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</row>
    <row r="284" spans="1:23" ht="15.7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</row>
    <row r="285" spans="1:23" ht="15.7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</row>
    <row r="286" spans="1:23" ht="15.7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</row>
    <row r="287" spans="1:23" ht="15.7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</row>
    <row r="288" spans="1:23" ht="15.7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</row>
    <row r="289" spans="1:23" ht="15.7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</row>
    <row r="290" spans="1:23" ht="15.7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</row>
    <row r="291" spans="1:23" ht="15.7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</row>
    <row r="292" spans="1:23" ht="15.7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</row>
    <row r="293" spans="1:23" ht="15.7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</row>
    <row r="294" spans="1:23" ht="15.7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</row>
    <row r="295" spans="1:23" ht="15.7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</row>
    <row r="296" spans="1:23" ht="15.7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</row>
    <row r="297" spans="1:23" ht="15.7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</row>
    <row r="298" spans="1:23" ht="15.7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</row>
    <row r="299" spans="1:23" ht="15.7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</row>
    <row r="300" spans="1:23" ht="15.7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</row>
    <row r="301" spans="1:23" ht="15.7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</row>
    <row r="302" spans="1:23" ht="15.7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</row>
    <row r="303" spans="1:23" ht="15.7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</row>
    <row r="304" spans="1:23" ht="15.7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</row>
    <row r="305" spans="1:23" ht="15.7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</row>
    <row r="306" spans="1:23" ht="15.7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</row>
    <row r="307" spans="1:23" ht="15.7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</row>
    <row r="308" spans="1:23" ht="15.7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</row>
    <row r="309" spans="1:23" ht="15.7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</row>
    <row r="310" spans="1:23" ht="15.7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</row>
    <row r="311" spans="1:23" ht="15.7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</row>
    <row r="312" spans="1:23" ht="15.7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</row>
    <row r="313" spans="1:23" ht="15.7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</row>
    <row r="314" spans="1:23" ht="15.7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</row>
    <row r="315" spans="1:23" ht="15.7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</row>
    <row r="316" spans="1:23" ht="15.7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</row>
    <row r="317" spans="1:23" ht="15.7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</row>
    <row r="318" spans="1:23" ht="15.7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</row>
    <row r="319" spans="1:23" ht="15.7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</row>
    <row r="320" spans="1:23" ht="15.7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</row>
    <row r="321" spans="1:23" ht="15.7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</row>
    <row r="322" spans="1:23" ht="15.7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</row>
    <row r="323" spans="1:23" ht="15.7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</row>
    <row r="324" spans="1:23" ht="15.7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</row>
    <row r="325" spans="1:23" ht="15.7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</row>
    <row r="326" spans="1:23" ht="15.7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</row>
    <row r="327" spans="1:23" ht="15.7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</row>
    <row r="328" spans="1:23" ht="15.7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</row>
    <row r="329" spans="1:23" ht="15.7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</row>
    <row r="330" spans="1:23" ht="15.7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</row>
    <row r="331" spans="1:23" ht="15.7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</row>
    <row r="332" spans="1:23" ht="15.7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</row>
    <row r="333" spans="1:23" ht="15.7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</row>
    <row r="334" spans="1:23" ht="15.7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</row>
    <row r="335" spans="1:23" ht="15.7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</row>
    <row r="336" spans="1:23" ht="15.7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</row>
    <row r="337" spans="1:23" ht="15.7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</row>
    <row r="338" spans="1:23" ht="15.7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</row>
    <row r="339" spans="1:23" ht="15.7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</row>
    <row r="340" spans="1:23" ht="15.7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</row>
    <row r="341" spans="1:23" ht="15.7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</row>
    <row r="342" spans="1:23" ht="15.7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</row>
    <row r="343" spans="1:23" ht="15.7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</row>
    <row r="344" spans="1:23" ht="15.7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</row>
    <row r="345" spans="1:23" ht="15.7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</row>
    <row r="346" spans="1:23" ht="15.7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</row>
    <row r="347" spans="1:23" ht="15.7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</row>
    <row r="348" spans="1:23" ht="15.7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</row>
    <row r="349" spans="1:23" ht="15.7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</row>
    <row r="350" spans="1:23" ht="15.7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</row>
    <row r="351" spans="1:23" ht="15.7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</row>
    <row r="352" spans="1:23" ht="15.7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</row>
    <row r="353" spans="1:23" ht="15.7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</row>
    <row r="354" spans="1:23" ht="15.7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</row>
    <row r="355" spans="1:23" ht="15.7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</row>
    <row r="356" spans="1:23" ht="15.7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</row>
    <row r="357" spans="1:23" ht="15.7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</row>
    <row r="358" spans="1:23" ht="15.7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</row>
    <row r="359" spans="1:23" ht="15.7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</row>
    <row r="360" spans="1:23" ht="15.7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</row>
    <row r="361" spans="1:23" ht="15.75" customHeight="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</row>
    <row r="362" spans="1:23" ht="15.75" customHeight="1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</row>
    <row r="363" spans="1:23" ht="15.75" customHeight="1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</row>
    <row r="364" spans="1:23" ht="15.75" customHeight="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</row>
    <row r="365" spans="1:23" ht="15.75" customHeight="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</row>
    <row r="366" spans="1:23" ht="15.75" customHeight="1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</row>
    <row r="367" spans="1:23" ht="15.75" customHeight="1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</row>
    <row r="368" spans="1:23" ht="15.75" customHeight="1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</row>
    <row r="369" spans="1:23" ht="15.75" customHeight="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</row>
    <row r="370" spans="1:23" ht="15.75" customHeight="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</row>
    <row r="371" spans="1:23" ht="15.75" customHeight="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</row>
    <row r="372" spans="1:23" ht="15.75" customHeight="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</row>
    <row r="373" spans="1:23" ht="15.75" customHeight="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</row>
    <row r="374" spans="1:23" ht="15.75" customHeight="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</row>
    <row r="375" spans="1:23" ht="15.75" customHeight="1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</row>
    <row r="376" spans="1:23" ht="15.75" customHeight="1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</row>
    <row r="377" spans="1:23" ht="15.75" customHeight="1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</row>
    <row r="378" spans="1:23" ht="15.75" customHeight="1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</row>
    <row r="379" spans="1:23" ht="15.75" customHeight="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</row>
    <row r="380" spans="1:23" ht="15.75" customHeight="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</row>
    <row r="381" spans="1:23" ht="15.75" customHeight="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</row>
    <row r="382" spans="1:23" ht="15.75" customHeight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</row>
    <row r="383" spans="1:23" ht="15.75" customHeight="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</row>
    <row r="384" spans="1:23" ht="15.75" customHeight="1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</row>
    <row r="385" spans="1:23" ht="15.75" customHeight="1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</row>
    <row r="386" spans="1:23" ht="15.75" customHeight="1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</row>
    <row r="387" spans="1:23" ht="15.75" customHeight="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</row>
    <row r="388" spans="1:23" ht="15.75" customHeight="1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</row>
    <row r="389" spans="1:23" ht="15.75" customHeight="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</row>
    <row r="390" spans="1:23" ht="15.75" customHeight="1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</row>
    <row r="391" spans="1:23" ht="15.75" customHeight="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</row>
    <row r="392" spans="1:23" ht="15.75" customHeight="1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</row>
    <row r="393" spans="1:23" ht="15.75" customHeight="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</row>
    <row r="394" spans="1:23" ht="15.75" customHeight="1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</row>
    <row r="395" spans="1:23" ht="15.75" customHeight="1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</row>
    <row r="396" spans="1:23" ht="15.75" customHeight="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</row>
    <row r="397" spans="1:23" ht="15.75" customHeight="1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</row>
    <row r="398" spans="1:23" ht="15.75" customHeight="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</row>
    <row r="399" spans="1:23" ht="15.75" customHeight="1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</row>
    <row r="400" spans="1:23" ht="15.75" customHeight="1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</row>
    <row r="401" spans="1:23" ht="15.75" customHeight="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</row>
    <row r="402" spans="1:23" ht="15.75" customHeight="1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</row>
    <row r="403" spans="1:23" ht="15.75" customHeight="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</row>
    <row r="404" spans="1:23" ht="15.75" customHeight="1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</row>
    <row r="405" spans="1:23" ht="15.75" customHeight="1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</row>
    <row r="406" spans="1:23" ht="15.75" customHeight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</row>
    <row r="407" spans="1:23" ht="15.75" customHeight="1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</row>
    <row r="408" spans="1:23" ht="15.75" customHeight="1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</row>
    <row r="409" spans="1:23" ht="15.75" customHeight="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</row>
    <row r="410" spans="1:23" ht="15.75" customHeight="1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</row>
    <row r="411" spans="1:23" ht="15.75" customHeight="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</row>
    <row r="412" spans="1:23" ht="15.75" customHeight="1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</row>
    <row r="413" spans="1:23" ht="15.75" customHeight="1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</row>
    <row r="414" spans="1:23" ht="15.75" customHeight="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</row>
    <row r="415" spans="1:23" ht="15.75" customHeight="1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</row>
    <row r="416" spans="1:23" ht="15.75" customHeight="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</row>
    <row r="417" spans="1:23" ht="15.75" customHeight="1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</row>
    <row r="418" spans="1:23" ht="15.75" customHeight="1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</row>
    <row r="419" spans="1:23" ht="15.75" customHeight="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</row>
    <row r="420" spans="1:23" ht="15.75" customHeight="1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</row>
    <row r="421" spans="1:23" ht="15.75" customHeight="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</row>
    <row r="422" spans="1:23" ht="15.75" customHeight="1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</row>
    <row r="423" spans="1:23" ht="15.75" customHeight="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</row>
    <row r="424" spans="1:23" ht="15.75" customHeight="1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</row>
    <row r="425" spans="1:23" ht="15.75" customHeight="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</row>
    <row r="426" spans="1:23" ht="15.75" customHeight="1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</row>
    <row r="427" spans="1:23" ht="15.75" customHeight="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</row>
    <row r="428" spans="1:23" ht="15.75" customHeight="1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</row>
    <row r="429" spans="1:23" ht="15.75" customHeight="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</row>
    <row r="430" spans="1:23" ht="15.75" customHeight="1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</row>
    <row r="431" spans="1:23" ht="15.75" customHeight="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</row>
    <row r="432" spans="1:23" ht="15.75" customHeight="1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</row>
    <row r="433" spans="1:23" ht="15.75" customHeight="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</row>
    <row r="434" spans="1:23" ht="15.75" customHeight="1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</row>
    <row r="435" spans="1:23" ht="15.75" customHeight="1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</row>
    <row r="436" spans="1:23" ht="15.75" customHeight="1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</row>
    <row r="437" spans="1:23" ht="15.75" customHeight="1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</row>
    <row r="438" spans="1:23" ht="15.75" customHeight="1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</row>
    <row r="439" spans="1:23" ht="15.75" customHeight="1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</row>
    <row r="440" spans="1:23" ht="15.75" customHeight="1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</row>
    <row r="441" spans="1:23" ht="15.75" customHeight="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</row>
    <row r="442" spans="1:23" ht="15.75" customHeight="1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</row>
    <row r="443" spans="1:23" ht="15.75" customHeight="1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</row>
    <row r="444" spans="1:23" ht="15.75" customHeight="1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</row>
    <row r="445" spans="1:23" ht="15.75" customHeight="1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</row>
    <row r="446" spans="1:23" ht="15.75" customHeight="1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</row>
    <row r="447" spans="1:23" ht="15.75" customHeight="1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</row>
    <row r="448" spans="1:23" ht="15.75" customHeight="1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</row>
    <row r="449" spans="1:23" ht="15.75" customHeight="1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</row>
    <row r="450" spans="1:23" ht="15.75" customHeight="1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</row>
    <row r="451" spans="1:23" ht="15.75" customHeight="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</row>
    <row r="452" spans="1:23" ht="15.75" customHeight="1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</row>
    <row r="453" spans="1:23" ht="15.75" customHeight="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</row>
    <row r="454" spans="1:23" ht="15.75" customHeight="1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</row>
    <row r="455" spans="1:23" ht="15.75" customHeight="1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</row>
    <row r="456" spans="1:23" ht="15.75" customHeight="1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</row>
    <row r="457" spans="1:23" ht="15.75" customHeight="1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</row>
    <row r="458" spans="1:23" ht="15.75" customHeight="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</row>
    <row r="459" spans="1:23" ht="15.75" customHeight="1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</row>
    <row r="460" spans="1:23" ht="15.75" customHeight="1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</row>
    <row r="461" spans="1:23" ht="15.75" customHeight="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</row>
    <row r="462" spans="1:23" ht="15.75" customHeight="1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</row>
    <row r="463" spans="1:23" ht="15.75" customHeight="1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</row>
    <row r="464" spans="1:23" ht="15.75" customHeight="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</row>
    <row r="465" spans="1:23" ht="15.75" customHeight="1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</row>
    <row r="466" spans="1:23" ht="15.75" customHeight="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</row>
    <row r="467" spans="1:23" ht="15.75" customHeight="1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</row>
    <row r="468" spans="1:23" ht="15.75" customHeight="1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</row>
    <row r="469" spans="1:23" ht="15.75" customHeight="1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</row>
    <row r="470" spans="1:23" ht="15.75" customHeight="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</row>
    <row r="471" spans="1:23" ht="15.75" customHeight="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</row>
    <row r="472" spans="1:23" ht="15.75" customHeight="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</row>
    <row r="473" spans="1:23" ht="15.75" customHeight="1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</row>
    <row r="474" spans="1:23" ht="15.75" customHeight="1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</row>
    <row r="475" spans="1:23" ht="15.75" customHeight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</row>
    <row r="476" spans="1:23" ht="15.75" customHeight="1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</row>
    <row r="477" spans="1:23" ht="15.75" customHeight="1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</row>
    <row r="478" spans="1:23" ht="15.75" customHeight="1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</row>
    <row r="479" spans="1:23" ht="15.75" customHeight="1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</row>
    <row r="480" spans="1:23" ht="15.75" customHeight="1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</row>
    <row r="481" spans="1:23" ht="15.75" customHeight="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</row>
    <row r="482" spans="1:23" ht="15.75" customHeight="1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</row>
    <row r="483" spans="1:23" ht="15.75" customHeight="1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</row>
    <row r="484" spans="1:23" ht="15.75" customHeight="1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</row>
    <row r="485" spans="1:23" ht="15.75" customHeight="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</row>
    <row r="486" spans="1:23" ht="15.75" customHeight="1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</row>
    <row r="487" spans="1:23" ht="15.75" customHeight="1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</row>
    <row r="488" spans="1:23" ht="15.75" customHeight="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</row>
    <row r="489" spans="1:23" ht="15.75" customHeight="1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</row>
    <row r="490" spans="1:23" ht="15.75" customHeight="1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</row>
    <row r="491" spans="1:23" ht="15.75" customHeight="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</row>
    <row r="492" spans="1:23" ht="15.75" customHeight="1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</row>
    <row r="493" spans="1:23" ht="15.75" customHeight="1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</row>
    <row r="494" spans="1:23" ht="15.75" customHeight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</row>
    <row r="495" spans="1:23" ht="15.75" customHeight="1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</row>
    <row r="496" spans="1:23" ht="15.75" customHeight="1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</row>
    <row r="497" spans="1:23" ht="15.75" customHeight="1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</row>
    <row r="498" spans="1:23" ht="15.75" customHeight="1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</row>
    <row r="499" spans="1:23" ht="15.75" customHeight="1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</row>
    <row r="500" spans="1:23" ht="15.75" customHeight="1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</row>
    <row r="501" spans="1:23" ht="15.75" customHeight="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</row>
    <row r="502" spans="1:23" ht="15.75" customHeight="1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</row>
    <row r="503" spans="1:23" ht="15.75" customHeight="1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</row>
    <row r="504" spans="1:23" ht="15.75" customHeight="1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</row>
    <row r="505" spans="1:23" ht="15.75" customHeight="1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</row>
    <row r="506" spans="1:23" ht="15.75" customHeight="1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</row>
    <row r="507" spans="1:23" ht="15.75" customHeight="1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</row>
    <row r="508" spans="1:23" ht="15.75" customHeight="1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</row>
    <row r="509" spans="1:23" ht="15.75" customHeight="1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</row>
    <row r="510" spans="1:23" ht="15.75" customHeight="1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</row>
    <row r="511" spans="1:23" ht="15.75" customHeight="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</row>
    <row r="512" spans="1:23" ht="15.75" customHeight="1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</row>
    <row r="513" spans="1:23" ht="15.75" customHeight="1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</row>
    <row r="514" spans="1:23" ht="15.75" customHeight="1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</row>
    <row r="515" spans="1:23" ht="15.75" customHeight="1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</row>
    <row r="516" spans="1:23" ht="15.75" customHeight="1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</row>
    <row r="517" spans="1:23" ht="15.75" customHeight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</row>
    <row r="518" spans="1:23" ht="15.75" customHeight="1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</row>
    <row r="519" spans="1:23" ht="15.75" customHeight="1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</row>
    <row r="520" spans="1:23" ht="15.75" customHeight="1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</row>
    <row r="521" spans="1:23" ht="15.75" customHeight="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</row>
    <row r="522" spans="1:23" ht="15.75" customHeight="1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</row>
    <row r="523" spans="1:23" ht="15.75" customHeight="1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</row>
    <row r="524" spans="1:23" ht="15.75" customHeight="1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</row>
    <row r="525" spans="1:23" ht="15.75" customHeight="1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</row>
    <row r="526" spans="1:23" ht="15.75" customHeight="1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</row>
    <row r="527" spans="1:23" ht="15.75" customHeight="1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</row>
    <row r="528" spans="1:23" ht="15.75" customHeight="1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</row>
    <row r="529" spans="1:23" ht="15.75" customHeight="1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</row>
    <row r="530" spans="1:23" ht="15.75" customHeight="1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</row>
    <row r="531" spans="1:23" ht="15.75" customHeight="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</row>
    <row r="532" spans="1:23" ht="15.75" customHeight="1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</row>
    <row r="533" spans="1:23" ht="15.75" customHeight="1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</row>
    <row r="534" spans="1:23" ht="15.75" customHeight="1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</row>
    <row r="535" spans="1:23" ht="15.75" customHeight="1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</row>
    <row r="536" spans="1:23" ht="15.75" customHeight="1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</row>
    <row r="537" spans="1:23" ht="15.75" customHeight="1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</row>
    <row r="538" spans="1:23" ht="15.75" customHeight="1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</row>
    <row r="539" spans="1:23" ht="15.75" customHeight="1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</row>
    <row r="540" spans="1:23" ht="15.75" customHeight="1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</row>
    <row r="541" spans="1:23" ht="15.75" customHeight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</row>
    <row r="542" spans="1:23" ht="15.75" customHeight="1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</row>
    <row r="543" spans="1:23" ht="15.75" customHeight="1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</row>
    <row r="544" spans="1:23" ht="15.75" customHeight="1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</row>
    <row r="545" spans="1:23" ht="15.75" customHeight="1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</row>
    <row r="546" spans="1:23" ht="15.75" customHeight="1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</row>
    <row r="547" spans="1:23" ht="15.75" customHeight="1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</row>
    <row r="548" spans="1:23" ht="15.75" customHeight="1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</row>
    <row r="549" spans="1:23" ht="15.75" customHeight="1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</row>
    <row r="550" spans="1:23" ht="15.75" customHeight="1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</row>
    <row r="551" spans="1:23" ht="15.75" customHeight="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</row>
    <row r="552" spans="1:23" ht="15.75" customHeight="1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</row>
    <row r="553" spans="1:23" ht="15.75" customHeight="1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</row>
    <row r="554" spans="1:23" ht="15.75" customHeight="1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</row>
    <row r="555" spans="1:23" ht="15.75" customHeight="1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</row>
    <row r="556" spans="1:23" ht="15.75" customHeight="1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</row>
    <row r="557" spans="1:23" ht="15.75" customHeight="1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</row>
    <row r="558" spans="1:23" ht="15.75" customHeight="1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</row>
    <row r="559" spans="1:23" ht="15.75" customHeight="1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</row>
    <row r="560" spans="1:23" ht="15.75" customHeight="1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</row>
    <row r="561" spans="1:23" ht="15.75" customHeight="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</row>
    <row r="562" spans="1:23" ht="15.75" customHeight="1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</row>
    <row r="563" spans="1:23" ht="15.75" customHeight="1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</row>
    <row r="564" spans="1:23" ht="15.75" customHeight="1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</row>
    <row r="565" spans="1:23" ht="15.75" customHeight="1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</row>
    <row r="566" spans="1:23" ht="15.75" customHeight="1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</row>
    <row r="567" spans="1:23" ht="15.75" customHeight="1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</row>
    <row r="568" spans="1:23" ht="15.75" customHeight="1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</row>
    <row r="569" spans="1:23" ht="15.75" customHeight="1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</row>
    <row r="570" spans="1:23" ht="15.75" customHeight="1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</row>
    <row r="571" spans="1:23" ht="15.75" customHeight="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</row>
    <row r="572" spans="1:23" ht="15.75" customHeight="1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</row>
    <row r="573" spans="1:23" ht="15.75" customHeight="1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</row>
    <row r="574" spans="1:23" ht="15.75" customHeight="1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</row>
    <row r="575" spans="1:23" ht="15.75" customHeight="1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</row>
    <row r="576" spans="1:23" ht="15.75" customHeight="1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</row>
    <row r="577" spans="1:23" ht="15.75" customHeight="1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</row>
    <row r="578" spans="1:23" ht="15.75" customHeight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</row>
    <row r="579" spans="1:23" ht="15.75" customHeight="1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</row>
    <row r="580" spans="1:23" ht="15.75" customHeight="1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</row>
    <row r="581" spans="1:23" ht="15.75" customHeight="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</row>
    <row r="582" spans="1:23" ht="15.75" customHeight="1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</row>
    <row r="583" spans="1:23" ht="15.75" customHeight="1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</row>
    <row r="584" spans="1:23" ht="15.75" customHeight="1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</row>
    <row r="585" spans="1:23" ht="15.75" customHeight="1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</row>
    <row r="586" spans="1:23" ht="15.75" customHeight="1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</row>
    <row r="587" spans="1:23" ht="15.75" customHeight="1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</row>
    <row r="588" spans="1:23" ht="15.75" customHeight="1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</row>
    <row r="589" spans="1:23" ht="15.75" customHeight="1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</row>
    <row r="590" spans="1:23" ht="15.75" customHeight="1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</row>
    <row r="591" spans="1:23" ht="15.75" customHeight="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</row>
    <row r="592" spans="1:23" ht="15.75" customHeight="1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</row>
    <row r="593" spans="1:23" ht="15.75" customHeight="1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</row>
    <row r="594" spans="1:23" ht="15.75" customHeight="1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</row>
    <row r="595" spans="1:23" ht="15.75" customHeight="1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</row>
    <row r="596" spans="1:23" ht="15.75" customHeight="1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</row>
    <row r="597" spans="1:23" ht="15.75" customHeight="1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</row>
    <row r="598" spans="1:23" ht="15.75" customHeight="1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</row>
    <row r="599" spans="1:23" ht="15.75" customHeight="1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</row>
    <row r="600" spans="1:23" ht="15.75" customHeight="1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</row>
    <row r="601" spans="1:23" ht="15.75" customHeight="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</row>
    <row r="602" spans="1:23" ht="15.75" customHeight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</row>
    <row r="603" spans="1:23" ht="15.75" customHeight="1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</row>
    <row r="604" spans="1:23" ht="15.75" customHeight="1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</row>
    <row r="605" spans="1:23" ht="15.75" customHeight="1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</row>
    <row r="606" spans="1:23" ht="15.75" customHeight="1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</row>
    <row r="607" spans="1:23" ht="15.75" customHeight="1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</row>
    <row r="608" spans="1:23" ht="15.75" customHeight="1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</row>
    <row r="609" spans="1:23" ht="15.75" customHeight="1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</row>
    <row r="610" spans="1:23" ht="15.75" customHeight="1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</row>
    <row r="611" spans="1:23" ht="15.75" customHeight="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</row>
    <row r="612" spans="1:23" ht="15.75" customHeight="1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</row>
    <row r="613" spans="1:23" ht="15.75" customHeight="1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</row>
    <row r="614" spans="1:23" ht="15.75" customHeight="1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</row>
    <row r="615" spans="1:23" ht="15.75" customHeight="1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</row>
    <row r="616" spans="1:23" ht="15.75" customHeight="1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</row>
    <row r="617" spans="1:23" ht="15.75" customHeight="1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</row>
    <row r="618" spans="1:23" ht="15.75" customHeight="1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</row>
    <row r="619" spans="1:23" ht="15.75" customHeight="1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</row>
    <row r="620" spans="1:23" ht="15.75" customHeight="1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</row>
    <row r="621" spans="1:23" ht="15.75" customHeight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</row>
    <row r="622" spans="1:23" ht="15.75" customHeight="1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</row>
    <row r="623" spans="1:23" ht="15.75" customHeight="1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</row>
    <row r="624" spans="1:23" ht="15.75" customHeight="1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</row>
    <row r="625" spans="1:23" ht="15.75" customHeight="1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</row>
    <row r="626" spans="1:23" ht="15.75" customHeight="1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</row>
    <row r="627" spans="1:23" ht="15.75" customHeight="1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</row>
    <row r="628" spans="1:23" ht="15.75" customHeight="1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</row>
    <row r="629" spans="1:23" ht="15.75" customHeight="1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</row>
    <row r="630" spans="1:23" ht="15.75" customHeight="1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</row>
    <row r="631" spans="1:23" ht="15.75" customHeight="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</row>
    <row r="632" spans="1:23" ht="15.75" customHeight="1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</row>
    <row r="633" spans="1:23" ht="15.75" customHeight="1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</row>
    <row r="634" spans="1:23" ht="15.75" customHeight="1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</row>
    <row r="635" spans="1:23" ht="15.75" customHeight="1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</row>
    <row r="636" spans="1:23" ht="15.75" customHeight="1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</row>
    <row r="637" spans="1:23" ht="15.75" customHeight="1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</row>
    <row r="638" spans="1:23" ht="15.75" customHeight="1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</row>
    <row r="639" spans="1:23" ht="15.75" customHeight="1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</row>
    <row r="640" spans="1:23" ht="15.75" customHeight="1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</row>
    <row r="641" spans="1:23" ht="15.75" customHeight="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</row>
    <row r="642" spans="1:23" ht="15.75" customHeight="1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</row>
    <row r="643" spans="1:23" ht="15.75" customHeight="1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</row>
    <row r="644" spans="1:23" ht="15.75" customHeight="1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</row>
    <row r="645" spans="1:23" ht="15.75" customHeight="1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</row>
    <row r="646" spans="1:23" ht="15.75" customHeight="1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</row>
    <row r="647" spans="1:23" ht="15.75" customHeight="1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</row>
    <row r="648" spans="1:23" ht="15.75" customHeight="1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</row>
    <row r="649" spans="1:23" ht="15.75" customHeight="1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</row>
    <row r="650" spans="1:23" ht="15.75" customHeight="1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</row>
    <row r="651" spans="1:23" ht="15.75" customHeight="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</row>
    <row r="652" spans="1:23" ht="15.75" customHeight="1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</row>
    <row r="653" spans="1:23" ht="15.75" customHeight="1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</row>
    <row r="654" spans="1:23" ht="15.75" customHeight="1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</row>
    <row r="655" spans="1:23" ht="15.75" customHeight="1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</row>
    <row r="656" spans="1:23" ht="15.75" customHeight="1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</row>
    <row r="657" spans="1:23" ht="15.75" customHeight="1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</row>
    <row r="658" spans="1:23" ht="15.75" customHeight="1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</row>
    <row r="659" spans="1:23" ht="15.75" customHeight="1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</row>
    <row r="660" spans="1:23" ht="15.75" customHeight="1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</row>
    <row r="661" spans="1:23" ht="15.75" customHeight="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</row>
    <row r="662" spans="1:23" ht="15.75" customHeight="1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</row>
    <row r="663" spans="1:23" ht="15.75" customHeight="1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</row>
    <row r="664" spans="1:23" ht="15.75" customHeight="1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</row>
    <row r="665" spans="1:23" ht="15.75" customHeight="1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</row>
    <row r="666" spans="1:23" ht="15.75" customHeight="1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</row>
    <row r="667" spans="1:23" ht="15.75" customHeight="1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</row>
    <row r="668" spans="1:23" ht="15.75" customHeight="1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</row>
    <row r="669" spans="1:23" ht="15.75" customHeight="1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</row>
    <row r="670" spans="1:23" ht="15.75" customHeight="1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</row>
    <row r="671" spans="1:23" ht="15.75" customHeight="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</row>
    <row r="672" spans="1:23" ht="15.75" customHeight="1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</row>
    <row r="673" spans="1:23" ht="15.75" customHeight="1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</row>
    <row r="674" spans="1:23" ht="15.75" customHeight="1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</row>
    <row r="675" spans="1:23" ht="15.75" customHeight="1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</row>
    <row r="676" spans="1:23" ht="15.75" customHeight="1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</row>
    <row r="677" spans="1:23" ht="15.75" customHeight="1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</row>
    <row r="678" spans="1:23" ht="15.75" customHeight="1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</row>
    <row r="679" spans="1:23" ht="15.75" customHeight="1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</row>
    <row r="680" spans="1:23" ht="15.75" customHeight="1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</row>
    <row r="681" spans="1:23" ht="15.75" customHeight="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</row>
    <row r="682" spans="1:23" ht="15.75" customHeight="1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</row>
    <row r="683" spans="1:23" ht="15.75" customHeight="1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</row>
    <row r="684" spans="1:23" ht="15.75" customHeight="1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</row>
    <row r="685" spans="1:23" ht="15.75" customHeight="1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</row>
    <row r="686" spans="1:23" ht="15.75" customHeight="1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</row>
    <row r="687" spans="1:23" ht="15.75" customHeight="1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</row>
    <row r="688" spans="1:23" ht="15.75" customHeight="1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</row>
    <row r="689" spans="1:23" ht="15.75" customHeight="1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</row>
    <row r="690" spans="1:23" ht="15.75" customHeight="1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</row>
    <row r="691" spans="1:23" ht="15.75" customHeight="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</row>
    <row r="692" spans="1:23" ht="15.75" customHeight="1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</row>
    <row r="693" spans="1:23" ht="15.75" customHeight="1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</row>
    <row r="694" spans="1:23" ht="15.75" customHeight="1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</row>
    <row r="695" spans="1:23" ht="15.75" customHeight="1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</row>
    <row r="696" spans="1:23" ht="15.75" customHeight="1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</row>
    <row r="697" spans="1:23" ht="15.75" customHeight="1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</row>
    <row r="698" spans="1:23" ht="15.75" customHeight="1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</row>
    <row r="699" spans="1:23" ht="15.75" customHeight="1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</row>
    <row r="700" spans="1:23" ht="15.75" customHeight="1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</row>
    <row r="701" spans="1:23" ht="15.75" customHeight="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</row>
    <row r="702" spans="1:23" ht="15.75" customHeight="1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</row>
    <row r="703" spans="1:23" ht="15.75" customHeight="1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</row>
    <row r="704" spans="1:23" ht="15.75" customHeight="1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</row>
    <row r="705" spans="1:23" ht="15.75" customHeight="1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</row>
    <row r="706" spans="1:23" ht="15.75" customHeight="1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</row>
    <row r="707" spans="1:23" ht="15.75" customHeight="1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</row>
    <row r="708" spans="1:23" ht="15.75" customHeight="1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</row>
    <row r="709" spans="1:23" ht="15.75" customHeight="1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</row>
    <row r="710" spans="1:23" ht="15.75" customHeight="1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</row>
    <row r="711" spans="1:23" ht="15.75" customHeight="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</row>
    <row r="712" spans="1:23" ht="15.75" customHeight="1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</row>
    <row r="713" spans="1:23" ht="15.75" customHeight="1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</row>
    <row r="714" spans="1:23" ht="15.75" customHeight="1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</row>
    <row r="715" spans="1:23" ht="15.75" customHeight="1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</row>
    <row r="716" spans="1:23" ht="15.75" customHeight="1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</row>
    <row r="717" spans="1:23" ht="15.75" customHeight="1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</row>
    <row r="718" spans="1:23" ht="15.75" customHeight="1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</row>
    <row r="719" spans="1:23" ht="15.75" customHeight="1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</row>
    <row r="720" spans="1:23" ht="15.75" customHeight="1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</row>
    <row r="721" spans="1:23" ht="15.75" customHeight="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</row>
    <row r="722" spans="1:23" ht="15.75" customHeight="1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</row>
    <row r="723" spans="1:23" ht="15.75" customHeight="1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</row>
    <row r="724" spans="1:23" ht="15.75" customHeight="1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</row>
    <row r="725" spans="1:23" ht="15.75" customHeight="1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</row>
    <row r="726" spans="1:23" ht="15.75" customHeight="1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</row>
    <row r="727" spans="1:23" ht="15.75" customHeight="1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</row>
    <row r="728" spans="1:23" ht="15.75" customHeight="1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</row>
    <row r="729" spans="1:23" ht="15.75" customHeight="1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</row>
    <row r="730" spans="1:23" ht="15.75" customHeight="1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</row>
    <row r="731" spans="1:23" ht="15.75" customHeight="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</row>
    <row r="732" spans="1:23" ht="15.75" customHeight="1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</row>
    <row r="733" spans="1:23" ht="15.75" customHeight="1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</row>
    <row r="734" spans="1:23" ht="15.75" customHeight="1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</row>
    <row r="735" spans="1:23" ht="15.75" customHeight="1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</row>
    <row r="736" spans="1:23" ht="15.75" customHeight="1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</row>
    <row r="737" spans="1:23" ht="15.75" customHeight="1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</row>
    <row r="738" spans="1:23" ht="15.75" customHeight="1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</row>
    <row r="739" spans="1:23" ht="15.75" customHeight="1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</row>
    <row r="740" spans="1:23" ht="15.75" customHeight="1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</row>
    <row r="741" spans="1:23" ht="15.75" customHeight="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</row>
    <row r="742" spans="1:23" ht="15.75" customHeight="1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</row>
    <row r="743" spans="1:23" ht="15.75" customHeight="1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</row>
    <row r="744" spans="1:23" ht="15.75" customHeight="1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</row>
    <row r="745" spans="1:23" ht="15.75" customHeight="1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</row>
    <row r="746" spans="1:23" ht="15.75" customHeight="1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</row>
    <row r="747" spans="1:23" ht="15.75" customHeight="1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</row>
    <row r="748" spans="1:23" ht="15.75" customHeight="1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</row>
    <row r="749" spans="1:23" ht="15.75" customHeight="1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</row>
    <row r="750" spans="1:23" ht="15.75" customHeight="1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</row>
    <row r="751" spans="1:23" ht="15.75" customHeight="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</row>
    <row r="752" spans="1:23" ht="15.75" customHeight="1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</row>
    <row r="753" spans="1:23" ht="15.75" customHeight="1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</row>
    <row r="754" spans="1:23" ht="15.75" customHeight="1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</row>
    <row r="755" spans="1:23" ht="15.75" customHeight="1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</row>
    <row r="756" spans="1:23" ht="15.75" customHeight="1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</row>
    <row r="757" spans="1:23" ht="15.75" customHeight="1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</row>
    <row r="758" spans="1:23" ht="15.75" customHeight="1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</row>
    <row r="759" spans="1:23" ht="15.75" customHeight="1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</row>
    <row r="760" spans="1:23" ht="15.75" customHeight="1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</row>
    <row r="761" spans="1:23" ht="15.75" customHeight="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</row>
    <row r="762" spans="1:23" ht="15.75" customHeight="1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</row>
    <row r="763" spans="1:23" ht="15.75" customHeight="1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</row>
    <row r="764" spans="1:23" ht="15.75" customHeight="1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</row>
    <row r="765" spans="1:23" ht="15.75" customHeight="1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</row>
    <row r="766" spans="1:23" ht="15.75" customHeight="1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</row>
    <row r="767" spans="1:23" ht="15.75" customHeight="1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</row>
    <row r="768" spans="1:23" ht="15.75" customHeight="1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</row>
    <row r="769" spans="1:23" ht="15.75" customHeight="1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</row>
    <row r="770" spans="1:23" ht="15.75" customHeight="1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</row>
    <row r="771" spans="1:23" ht="15.75" customHeight="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</row>
    <row r="772" spans="1:23" ht="15.75" customHeight="1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</row>
    <row r="773" spans="1:23" ht="15.75" customHeight="1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</row>
    <row r="774" spans="1:23" ht="15.75" customHeight="1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</row>
    <row r="775" spans="1:23" ht="15.75" customHeight="1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</row>
    <row r="776" spans="1:23" ht="15.75" customHeight="1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</row>
    <row r="777" spans="1:23" ht="15.75" customHeight="1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</row>
    <row r="778" spans="1:23" ht="15.75" customHeight="1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</row>
    <row r="779" spans="1:23" ht="15.75" customHeight="1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</row>
    <row r="780" spans="1:23" ht="15.75" customHeight="1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</row>
    <row r="781" spans="1:23" ht="15.75" customHeight="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</row>
    <row r="782" spans="1:23" ht="15.75" customHeight="1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</row>
    <row r="783" spans="1:23" ht="15.75" customHeight="1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</row>
    <row r="784" spans="1:23" ht="15.75" customHeight="1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</row>
    <row r="785" spans="1:23" ht="15.75" customHeight="1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</row>
    <row r="786" spans="1:23" ht="15.75" customHeight="1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</row>
    <row r="787" spans="1:23" ht="15.75" customHeight="1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</row>
    <row r="788" spans="1:23" ht="15.75" customHeight="1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</row>
    <row r="789" spans="1:23" ht="15.75" customHeight="1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</row>
    <row r="790" spans="1:23" ht="15.75" customHeight="1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</row>
    <row r="791" spans="1:23" ht="15.75" customHeight="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</row>
    <row r="792" spans="1:23" ht="15.75" customHeight="1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</row>
    <row r="793" spans="1:23" ht="15.75" customHeight="1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</row>
    <row r="794" spans="1:23" ht="15.75" customHeight="1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</row>
    <row r="795" spans="1:23" ht="15.75" customHeight="1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</row>
    <row r="796" spans="1:23" ht="15.75" customHeight="1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</row>
    <row r="797" spans="1:23" ht="15.75" customHeight="1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</row>
    <row r="798" spans="1:23" ht="15.75" customHeight="1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</row>
    <row r="799" spans="1:23" ht="15.75" customHeight="1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</row>
    <row r="800" spans="1:23" ht="15.75" customHeight="1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</row>
    <row r="801" spans="1:23" ht="15.75" customHeight="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</row>
    <row r="802" spans="1:23" ht="15.75" customHeight="1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</row>
    <row r="803" spans="1:23" ht="15.75" customHeight="1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</row>
    <row r="804" spans="1:23" ht="15.75" customHeight="1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</row>
    <row r="805" spans="1:23" ht="15.75" customHeight="1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</row>
    <row r="806" spans="1:23" ht="15.75" customHeight="1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</row>
    <row r="807" spans="1:23" ht="15.75" customHeight="1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</row>
    <row r="808" spans="1:23" ht="15.75" customHeight="1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</row>
    <row r="809" spans="1:23" ht="15.75" customHeight="1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</row>
    <row r="810" spans="1:23" ht="15.75" customHeight="1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</row>
    <row r="811" spans="1:23" ht="15.75" customHeight="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</row>
    <row r="812" spans="1:23" ht="15.75" customHeight="1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</row>
    <row r="813" spans="1:23" ht="15.75" customHeight="1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</row>
    <row r="814" spans="1:23" ht="15.75" customHeight="1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</row>
    <row r="815" spans="1:23" ht="15.75" customHeight="1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</row>
    <row r="816" spans="1:23" ht="15.75" customHeight="1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</row>
    <row r="817" spans="1:23" ht="15.75" customHeight="1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</row>
    <row r="818" spans="1:23" ht="15.75" customHeight="1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</row>
    <row r="819" spans="1:23" ht="15.75" customHeight="1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</row>
    <row r="820" spans="1:23" ht="15.75" customHeight="1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</row>
    <row r="821" spans="1:23" ht="15.75" customHeight="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</row>
    <row r="822" spans="1:23" ht="15.75" customHeight="1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</row>
    <row r="823" spans="1:23" ht="15.75" customHeight="1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</row>
    <row r="824" spans="1:23" ht="15.75" customHeight="1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</row>
    <row r="825" spans="1:23" ht="15.75" customHeight="1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</row>
    <row r="826" spans="1:23" ht="15.75" customHeight="1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</row>
    <row r="827" spans="1:23" ht="15.75" customHeight="1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</row>
    <row r="828" spans="1:23" ht="15.75" customHeight="1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</row>
    <row r="829" spans="1:23" ht="15.75" customHeight="1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</row>
    <row r="830" spans="1:23" ht="15.75" customHeight="1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</row>
    <row r="831" spans="1:23" ht="15.75" customHeight="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</row>
    <row r="832" spans="1:23" ht="15.75" customHeight="1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</row>
    <row r="833" spans="1:23" ht="15.75" customHeight="1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</row>
    <row r="834" spans="1:23" ht="15.75" customHeight="1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</row>
    <row r="835" spans="1:23" ht="15.75" customHeight="1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</row>
    <row r="836" spans="1:23" ht="15.75" customHeight="1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</row>
    <row r="837" spans="1:23" ht="15.75" customHeight="1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</row>
    <row r="838" spans="1:23" ht="15.75" customHeight="1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</row>
    <row r="839" spans="1:23" ht="15.75" customHeight="1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</row>
    <row r="840" spans="1:23" ht="15.75" customHeight="1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</row>
    <row r="841" spans="1:23" ht="15.75" customHeight="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</row>
    <row r="842" spans="1:23" ht="15.75" customHeight="1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</row>
    <row r="843" spans="1:23" ht="15.75" customHeight="1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</row>
    <row r="844" spans="1:23" ht="15.75" customHeight="1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</row>
    <row r="845" spans="1:23" ht="15.75" customHeight="1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</row>
    <row r="846" spans="1:23" ht="15.75" customHeight="1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</row>
    <row r="847" spans="1:23" ht="15.75" customHeight="1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</row>
    <row r="848" spans="1:23" ht="15.75" customHeight="1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</row>
    <row r="849" spans="1:23" ht="15.75" customHeight="1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</row>
    <row r="850" spans="1:23" ht="15.75" customHeight="1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</row>
    <row r="851" spans="1:23" ht="15.75" customHeight="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</row>
    <row r="852" spans="1:23" ht="15.75" customHeight="1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</row>
    <row r="853" spans="1:23" ht="15.75" customHeight="1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</row>
    <row r="854" spans="1:23" ht="15.75" customHeight="1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</row>
    <row r="855" spans="1:23" ht="15.75" customHeight="1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</row>
    <row r="856" spans="1:23" ht="15.75" customHeight="1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</row>
    <row r="857" spans="1:23" ht="15.75" customHeight="1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</row>
    <row r="858" spans="1:23" ht="15.75" customHeight="1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</row>
    <row r="859" spans="1:23" ht="15.75" customHeight="1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</row>
    <row r="860" spans="1:23" ht="15.75" customHeight="1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</row>
    <row r="861" spans="1:23" ht="15.75" customHeight="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</row>
    <row r="862" spans="1:23" ht="15.75" customHeight="1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</row>
    <row r="863" spans="1:23" ht="15.75" customHeight="1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</row>
    <row r="864" spans="1:23" ht="15.75" customHeight="1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</row>
    <row r="865" spans="1:23" ht="15.75" customHeight="1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</row>
    <row r="866" spans="1:23" ht="15.75" customHeight="1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</row>
    <row r="867" spans="1:23" ht="15.75" customHeight="1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</row>
    <row r="868" spans="1:23" ht="15.75" customHeight="1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</row>
    <row r="869" spans="1:23" ht="15.75" customHeight="1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</row>
    <row r="870" spans="1:23" ht="15.75" customHeight="1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</row>
    <row r="871" spans="1:23" ht="15.75" customHeight="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</row>
    <row r="872" spans="1:23" ht="15.75" customHeight="1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</row>
    <row r="873" spans="1:23" ht="15.75" customHeight="1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</row>
    <row r="874" spans="1:23" ht="15.75" customHeight="1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</row>
    <row r="875" spans="1:23" ht="15.75" customHeight="1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</row>
    <row r="876" spans="1:23" ht="15.75" customHeight="1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</row>
    <row r="877" spans="1:23" ht="15.75" customHeight="1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</row>
    <row r="878" spans="1:23" ht="15.75" customHeight="1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</row>
    <row r="879" spans="1:23" ht="15.75" customHeight="1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</row>
    <row r="880" spans="1:23" ht="15.75" customHeight="1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</row>
    <row r="881" spans="1:23" ht="15.75" customHeight="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</row>
    <row r="882" spans="1:23" ht="15.75" customHeight="1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</row>
    <row r="883" spans="1:23" ht="15.75" customHeight="1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</row>
    <row r="884" spans="1:23" ht="15.75" customHeight="1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</row>
    <row r="885" spans="1:23" ht="15.75" customHeight="1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</row>
    <row r="886" spans="1:23" ht="15.75" customHeight="1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</row>
    <row r="887" spans="1:23" ht="15.75" customHeight="1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</row>
    <row r="888" spans="1:23" ht="15.75" customHeight="1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</row>
    <row r="889" spans="1:23" ht="15.75" customHeight="1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</row>
    <row r="890" spans="1:23" ht="15.75" customHeight="1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</row>
    <row r="891" spans="1:23" ht="15.75" customHeight="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</row>
    <row r="892" spans="1:23" ht="15.75" customHeight="1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</row>
    <row r="893" spans="1:23" ht="15.75" customHeight="1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</row>
    <row r="894" spans="1:23" ht="15.75" customHeight="1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</row>
    <row r="895" spans="1:23" ht="15.75" customHeight="1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</row>
    <row r="896" spans="1:23" ht="15.75" customHeight="1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</row>
    <row r="897" spans="1:23" ht="15.75" customHeight="1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</row>
    <row r="898" spans="1:23" ht="15.75" customHeight="1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</row>
    <row r="899" spans="1:23" ht="15.75" customHeight="1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</row>
    <row r="900" spans="1:23" ht="15.75" customHeight="1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</row>
    <row r="901" spans="1:23" ht="15.75" customHeight="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</row>
    <row r="902" spans="1:23" ht="15.75" customHeight="1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</row>
    <row r="903" spans="1:23" ht="15.75" customHeight="1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</row>
    <row r="904" spans="1:23" ht="15.75" customHeight="1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</row>
    <row r="905" spans="1:23" ht="15.75" customHeight="1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</row>
    <row r="906" spans="1:23" ht="15.75" customHeight="1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</row>
    <row r="907" spans="1:23" ht="15.75" customHeight="1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</row>
    <row r="908" spans="1:23" ht="15.75" customHeight="1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</row>
    <row r="909" spans="1:23" ht="15.75" customHeight="1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</row>
    <row r="910" spans="1:23" ht="15.75" customHeight="1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</row>
    <row r="911" spans="1:23" ht="15.75" customHeight="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</row>
    <row r="912" spans="1:23" ht="15.75" customHeight="1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</row>
    <row r="913" spans="1:23" ht="15.75" customHeight="1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</row>
    <row r="914" spans="1:23" ht="15.75" customHeight="1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</row>
    <row r="915" spans="1:23" ht="15.75" customHeight="1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</row>
    <row r="916" spans="1:23" ht="15.75" customHeight="1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</row>
    <row r="917" spans="1:23" ht="15.75" customHeight="1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</row>
    <row r="918" spans="1:23" ht="15.75" customHeight="1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</row>
    <row r="919" spans="1:23" ht="15.75" customHeight="1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</row>
    <row r="920" spans="1:23" ht="15.75" customHeight="1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</row>
    <row r="921" spans="1:23" ht="15.75" customHeight="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</row>
    <row r="922" spans="1:23" ht="15.75" customHeight="1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</row>
    <row r="923" spans="1:23" ht="15.75" customHeight="1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</row>
    <row r="924" spans="1:23" ht="15.75" customHeight="1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</row>
    <row r="925" spans="1:23" ht="15.75" customHeight="1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</row>
    <row r="926" spans="1:23" ht="15.75" customHeight="1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</row>
    <row r="927" spans="1:23" ht="15.75" customHeight="1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</row>
    <row r="928" spans="1:23" ht="15.75" customHeight="1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</row>
    <row r="929" spans="1:23" ht="15.75" customHeight="1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</row>
    <row r="930" spans="1:23" ht="15.75" customHeight="1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</row>
    <row r="931" spans="1:23" ht="15.75" customHeight="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</row>
    <row r="932" spans="1:23" ht="15.75" customHeight="1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</row>
    <row r="933" spans="1:23" ht="15.75" customHeight="1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</row>
    <row r="934" spans="1:23" ht="15.75" customHeight="1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</row>
    <row r="935" spans="1:23" ht="15.75" customHeight="1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</row>
    <row r="936" spans="1:23" ht="15.75" customHeight="1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</row>
    <row r="937" spans="1:23" ht="15.75" customHeight="1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</row>
    <row r="938" spans="1:23" ht="15.75" customHeight="1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</row>
    <row r="939" spans="1:23" ht="15.75" customHeight="1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</row>
    <row r="940" spans="1:23" ht="15.75" customHeight="1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</row>
    <row r="941" spans="1:23" ht="15.75" customHeight="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</row>
    <row r="942" spans="1:23" ht="15.75" customHeight="1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</row>
    <row r="943" spans="1:23" ht="15.75" customHeight="1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</row>
    <row r="944" spans="1:23" ht="15.75" customHeight="1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</row>
    <row r="945" spans="1:23" ht="15.75" customHeight="1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</row>
    <row r="946" spans="1:23" ht="15.75" customHeight="1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</row>
    <row r="947" spans="1:23" ht="15.75" customHeight="1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</row>
    <row r="948" spans="1:23" ht="15.75" customHeight="1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</row>
    <row r="949" spans="1:23" ht="15.75" customHeight="1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</row>
    <row r="950" spans="1:23" ht="15.75" customHeight="1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</row>
    <row r="951" spans="1:23" ht="15.75" customHeight="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</row>
    <row r="952" spans="1:23" ht="15.75" customHeight="1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</row>
    <row r="953" spans="1:23" ht="15.75" customHeight="1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</row>
    <row r="954" spans="1:23" ht="15.75" customHeight="1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</row>
    <row r="955" spans="1:23" ht="15.75" customHeight="1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</row>
    <row r="956" spans="1:23" ht="15.75" customHeight="1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</row>
    <row r="957" spans="1:23" ht="15.75" customHeight="1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</row>
    <row r="958" spans="1:23" ht="15.75" customHeight="1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</row>
    <row r="959" spans="1:23" ht="15.75" customHeight="1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</row>
    <row r="960" spans="1:23" ht="15.75" customHeight="1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</row>
    <row r="961" spans="1:23" ht="15.75" customHeight="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</row>
    <row r="962" spans="1:23" ht="15.75" customHeight="1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</row>
    <row r="963" spans="1:23" ht="15.75" customHeight="1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</row>
    <row r="964" spans="1:23" ht="15.75" customHeight="1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</row>
    <row r="965" spans="1:23" ht="15.75" customHeight="1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</row>
    <row r="966" spans="1:23" ht="15.75" customHeight="1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</row>
    <row r="967" spans="1:23" ht="15.75" customHeight="1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</row>
    <row r="968" spans="1:23" ht="15.75" customHeight="1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</row>
    <row r="969" spans="1:23" ht="15.75" customHeight="1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</row>
    <row r="970" spans="1:23" ht="15.75" customHeight="1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</row>
    <row r="971" spans="1:23" ht="15.75" customHeight="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</row>
    <row r="972" spans="1:23" ht="15.75" customHeight="1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</row>
    <row r="973" spans="1:23" ht="15.75" customHeight="1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</row>
    <row r="974" spans="1:23" ht="15.75" customHeight="1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</row>
    <row r="975" spans="1:23" ht="15.75" customHeight="1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</row>
    <row r="976" spans="1:23" ht="15.75" customHeight="1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</row>
    <row r="977" spans="1:23" ht="15.75" customHeight="1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</row>
    <row r="978" spans="1:23" ht="15.75" customHeight="1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</row>
    <row r="979" spans="1:23" ht="15.75" customHeight="1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</row>
    <row r="980" spans="1:23" ht="15.75" customHeight="1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</row>
    <row r="981" spans="1:23" ht="15.75" customHeight="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</row>
    <row r="982" spans="1:23" ht="15.75" customHeight="1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</row>
    <row r="983" spans="1:23" ht="15.75" customHeight="1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</row>
    <row r="984" spans="1:23" ht="15.75" customHeight="1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</row>
    <row r="985" spans="1:23" ht="15.75" customHeight="1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</row>
    <row r="986" spans="1:23" ht="15.75" customHeight="1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</row>
    <row r="987" spans="1:23" ht="15.75" customHeight="1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</row>
    <row r="988" spans="1:23" ht="15.75" customHeight="1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</row>
    <row r="989" spans="1:23" ht="15.75" customHeight="1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</row>
    <row r="990" spans="1:23" ht="15.75" customHeight="1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</row>
    <row r="991" spans="1:23" ht="15.75" customHeight="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</row>
    <row r="992" spans="1:23" ht="15.75" customHeight="1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</row>
    <row r="993" spans="1:23" ht="15.75" customHeight="1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</row>
    <row r="994" spans="1:23" ht="15.75" customHeight="1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</row>
    <row r="995" spans="1:23" ht="15.75" customHeight="1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</row>
    <row r="996" spans="1:23" ht="15.75" customHeight="1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</row>
    <row r="997" spans="1:23" ht="15.75" customHeight="1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</row>
    <row r="998" spans="1:23" ht="15.75" customHeight="1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</row>
    <row r="999" spans="1:23" ht="15.75" customHeight="1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</row>
    <row r="1000" spans="1:23" ht="15.75" customHeight="1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</row>
    <row r="1001" spans="1:23" ht="15.75" customHeight="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</row>
    <row r="1002" spans="1:23" ht="15.75" customHeight="1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</row>
    <row r="1003" spans="1:23" ht="15.75" customHeight="1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</row>
    <row r="1004" spans="1:23" ht="15.75" customHeight="1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</row>
    <row r="1005" spans="1:23" ht="15.75" customHeight="1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</row>
    <row r="1006" spans="1:23" ht="15.75" customHeight="1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</row>
    <row r="1007" spans="1:23" ht="15.75" customHeight="1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</row>
    <row r="1008" spans="1:23" ht="15.75" customHeight="1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</row>
    <row r="1009" spans="1:23" ht="15.75" customHeight="1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</row>
    <row r="1010" spans="1:23" ht="15.75" customHeight="1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</row>
    <row r="1011" spans="1:23" ht="15.75" customHeight="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</row>
    <row r="1012" spans="1:23" ht="15.75" customHeight="1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</row>
    <row r="1013" spans="1:23" ht="15.75" customHeight="1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</row>
    <row r="1014" spans="1:23" ht="15.75" customHeight="1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</row>
    <row r="1015" spans="1:23" ht="15.75" customHeight="1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</row>
    <row r="1016" spans="1:23" ht="15.75" customHeight="1">
      <c r="A1016" s="67"/>
      <c r="B1016" s="67"/>
      <c r="C1016" s="67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</row>
    <row r="1017" spans="1:23" ht="15.75" customHeight="1">
      <c r="A1017" s="67"/>
      <c r="B1017" s="67"/>
      <c r="C1017" s="67"/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</row>
    <row r="1018" spans="1:23" ht="15.75" customHeight="1">
      <c r="A1018" s="67"/>
      <c r="B1018" s="67"/>
      <c r="C1018" s="67"/>
      <c r="D1018" s="67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</row>
    <row r="1019" spans="1:23" ht="15.75" customHeight="1">
      <c r="A1019" s="67"/>
      <c r="B1019" s="67"/>
      <c r="C1019" s="67"/>
      <c r="D1019" s="67"/>
      <c r="E1019" s="67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</row>
    <row r="1020" spans="1:23" ht="15.75" customHeight="1">
      <c r="A1020" s="67"/>
      <c r="B1020" s="67"/>
      <c r="C1020" s="67"/>
      <c r="D1020" s="67"/>
      <c r="E1020" s="67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67"/>
      <c r="T1020" s="67"/>
      <c r="U1020" s="67"/>
      <c r="V1020" s="67"/>
      <c r="W1020" s="67"/>
    </row>
    <row r="1021" spans="1:23" ht="15.75" customHeight="1">
      <c r="A1021" s="67"/>
      <c r="B1021" s="67"/>
      <c r="C1021" s="67"/>
      <c r="D1021" s="67"/>
      <c r="E1021" s="67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67"/>
      <c r="T1021" s="67"/>
      <c r="U1021" s="67"/>
      <c r="V1021" s="67"/>
      <c r="W1021" s="67"/>
    </row>
    <row r="1022" spans="1:23" ht="15.75" customHeight="1">
      <c r="A1022" s="67"/>
      <c r="B1022" s="67"/>
      <c r="C1022" s="67"/>
      <c r="D1022" s="67"/>
      <c r="E1022" s="67"/>
      <c r="F1022" s="67"/>
      <c r="G1022" s="67"/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  <c r="S1022" s="67"/>
      <c r="T1022" s="67"/>
      <c r="U1022" s="67"/>
      <c r="V1022" s="67"/>
      <c r="W1022" s="67"/>
    </row>
    <row r="1023" spans="1:23" ht="15.75" customHeight="1">
      <c r="A1023" s="67"/>
      <c r="B1023" s="67"/>
      <c r="C1023" s="67"/>
      <c r="D1023" s="67"/>
      <c r="E1023" s="67"/>
      <c r="F1023" s="67"/>
      <c r="G1023" s="67"/>
      <c r="H1023" s="67"/>
      <c r="I1023" s="67"/>
      <c r="J1023" s="67"/>
      <c r="K1023" s="67"/>
      <c r="L1023" s="67"/>
      <c r="M1023" s="67"/>
      <c r="N1023" s="67"/>
      <c r="O1023" s="67"/>
      <c r="P1023" s="67"/>
      <c r="Q1023" s="67"/>
      <c r="R1023" s="67"/>
      <c r="S1023" s="67"/>
      <c r="T1023" s="67"/>
      <c r="U1023" s="67"/>
      <c r="V1023" s="67"/>
      <c r="W1023" s="67"/>
    </row>
    <row r="1024" spans="1:23" ht="15.75" customHeight="1">
      <c r="A1024" s="67"/>
      <c r="B1024" s="67"/>
      <c r="C1024" s="67"/>
      <c r="D1024" s="67"/>
      <c r="E1024" s="67"/>
      <c r="F1024" s="67"/>
      <c r="G1024" s="67"/>
      <c r="H1024" s="67"/>
      <c r="I1024" s="67"/>
      <c r="J1024" s="67"/>
      <c r="K1024" s="67"/>
      <c r="L1024" s="67"/>
      <c r="M1024" s="67"/>
      <c r="N1024" s="67"/>
      <c r="O1024" s="67"/>
      <c r="P1024" s="67"/>
      <c r="Q1024" s="67"/>
      <c r="R1024" s="67"/>
      <c r="S1024" s="67"/>
      <c r="T1024" s="67"/>
      <c r="U1024" s="67"/>
      <c r="V1024" s="67"/>
      <c r="W1024" s="67"/>
    </row>
    <row r="1025" spans="1:23" ht="15.75" customHeight="1">
      <c r="A1025" s="67"/>
      <c r="B1025" s="67"/>
      <c r="C1025" s="67"/>
      <c r="D1025" s="67"/>
      <c r="E1025" s="67"/>
      <c r="F1025" s="67"/>
      <c r="G1025" s="67"/>
      <c r="H1025" s="67"/>
      <c r="I1025" s="67"/>
      <c r="J1025" s="67"/>
      <c r="K1025" s="67"/>
      <c r="L1025" s="67"/>
      <c r="M1025" s="67"/>
      <c r="N1025" s="67"/>
      <c r="O1025" s="67"/>
      <c r="P1025" s="67"/>
      <c r="Q1025" s="67"/>
      <c r="R1025" s="67"/>
      <c r="S1025" s="67"/>
      <c r="T1025" s="67"/>
      <c r="U1025" s="67"/>
      <c r="V1025" s="67"/>
      <c r="W1025" s="67"/>
    </row>
    <row r="1026" spans="1:23" ht="15.75" customHeight="1">
      <c r="A1026" s="67"/>
      <c r="B1026" s="67"/>
      <c r="C1026" s="67"/>
      <c r="D1026" s="67"/>
      <c r="E1026" s="67"/>
      <c r="F1026" s="67"/>
      <c r="G1026" s="67"/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  <c r="S1026" s="67"/>
      <c r="T1026" s="67"/>
      <c r="U1026" s="67"/>
      <c r="V1026" s="67"/>
      <c r="W1026" s="67"/>
    </row>
    <row r="1027" spans="1:23" ht="15.75" customHeight="1">
      <c r="A1027" s="67"/>
      <c r="B1027" s="67"/>
      <c r="C1027" s="67"/>
      <c r="D1027" s="67"/>
      <c r="E1027" s="67"/>
      <c r="F1027" s="67"/>
      <c r="G1027" s="67"/>
      <c r="H1027" s="67"/>
      <c r="I1027" s="67"/>
      <c r="J1027" s="67"/>
      <c r="K1027" s="67"/>
      <c r="L1027" s="67"/>
      <c r="M1027" s="67"/>
      <c r="N1027" s="67"/>
      <c r="O1027" s="67"/>
      <c r="P1027" s="67"/>
      <c r="Q1027" s="67"/>
      <c r="R1027" s="67"/>
      <c r="S1027" s="67"/>
      <c r="T1027" s="67"/>
      <c r="U1027" s="67"/>
      <c r="V1027" s="67"/>
      <c r="W1027" s="67"/>
    </row>
    <row r="1028" spans="1:23" ht="15.75" customHeight="1">
      <c r="A1028" s="67"/>
      <c r="B1028" s="67"/>
      <c r="C1028" s="67"/>
      <c r="D1028" s="67"/>
      <c r="E1028" s="67"/>
      <c r="F1028" s="67"/>
      <c r="G1028" s="67"/>
      <c r="H1028" s="67"/>
      <c r="I1028" s="67"/>
      <c r="J1028" s="67"/>
      <c r="K1028" s="67"/>
      <c r="L1028" s="67"/>
      <c r="M1028" s="67"/>
      <c r="N1028" s="67"/>
      <c r="O1028" s="67"/>
      <c r="P1028" s="67"/>
      <c r="Q1028" s="67"/>
      <c r="R1028" s="67"/>
      <c r="S1028" s="67"/>
      <c r="T1028" s="67"/>
      <c r="U1028" s="67"/>
      <c r="V1028" s="67"/>
      <c r="W1028" s="67"/>
    </row>
    <row r="1029" spans="1:23" ht="15.75" customHeight="1">
      <c r="A1029" s="67"/>
      <c r="B1029" s="67"/>
      <c r="C1029" s="67"/>
      <c r="D1029" s="67"/>
      <c r="E1029" s="67"/>
      <c r="F1029" s="67"/>
      <c r="G1029" s="67"/>
      <c r="H1029" s="67"/>
      <c r="I1029" s="67"/>
      <c r="J1029" s="67"/>
      <c r="K1029" s="67"/>
      <c r="L1029" s="67"/>
      <c r="M1029" s="67"/>
      <c r="N1029" s="67"/>
      <c r="O1029" s="67"/>
      <c r="P1029" s="67"/>
      <c r="Q1029" s="67"/>
      <c r="R1029" s="67"/>
      <c r="S1029" s="67"/>
      <c r="T1029" s="67"/>
      <c r="U1029" s="67"/>
      <c r="V1029" s="67"/>
      <c r="W1029" s="67"/>
    </row>
    <row r="1030" spans="1:23" ht="15.75" customHeight="1">
      <c r="A1030" s="67"/>
      <c r="B1030" s="67"/>
      <c r="C1030" s="67"/>
      <c r="D1030" s="67"/>
      <c r="E1030" s="67"/>
      <c r="F1030" s="67"/>
      <c r="G1030" s="67"/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  <c r="S1030" s="67"/>
      <c r="T1030" s="67"/>
      <c r="U1030" s="67"/>
      <c r="V1030" s="67"/>
      <c r="W1030" s="67"/>
    </row>
    <row r="1031" spans="1:23" ht="15.75" customHeight="1">
      <c r="A1031" s="67"/>
      <c r="B1031" s="67"/>
      <c r="C1031" s="67"/>
      <c r="D1031" s="67"/>
      <c r="E1031" s="67"/>
      <c r="F1031" s="67"/>
      <c r="G1031" s="67"/>
      <c r="H1031" s="67"/>
      <c r="I1031" s="67"/>
      <c r="J1031" s="67"/>
      <c r="K1031" s="67"/>
      <c r="L1031" s="67"/>
      <c r="M1031" s="67"/>
      <c r="N1031" s="67"/>
      <c r="O1031" s="67"/>
      <c r="P1031" s="67"/>
      <c r="Q1031" s="67"/>
      <c r="R1031" s="67"/>
      <c r="S1031" s="67"/>
      <c r="T1031" s="67"/>
      <c r="U1031" s="67"/>
      <c r="V1031" s="67"/>
      <c r="W1031" s="67"/>
    </row>
    <row r="1032" spans="1:23" ht="15.75" customHeight="1">
      <c r="A1032" s="67"/>
      <c r="B1032" s="67"/>
      <c r="C1032" s="67"/>
      <c r="D1032" s="67"/>
      <c r="E1032" s="67"/>
      <c r="F1032" s="67"/>
      <c r="G1032" s="67"/>
      <c r="H1032" s="67"/>
      <c r="I1032" s="67"/>
      <c r="J1032" s="67"/>
      <c r="K1032" s="67"/>
      <c r="L1032" s="67"/>
      <c r="M1032" s="67"/>
      <c r="N1032" s="67"/>
      <c r="O1032" s="67"/>
      <c r="P1032" s="67"/>
      <c r="Q1032" s="67"/>
      <c r="R1032" s="67"/>
      <c r="S1032" s="67"/>
      <c r="T1032" s="67"/>
      <c r="U1032" s="67"/>
      <c r="V1032" s="67"/>
      <c r="W1032" s="67"/>
    </row>
    <row r="1033" spans="1:23" ht="15.75" customHeight="1">
      <c r="A1033" s="67"/>
      <c r="B1033" s="67"/>
      <c r="C1033" s="67"/>
      <c r="D1033" s="67"/>
      <c r="E1033" s="67"/>
      <c r="F1033" s="67"/>
      <c r="G1033" s="67"/>
      <c r="H1033" s="67"/>
      <c r="I1033" s="67"/>
      <c r="J1033" s="67"/>
      <c r="K1033" s="67"/>
      <c r="L1033" s="67"/>
      <c r="M1033" s="67"/>
      <c r="N1033" s="67"/>
      <c r="O1033" s="67"/>
      <c r="P1033" s="67"/>
      <c r="Q1033" s="67"/>
      <c r="R1033" s="67"/>
      <c r="S1033" s="67"/>
      <c r="T1033" s="67"/>
      <c r="U1033" s="67"/>
      <c r="V1033" s="67"/>
      <c r="W1033" s="67"/>
    </row>
    <row r="1034" spans="1:23" ht="15.75" customHeight="1">
      <c r="A1034" s="67"/>
      <c r="B1034" s="67"/>
      <c r="C1034" s="67"/>
      <c r="D1034" s="67"/>
      <c r="E1034" s="67"/>
      <c r="F1034" s="67"/>
      <c r="G1034" s="67"/>
      <c r="H1034" s="67"/>
      <c r="I1034" s="67"/>
      <c r="J1034" s="67"/>
      <c r="K1034" s="67"/>
      <c r="L1034" s="67"/>
      <c r="M1034" s="67"/>
      <c r="N1034" s="67"/>
      <c r="O1034" s="67"/>
      <c r="P1034" s="67"/>
      <c r="Q1034" s="67"/>
      <c r="R1034" s="67"/>
      <c r="S1034" s="67"/>
      <c r="T1034" s="67"/>
      <c r="U1034" s="67"/>
      <c r="V1034" s="67"/>
      <c r="W1034" s="67"/>
    </row>
    <row r="1035" spans="1:23" ht="15.75" customHeight="1">
      <c r="A1035" s="67"/>
      <c r="B1035" s="67"/>
      <c r="C1035" s="67"/>
      <c r="D1035" s="67"/>
      <c r="E1035" s="67"/>
      <c r="F1035" s="67"/>
      <c r="G1035" s="67"/>
      <c r="H1035" s="67"/>
      <c r="I1035" s="67"/>
      <c r="J1035" s="67"/>
      <c r="K1035" s="67"/>
      <c r="L1035" s="67"/>
      <c r="M1035" s="67"/>
      <c r="N1035" s="67"/>
      <c r="O1035" s="67"/>
      <c r="P1035" s="67"/>
      <c r="Q1035" s="67"/>
      <c r="R1035" s="67"/>
      <c r="S1035" s="67"/>
      <c r="T1035" s="67"/>
      <c r="U1035" s="67"/>
      <c r="V1035" s="67"/>
      <c r="W1035" s="67"/>
    </row>
    <row r="1036" spans="1:23" ht="15.75" customHeight="1">
      <c r="A1036" s="67"/>
      <c r="B1036" s="67"/>
      <c r="C1036" s="67"/>
      <c r="D1036" s="67"/>
      <c r="E1036" s="67"/>
      <c r="F1036" s="67"/>
      <c r="G1036" s="67"/>
      <c r="H1036" s="67"/>
      <c r="I1036" s="67"/>
      <c r="J1036" s="67"/>
      <c r="K1036" s="67"/>
      <c r="L1036" s="67"/>
      <c r="M1036" s="67"/>
      <c r="N1036" s="67"/>
      <c r="O1036" s="67"/>
      <c r="P1036" s="67"/>
      <c r="Q1036" s="67"/>
      <c r="R1036" s="67"/>
      <c r="S1036" s="67"/>
      <c r="T1036" s="67"/>
      <c r="U1036" s="67"/>
      <c r="V1036" s="67"/>
      <c r="W1036" s="67"/>
    </row>
    <row r="1037" spans="1:23" ht="15.75" customHeight="1">
      <c r="A1037" s="67"/>
      <c r="B1037" s="67"/>
      <c r="C1037" s="67"/>
      <c r="D1037" s="67"/>
      <c r="E1037" s="67"/>
      <c r="F1037" s="67"/>
      <c r="G1037" s="67"/>
      <c r="H1037" s="67"/>
      <c r="I1037" s="67"/>
      <c r="J1037" s="67"/>
      <c r="K1037" s="67"/>
      <c r="L1037" s="67"/>
      <c r="M1037" s="67"/>
      <c r="N1037" s="67"/>
      <c r="O1037" s="67"/>
      <c r="P1037" s="67"/>
      <c r="Q1037" s="67"/>
      <c r="R1037" s="67"/>
      <c r="S1037" s="67"/>
      <c r="T1037" s="67"/>
      <c r="U1037" s="67"/>
      <c r="V1037" s="67"/>
      <c r="W1037" s="67"/>
    </row>
    <row r="1038" spans="1:23" ht="15.75" customHeight="1">
      <c r="A1038" s="67"/>
      <c r="B1038" s="67"/>
      <c r="C1038" s="67"/>
      <c r="D1038" s="67"/>
      <c r="E1038" s="67"/>
      <c r="F1038" s="67"/>
      <c r="G1038" s="67"/>
      <c r="H1038" s="67"/>
      <c r="I1038" s="67"/>
      <c r="J1038" s="67"/>
      <c r="K1038" s="67"/>
      <c r="L1038" s="67"/>
      <c r="M1038" s="67"/>
      <c r="N1038" s="67"/>
      <c r="O1038" s="67"/>
      <c r="P1038" s="67"/>
      <c r="Q1038" s="67"/>
      <c r="R1038" s="67"/>
      <c r="S1038" s="67"/>
      <c r="T1038" s="67"/>
      <c r="U1038" s="67"/>
      <c r="V1038" s="67"/>
      <c r="W1038" s="67"/>
    </row>
    <row r="1039" spans="1:23" ht="15.75" customHeight="1">
      <c r="A1039" s="67"/>
      <c r="B1039" s="67"/>
      <c r="C1039" s="67"/>
      <c r="D1039" s="67"/>
      <c r="E1039" s="67"/>
      <c r="F1039" s="67"/>
      <c r="G1039" s="67"/>
      <c r="H1039" s="67"/>
      <c r="I1039" s="67"/>
      <c r="J1039" s="67"/>
      <c r="K1039" s="67"/>
      <c r="L1039" s="67"/>
      <c r="M1039" s="67"/>
      <c r="N1039" s="67"/>
      <c r="O1039" s="67"/>
      <c r="P1039" s="67"/>
      <c r="Q1039" s="67"/>
      <c r="R1039" s="67"/>
      <c r="S1039" s="67"/>
      <c r="T1039" s="67"/>
      <c r="U1039" s="67"/>
      <c r="V1039" s="67"/>
      <c r="W1039" s="67"/>
    </row>
    <row r="1040" spans="1:23" ht="15.75" customHeight="1">
      <c r="A1040" s="67"/>
      <c r="B1040" s="67"/>
      <c r="C1040" s="67"/>
      <c r="D1040" s="67"/>
      <c r="E1040" s="67"/>
      <c r="F1040" s="67"/>
      <c r="G1040" s="67"/>
      <c r="H1040" s="67"/>
      <c r="I1040" s="67"/>
      <c r="J1040" s="67"/>
      <c r="K1040" s="67"/>
      <c r="L1040" s="67"/>
      <c r="M1040" s="67"/>
      <c r="N1040" s="67"/>
      <c r="O1040" s="67"/>
      <c r="P1040" s="67"/>
      <c r="Q1040" s="67"/>
      <c r="R1040" s="67"/>
      <c r="S1040" s="67"/>
      <c r="T1040" s="67"/>
      <c r="U1040" s="67"/>
      <c r="V1040" s="67"/>
      <c r="W1040" s="67"/>
    </row>
    <row r="1041" spans="1:23" ht="15.75" customHeight="1">
      <c r="A1041" s="67"/>
      <c r="B1041" s="67"/>
      <c r="C1041" s="67"/>
      <c r="D1041" s="67"/>
      <c r="E1041" s="67"/>
      <c r="F1041" s="67"/>
      <c r="G1041" s="67"/>
      <c r="H1041" s="67"/>
      <c r="I1041" s="67"/>
      <c r="J1041" s="67"/>
      <c r="K1041" s="67"/>
      <c r="L1041" s="67"/>
      <c r="M1041" s="67"/>
      <c r="N1041" s="67"/>
      <c r="O1041" s="67"/>
      <c r="P1041" s="67"/>
      <c r="Q1041" s="67"/>
      <c r="R1041" s="67"/>
      <c r="S1041" s="67"/>
      <c r="T1041" s="67"/>
      <c r="U1041" s="67"/>
      <c r="V1041" s="67"/>
      <c r="W1041" s="67"/>
    </row>
    <row r="1042" spans="1:23" ht="15.75" customHeight="1">
      <c r="A1042" s="67"/>
      <c r="B1042" s="67"/>
      <c r="C1042" s="67"/>
      <c r="D1042" s="67"/>
      <c r="E1042" s="67"/>
      <c r="F1042" s="67"/>
      <c r="G1042" s="67"/>
      <c r="H1042" s="67"/>
      <c r="I1042" s="67"/>
      <c r="J1042" s="67"/>
      <c r="K1042" s="67"/>
      <c r="L1042" s="67"/>
      <c r="M1042" s="67"/>
      <c r="N1042" s="67"/>
      <c r="O1042" s="67"/>
      <c r="P1042" s="67"/>
      <c r="Q1042" s="67"/>
      <c r="R1042" s="67"/>
      <c r="S1042" s="67"/>
      <c r="T1042" s="67"/>
      <c r="U1042" s="67"/>
      <c r="V1042" s="67"/>
      <c r="W1042" s="67"/>
    </row>
    <row r="1043" spans="1:23" ht="15.75" customHeight="1">
      <c r="A1043" s="67"/>
      <c r="B1043" s="67"/>
      <c r="C1043" s="67"/>
      <c r="D1043" s="67"/>
      <c r="E1043" s="67"/>
      <c r="F1043" s="67"/>
      <c r="G1043" s="67"/>
      <c r="H1043" s="67"/>
      <c r="I1043" s="67"/>
      <c r="J1043" s="67"/>
      <c r="K1043" s="67"/>
      <c r="L1043" s="67"/>
      <c r="M1043" s="67"/>
      <c r="N1043" s="67"/>
      <c r="O1043" s="67"/>
      <c r="P1043" s="67"/>
      <c r="Q1043" s="67"/>
      <c r="R1043" s="67"/>
      <c r="S1043" s="67"/>
      <c r="T1043" s="67"/>
      <c r="U1043" s="67"/>
      <c r="V1043" s="67"/>
      <c r="W1043" s="67"/>
    </row>
    <row r="1044" spans="1:23" ht="15.75" customHeight="1">
      <c r="A1044" s="67"/>
      <c r="B1044" s="67"/>
      <c r="C1044" s="67"/>
      <c r="D1044" s="67"/>
      <c r="E1044" s="67"/>
      <c r="F1044" s="67"/>
      <c r="G1044" s="67"/>
      <c r="H1044" s="67"/>
      <c r="I1044" s="67"/>
      <c r="J1044" s="67"/>
      <c r="K1044" s="67"/>
      <c r="L1044" s="67"/>
      <c r="M1044" s="67"/>
      <c r="N1044" s="67"/>
      <c r="O1044" s="67"/>
      <c r="P1044" s="67"/>
      <c r="Q1044" s="67"/>
      <c r="R1044" s="67"/>
      <c r="S1044" s="67"/>
      <c r="T1044" s="67"/>
      <c r="U1044" s="67"/>
      <c r="V1044" s="67"/>
      <c r="W1044" s="67"/>
    </row>
    <row r="1045" spans="1:23" ht="15.75" customHeight="1">
      <c r="A1045" s="67"/>
      <c r="B1045" s="67"/>
      <c r="C1045" s="67"/>
      <c r="D1045" s="67"/>
      <c r="E1045" s="67"/>
      <c r="F1045" s="67"/>
      <c r="G1045" s="67"/>
      <c r="H1045" s="67"/>
      <c r="I1045" s="67"/>
      <c r="J1045" s="67"/>
      <c r="K1045" s="67"/>
      <c r="L1045" s="67"/>
      <c r="M1045" s="67"/>
      <c r="N1045" s="67"/>
      <c r="O1045" s="67"/>
      <c r="P1045" s="67"/>
      <c r="Q1045" s="67"/>
      <c r="R1045" s="67"/>
      <c r="S1045" s="67"/>
      <c r="T1045" s="67"/>
      <c r="U1045" s="67"/>
      <c r="V1045" s="67"/>
      <c r="W1045" s="67"/>
    </row>
    <row r="1046" spans="1:23" ht="15.75" customHeight="1">
      <c r="A1046" s="67"/>
      <c r="B1046" s="67"/>
      <c r="C1046" s="67"/>
      <c r="D1046" s="67"/>
      <c r="E1046" s="67"/>
      <c r="F1046" s="67"/>
      <c r="G1046" s="67"/>
      <c r="H1046" s="67"/>
      <c r="I1046" s="67"/>
      <c r="J1046" s="67"/>
      <c r="K1046" s="67"/>
      <c r="L1046" s="67"/>
      <c r="M1046" s="67"/>
      <c r="N1046" s="67"/>
      <c r="O1046" s="67"/>
      <c r="P1046" s="67"/>
      <c r="Q1046" s="67"/>
      <c r="R1046" s="67"/>
      <c r="S1046" s="67"/>
      <c r="T1046" s="67"/>
      <c r="U1046" s="67"/>
      <c r="V1046" s="67"/>
      <c r="W1046" s="67"/>
    </row>
    <row r="1047" spans="1:23" ht="15.75" customHeight="1">
      <c r="A1047" s="67"/>
      <c r="B1047" s="67"/>
      <c r="C1047" s="67"/>
      <c r="D1047" s="67"/>
      <c r="E1047" s="67"/>
      <c r="F1047" s="67"/>
      <c r="G1047" s="67"/>
      <c r="H1047" s="67"/>
      <c r="I1047" s="67"/>
      <c r="J1047" s="67"/>
      <c r="K1047" s="67"/>
      <c r="L1047" s="67"/>
      <c r="M1047" s="67"/>
      <c r="N1047" s="67"/>
      <c r="O1047" s="67"/>
      <c r="P1047" s="67"/>
      <c r="Q1047" s="67"/>
      <c r="R1047" s="67"/>
      <c r="S1047" s="67"/>
      <c r="T1047" s="67"/>
      <c r="U1047" s="67"/>
      <c r="V1047" s="67"/>
      <c r="W1047" s="67"/>
    </row>
    <row r="1048" spans="1:23" ht="15.75" customHeight="1">
      <c r="A1048" s="67"/>
      <c r="B1048" s="67"/>
      <c r="C1048" s="67"/>
      <c r="D1048" s="67"/>
      <c r="E1048" s="67"/>
      <c r="F1048" s="67"/>
      <c r="G1048" s="67"/>
      <c r="H1048" s="67"/>
      <c r="I1048" s="67"/>
      <c r="J1048" s="67"/>
      <c r="K1048" s="67"/>
      <c r="L1048" s="67"/>
      <c r="M1048" s="67"/>
      <c r="N1048" s="67"/>
      <c r="O1048" s="67"/>
      <c r="P1048" s="67"/>
      <c r="Q1048" s="67"/>
      <c r="R1048" s="67"/>
      <c r="S1048" s="67"/>
      <c r="T1048" s="67"/>
      <c r="U1048" s="67"/>
      <c r="V1048" s="67"/>
      <c r="W1048" s="67"/>
    </row>
    <row r="1049" spans="1:23" ht="15.75" customHeight="1">
      <c r="A1049" s="67"/>
      <c r="B1049" s="67"/>
      <c r="C1049" s="67"/>
      <c r="D1049" s="67"/>
      <c r="E1049" s="67"/>
      <c r="F1049" s="67"/>
      <c r="G1049" s="67"/>
      <c r="H1049" s="67"/>
      <c r="I1049" s="67"/>
      <c r="J1049" s="67"/>
      <c r="K1049" s="67"/>
      <c r="L1049" s="67"/>
      <c r="M1049" s="67"/>
      <c r="N1049" s="67"/>
      <c r="O1049" s="67"/>
      <c r="P1049" s="67"/>
      <c r="Q1049" s="67"/>
      <c r="R1049" s="67"/>
      <c r="S1049" s="67"/>
      <c r="T1049" s="67"/>
      <c r="U1049" s="67"/>
      <c r="V1049" s="67"/>
      <c r="W1049" s="67"/>
    </row>
  </sheetData>
  <dataValidations count="1">
    <dataValidation type="list" allowBlank="1" showInputMessage="1" showErrorMessage="1" sqref="D41" xr:uid="{A1ECC667-8A37-4D1B-9021-21187B04881B}">
      <formula1>$D$32:$D$39</formula1>
    </dataValidation>
  </dataValidations>
  <pageMargins left="0.7" right="0.7" top="0.75" bottom="0.75" header="0" footer="0"/>
  <pageSetup paperSize="9" pageOrder="overThenDown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A135-829E-4790-B795-A6DC25D8B6A6}">
  <sheetPr>
    <tabColor theme="7"/>
  </sheetPr>
  <dimension ref="A1:AJ1089"/>
  <sheetViews>
    <sheetView showGridLines="0" zoomScale="85" zoomScaleNormal="85" workbookViewId="0">
      <selection activeCell="O72" sqref="O72"/>
    </sheetView>
  </sheetViews>
  <sheetFormatPr defaultColWidth="14.42578125" defaultRowHeight="15" customHeight="1" outlineLevelRow="1"/>
  <cols>
    <col min="1" max="1" width="1" style="65" customWidth="1"/>
    <col min="2" max="2" width="2" style="65" customWidth="1"/>
    <col min="3" max="3" width="53.85546875" style="65" customWidth="1"/>
    <col min="4" max="4" width="18" style="65" customWidth="1"/>
    <col min="5" max="5" width="20" style="65" customWidth="1"/>
    <col min="6" max="7" width="19.28515625" style="65" customWidth="1"/>
    <col min="8" max="8" width="17.140625" style="65" customWidth="1"/>
    <col min="9" max="9" width="18.85546875" style="65" customWidth="1"/>
    <col min="10" max="10" width="22.42578125" style="65" customWidth="1"/>
    <col min="11" max="11" width="17" style="65" bestFit="1" customWidth="1"/>
    <col min="12" max="12" width="14.42578125" style="65" customWidth="1"/>
    <col min="13" max="13" width="15.28515625" style="65" customWidth="1"/>
    <col min="14" max="14" width="14.42578125" style="65" customWidth="1"/>
    <col min="15" max="15" width="14.85546875" style="65" customWidth="1"/>
    <col min="16" max="16" width="17.5703125" style="65" customWidth="1"/>
    <col min="17" max="17" width="14.5703125" style="65" customWidth="1"/>
    <col min="18" max="19" width="15" style="65" customWidth="1"/>
    <col min="20" max="21" width="14.7109375" style="65" customWidth="1"/>
    <col min="22" max="22" width="15" style="65" customWidth="1"/>
    <col min="23" max="23" width="13.28515625" style="65" customWidth="1"/>
    <col min="24" max="24" width="14.42578125" style="65" customWidth="1"/>
    <col min="25" max="25" width="15.28515625" style="65" customWidth="1"/>
    <col min="26" max="26" width="14.42578125" style="65" customWidth="1"/>
    <col min="27" max="27" width="14.85546875" style="65" customWidth="1"/>
    <col min="28" max="28" width="14.7109375" style="65" customWidth="1"/>
    <col min="29" max="29" width="12.42578125" style="65" customWidth="1"/>
    <col min="30" max="30" width="14.7109375" style="65" customWidth="1"/>
    <col min="31" max="34" width="14.42578125" style="65"/>
    <col min="35" max="35" width="19.85546875" style="65" bestFit="1" customWidth="1"/>
    <col min="36" max="16384" width="14.42578125" style="65"/>
  </cols>
  <sheetData>
    <row r="1" spans="1:36" ht="6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3"/>
    </row>
    <row r="2" spans="1:36" ht="39.75" customHeight="1">
      <c r="A2" s="66"/>
      <c r="B2" s="67"/>
      <c r="C2" s="68" t="s">
        <v>0</v>
      </c>
      <c r="D2" s="68"/>
      <c r="E2" s="68"/>
      <c r="F2" s="68"/>
      <c r="G2" s="68"/>
      <c r="H2" s="68"/>
      <c r="I2" s="68"/>
      <c r="J2" s="68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9"/>
    </row>
    <row r="3" spans="1:36" ht="18.75" customHeight="1">
      <c r="A3" s="66"/>
      <c r="B3" s="67"/>
      <c r="C3" s="70" t="s">
        <v>1</v>
      </c>
      <c r="D3" s="70"/>
      <c r="E3" s="70"/>
      <c r="F3" s="70"/>
      <c r="G3" s="70"/>
      <c r="H3" s="70"/>
      <c r="I3" s="70"/>
      <c r="J3" s="70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9"/>
    </row>
    <row r="4" spans="1:36" ht="15" customHeight="1">
      <c r="A4" s="66" t="s">
        <v>2</v>
      </c>
      <c r="B4" s="67"/>
      <c r="C4" s="71" t="s">
        <v>3</v>
      </c>
      <c r="D4" s="71"/>
      <c r="E4" s="71"/>
      <c r="F4" s="71"/>
      <c r="G4" s="71"/>
      <c r="H4" s="71"/>
      <c r="I4" s="71"/>
      <c r="J4" s="71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9" t="s">
        <v>2</v>
      </c>
    </row>
    <row r="5" spans="1:36" ht="14.25">
      <c r="A5" s="66" t="s">
        <v>2</v>
      </c>
      <c r="B5" s="67"/>
      <c r="C5" s="67"/>
      <c r="D5" s="67"/>
      <c r="E5" s="67"/>
      <c r="F5" s="67"/>
      <c r="G5" s="67"/>
      <c r="H5" s="67"/>
      <c r="I5" s="67"/>
      <c r="J5" s="67"/>
      <c r="K5" s="68" t="s">
        <v>40</v>
      </c>
      <c r="L5" s="67"/>
      <c r="M5" s="67"/>
      <c r="N5" s="67"/>
      <c r="O5" s="67"/>
      <c r="P5" s="67"/>
      <c r="Q5" s="68" t="s">
        <v>41</v>
      </c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9" t="s">
        <v>2</v>
      </c>
    </row>
    <row r="6" spans="1:36" ht="17.649999999999999">
      <c r="A6" s="72" t="s">
        <v>2</v>
      </c>
      <c r="B6" s="73"/>
      <c r="C6" s="73"/>
      <c r="D6" s="73" t="s">
        <v>100</v>
      </c>
      <c r="E6" s="74">
        <v>44742</v>
      </c>
      <c r="F6" s="74">
        <f>EOMONTH(E6,-1)</f>
        <v>44712</v>
      </c>
      <c r="G6" s="74">
        <f>EOMONTH(F6,-1)</f>
        <v>44681</v>
      </c>
      <c r="H6" s="74">
        <f>EOMONTH(G6,-1)</f>
        <v>44651</v>
      </c>
      <c r="I6" s="74">
        <f>EOMONTH(H6,-1)</f>
        <v>44620</v>
      </c>
      <c r="J6" s="74">
        <f>EOMONTH(I6,-1)</f>
        <v>44592</v>
      </c>
      <c r="K6" s="74">
        <v>44561</v>
      </c>
      <c r="L6" s="74">
        <f>EOMONTH(K6,-1)</f>
        <v>44530</v>
      </c>
      <c r="M6" s="74">
        <f t="shared" ref="M6:AH6" si="0">EOMONTH(L6,-1)</f>
        <v>44500</v>
      </c>
      <c r="N6" s="74">
        <f t="shared" si="0"/>
        <v>44469</v>
      </c>
      <c r="O6" s="74">
        <f t="shared" si="0"/>
        <v>44439</v>
      </c>
      <c r="P6" s="74">
        <f t="shared" si="0"/>
        <v>44408</v>
      </c>
      <c r="Q6" s="75">
        <f t="shared" si="0"/>
        <v>44377</v>
      </c>
      <c r="R6" s="75">
        <f t="shared" si="0"/>
        <v>44347</v>
      </c>
      <c r="S6" s="75">
        <f t="shared" si="0"/>
        <v>44316</v>
      </c>
      <c r="T6" s="75">
        <f t="shared" si="0"/>
        <v>44286</v>
      </c>
      <c r="U6" s="75">
        <f t="shared" si="0"/>
        <v>44255</v>
      </c>
      <c r="V6" s="75">
        <f t="shared" si="0"/>
        <v>44227</v>
      </c>
      <c r="W6" s="75">
        <f t="shared" si="0"/>
        <v>44196</v>
      </c>
      <c r="X6" s="75">
        <f t="shared" si="0"/>
        <v>44165</v>
      </c>
      <c r="Y6" s="75">
        <f t="shared" si="0"/>
        <v>44135</v>
      </c>
      <c r="Z6" s="75">
        <f t="shared" si="0"/>
        <v>44104</v>
      </c>
      <c r="AA6" s="75">
        <f t="shared" si="0"/>
        <v>44074</v>
      </c>
      <c r="AB6" s="75">
        <f t="shared" si="0"/>
        <v>44043</v>
      </c>
      <c r="AC6" s="75">
        <f t="shared" si="0"/>
        <v>44012</v>
      </c>
      <c r="AD6" s="75">
        <f t="shared" si="0"/>
        <v>43982</v>
      </c>
      <c r="AE6" s="75">
        <f t="shared" si="0"/>
        <v>43951</v>
      </c>
      <c r="AF6" s="75">
        <f t="shared" si="0"/>
        <v>43921</v>
      </c>
      <c r="AG6" s="75">
        <f t="shared" si="0"/>
        <v>43890</v>
      </c>
      <c r="AH6" s="75">
        <f t="shared" si="0"/>
        <v>43861</v>
      </c>
      <c r="AI6" s="73"/>
      <c r="AJ6" s="76" t="s">
        <v>2</v>
      </c>
    </row>
    <row r="7" spans="1:36" ht="15.4">
      <c r="A7" s="66" t="s">
        <v>2</v>
      </c>
      <c r="B7" s="67"/>
      <c r="C7" s="77" t="s">
        <v>4</v>
      </c>
      <c r="D7" s="168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 t="s">
        <v>2</v>
      </c>
      <c r="R7" s="77" t="s">
        <v>2</v>
      </c>
      <c r="S7" s="77" t="s">
        <v>2</v>
      </c>
      <c r="T7" s="77" t="s">
        <v>2</v>
      </c>
      <c r="U7" s="77" t="s">
        <v>2</v>
      </c>
      <c r="V7" s="77" t="s">
        <v>2</v>
      </c>
      <c r="W7" s="77" t="s">
        <v>2</v>
      </c>
      <c r="X7" s="77" t="s">
        <v>2</v>
      </c>
      <c r="Y7" s="77" t="s">
        <v>2</v>
      </c>
      <c r="Z7" s="77" t="s">
        <v>2</v>
      </c>
      <c r="AA7" s="77" t="s">
        <v>2</v>
      </c>
      <c r="AB7" s="77" t="s">
        <v>2</v>
      </c>
      <c r="AC7" s="77" t="s">
        <v>2</v>
      </c>
      <c r="AD7" s="77" t="s">
        <v>2</v>
      </c>
      <c r="AE7" s="77" t="s">
        <v>2</v>
      </c>
      <c r="AF7" s="77" t="s">
        <v>2</v>
      </c>
      <c r="AG7" s="77" t="s">
        <v>2</v>
      </c>
      <c r="AH7" s="77" t="s">
        <v>2</v>
      </c>
      <c r="AI7" s="68" t="s">
        <v>42</v>
      </c>
      <c r="AJ7" s="69" t="s">
        <v>2</v>
      </c>
    </row>
    <row r="8" spans="1:36" ht="14.25">
      <c r="A8" s="66" t="s">
        <v>2</v>
      </c>
      <c r="B8" s="67"/>
      <c r="C8" s="78" t="s">
        <v>5</v>
      </c>
      <c r="D8" s="169">
        <f>SUM(E8:P8)</f>
        <v>8831221.5578743946</v>
      </c>
      <c r="E8" s="166">
        <f t="shared" ref="E8" si="1">F8*(1+$AI$12)</f>
        <v>913341.28059657151</v>
      </c>
      <c r="F8" s="166">
        <f t="shared" ref="F8" si="2">G8*(1+$AI$12)</f>
        <v>876570.54323063255</v>
      </c>
      <c r="G8" s="166">
        <f t="shared" ref="G8" si="3">H8*(1+$AI$12)</f>
        <v>841280.18034809781</v>
      </c>
      <c r="H8" s="166">
        <f t="shared" ref="H8" si="4">I8*(1+$AI$12)</f>
        <v>807410.59269238159</v>
      </c>
      <c r="I8" s="166">
        <f t="shared" ref="I8" si="5">J8*(1+$AI$12)</f>
        <v>774904.5804480029</v>
      </c>
      <c r="J8" s="166">
        <f t="shared" ref="J8" si="6">K8*(1+$AI$12)</f>
        <v>743707.24664009141</v>
      </c>
      <c r="K8" s="166">
        <f t="shared" ref="K8:O8" si="7">L8*(1+$AI$12)</f>
        <v>713765.90442298912</v>
      </c>
      <c r="L8" s="166">
        <f t="shared" si="7"/>
        <v>685029.98810137424</v>
      </c>
      <c r="M8" s="166">
        <f t="shared" si="7"/>
        <v>657450.9677336372</v>
      </c>
      <c r="N8" s="166">
        <f t="shared" si="7"/>
        <v>630982.26717328862</v>
      </c>
      <c r="O8" s="166">
        <f t="shared" si="7"/>
        <v>605579.18540998653</v>
      </c>
      <c r="P8" s="166">
        <f>Q8*(1+$AI$12)</f>
        <v>581198.82107734052</v>
      </c>
      <c r="Q8" s="80">
        <v>557800</v>
      </c>
      <c r="R8" s="80">
        <v>489700</v>
      </c>
      <c r="S8" s="80">
        <v>485900</v>
      </c>
      <c r="T8" s="80">
        <v>472100</v>
      </c>
      <c r="U8" s="80">
        <v>456200</v>
      </c>
      <c r="V8" s="80">
        <v>433700</v>
      </c>
      <c r="W8" s="80">
        <v>425400</v>
      </c>
      <c r="X8" s="80">
        <v>411100</v>
      </c>
      <c r="Y8" s="80">
        <v>394500</v>
      </c>
      <c r="Z8" s="80">
        <v>376300</v>
      </c>
      <c r="AA8" s="80">
        <v>371700</v>
      </c>
      <c r="AB8" s="80">
        <v>356900</v>
      </c>
      <c r="AC8" s="80">
        <v>338500</v>
      </c>
      <c r="AD8" s="80">
        <v>320200</v>
      </c>
      <c r="AE8" s="80">
        <v>305884</v>
      </c>
      <c r="AF8" s="80">
        <v>286126</v>
      </c>
      <c r="AG8" s="80">
        <v>276018</v>
      </c>
      <c r="AH8" s="80">
        <v>262772</v>
      </c>
      <c r="AI8" s="67"/>
      <c r="AJ8" s="69" t="s">
        <v>2</v>
      </c>
    </row>
    <row r="9" spans="1:36" ht="14.25" outlineLevel="1">
      <c r="A9" s="66" t="s">
        <v>2</v>
      </c>
      <c r="B9" s="67"/>
      <c r="C9" s="78" t="s">
        <v>6</v>
      </c>
      <c r="D9" s="169">
        <f>SUM(E9:P9)</f>
        <v>3015641.2572173099</v>
      </c>
      <c r="E9" s="166">
        <f t="shared" ref="E9" si="8">F9*(1+$AI$13)</f>
        <v>305044.95447558508</v>
      </c>
      <c r="F9" s="166">
        <f t="shared" ref="F9" si="9">G9*(1+$AI$13)</f>
        <v>294055.05469467136</v>
      </c>
      <c r="G9" s="166">
        <f t="shared" ref="G9" si="10">H9*(1+$AI$13)</f>
        <v>283461.08966180868</v>
      </c>
      <c r="H9" s="166">
        <f t="shared" ref="H9" si="11">I9*(1+$AI$13)</f>
        <v>273248.79497715359</v>
      </c>
      <c r="I9" s="166">
        <f t="shared" ref="I9" si="12">J9*(1+$AI$13)</f>
        <v>263404.42014650971</v>
      </c>
      <c r="J9" s="166">
        <f t="shared" ref="J9" si="13">K9*(1+$AI$13)</f>
        <v>253914.71006677285</v>
      </c>
      <c r="K9" s="166">
        <f t="shared" ref="K9:O9" si="14">L9*(1+$AI$13)</f>
        <v>244766.88717840269</v>
      </c>
      <c r="L9" s="166">
        <f t="shared" si="14"/>
        <v>235948.63426088999</v>
      </c>
      <c r="M9" s="166">
        <f t="shared" si="14"/>
        <v>227448.07784805418</v>
      </c>
      <c r="N9" s="166">
        <f t="shared" si="14"/>
        <v>219253.77224084034</v>
      </c>
      <c r="O9" s="166">
        <f t="shared" si="14"/>
        <v>211354.68409608962</v>
      </c>
      <c r="P9" s="166">
        <f>Q9*(1+$AI$13)</f>
        <v>203740.17757053222</v>
      </c>
      <c r="Q9" s="80">
        <v>196400</v>
      </c>
      <c r="R9" s="80">
        <v>176800</v>
      </c>
      <c r="S9" s="80">
        <v>172100</v>
      </c>
      <c r="T9" s="80">
        <v>169200</v>
      </c>
      <c r="U9" s="80">
        <v>162100</v>
      </c>
      <c r="V9" s="80">
        <v>154400</v>
      </c>
      <c r="W9" s="80">
        <v>145000</v>
      </c>
      <c r="X9" s="80">
        <v>144000</v>
      </c>
      <c r="Y9" s="80">
        <v>139700</v>
      </c>
      <c r="Z9" s="80">
        <v>137200</v>
      </c>
      <c r="AA9" s="80">
        <v>133800</v>
      </c>
      <c r="AB9" s="80">
        <v>131700</v>
      </c>
      <c r="AC9" s="80">
        <v>127100</v>
      </c>
      <c r="AD9" s="80">
        <v>125800</v>
      </c>
      <c r="AE9" s="80">
        <v>123091</v>
      </c>
      <c r="AF9" s="80">
        <v>119774</v>
      </c>
      <c r="AG9" s="80">
        <v>116498</v>
      </c>
      <c r="AH9" s="80">
        <v>114537</v>
      </c>
      <c r="AI9" s="67"/>
      <c r="AJ9" s="69" t="s">
        <v>2</v>
      </c>
    </row>
    <row r="10" spans="1:36" ht="14.25" outlineLevel="1">
      <c r="A10" s="66" t="s">
        <v>2</v>
      </c>
      <c r="B10" s="67"/>
      <c r="C10" s="81" t="s">
        <v>7</v>
      </c>
      <c r="D10" s="170">
        <f>SUM(E10:P10)</f>
        <v>5815580.3006570833</v>
      </c>
      <c r="E10" s="167">
        <f t="shared" ref="E10:K10" si="15">E8-E9</f>
        <v>608296.32612098637</v>
      </c>
      <c r="F10" s="167">
        <f t="shared" si="15"/>
        <v>582515.48853596114</v>
      </c>
      <c r="G10" s="167">
        <f t="shared" si="15"/>
        <v>557819.09068628913</v>
      </c>
      <c r="H10" s="167">
        <f t="shared" si="15"/>
        <v>534161.79771522805</v>
      </c>
      <c r="I10" s="167">
        <f t="shared" si="15"/>
        <v>511500.16030149319</v>
      </c>
      <c r="J10" s="167">
        <f t="shared" si="15"/>
        <v>489792.53657331853</v>
      </c>
      <c r="K10" s="167">
        <f t="shared" si="15"/>
        <v>468999.01724458643</v>
      </c>
      <c r="L10" s="167">
        <f t="shared" ref="L10:AH10" si="16">L8-L9</f>
        <v>449081.35384048428</v>
      </c>
      <c r="M10" s="167">
        <f t="shared" si="16"/>
        <v>430002.88988558302</v>
      </c>
      <c r="N10" s="167">
        <f t="shared" si="16"/>
        <v>411728.49493244826</v>
      </c>
      <c r="O10" s="167">
        <f t="shared" si="16"/>
        <v>394224.50131389691</v>
      </c>
      <c r="P10" s="167">
        <f t="shared" si="16"/>
        <v>377458.64350680832</v>
      </c>
      <c r="Q10" s="167">
        <f t="shared" si="16"/>
        <v>361400</v>
      </c>
      <c r="R10" s="83">
        <f t="shared" si="16"/>
        <v>312900</v>
      </c>
      <c r="S10" s="83">
        <f t="shared" si="16"/>
        <v>313800</v>
      </c>
      <c r="T10" s="83">
        <f t="shared" si="16"/>
        <v>302900</v>
      </c>
      <c r="U10" s="83">
        <f t="shared" si="16"/>
        <v>294100</v>
      </c>
      <c r="V10" s="83">
        <f t="shared" si="16"/>
        <v>279300</v>
      </c>
      <c r="W10" s="83">
        <f t="shared" si="16"/>
        <v>280400</v>
      </c>
      <c r="X10" s="83">
        <f t="shared" si="16"/>
        <v>267100</v>
      </c>
      <c r="Y10" s="83">
        <f t="shared" si="16"/>
        <v>254800</v>
      </c>
      <c r="Z10" s="83">
        <f t="shared" si="16"/>
        <v>239100</v>
      </c>
      <c r="AA10" s="83">
        <f t="shared" si="16"/>
        <v>237900</v>
      </c>
      <c r="AB10" s="83">
        <f t="shared" si="16"/>
        <v>225200</v>
      </c>
      <c r="AC10" s="83">
        <f t="shared" si="16"/>
        <v>211400</v>
      </c>
      <c r="AD10" s="83">
        <f t="shared" si="16"/>
        <v>194400</v>
      </c>
      <c r="AE10" s="83">
        <f t="shared" si="16"/>
        <v>182793</v>
      </c>
      <c r="AF10" s="83">
        <f t="shared" si="16"/>
        <v>166352</v>
      </c>
      <c r="AG10" s="83">
        <f t="shared" si="16"/>
        <v>159520</v>
      </c>
      <c r="AH10" s="83">
        <f t="shared" si="16"/>
        <v>148235</v>
      </c>
      <c r="AI10" s="67"/>
      <c r="AJ10" s="69" t="s">
        <v>2</v>
      </c>
    </row>
    <row r="11" spans="1:36" ht="14.25" outlineLevel="1">
      <c r="A11" s="66"/>
      <c r="B11" s="67"/>
      <c r="C11" s="84" t="s">
        <v>43</v>
      </c>
      <c r="D11" s="84"/>
      <c r="E11" s="85">
        <f t="shared" ref="E11:K11" si="17">E10/E8</f>
        <v>0.66601208008868551</v>
      </c>
      <c r="F11" s="85">
        <f t="shared" si="17"/>
        <v>0.66453920113386333</v>
      </c>
      <c r="G11" s="85">
        <f t="shared" si="17"/>
        <v>0.66305982681712461</v>
      </c>
      <c r="H11" s="85">
        <f t="shared" si="17"/>
        <v>0.66157392849407459</v>
      </c>
      <c r="I11" s="85">
        <f t="shared" si="17"/>
        <v>0.66008147739399703</v>
      </c>
      <c r="J11" s="85">
        <f t="shared" si="17"/>
        <v>0.65858244461929794</v>
      </c>
      <c r="K11" s="85">
        <f t="shared" si="17"/>
        <v>0.65707680114494527</v>
      </c>
      <c r="L11" s="85">
        <f t="shared" ref="L11:N11" si="18">L10/L8</f>
        <v>0.65556451781790748</v>
      </c>
      <c r="M11" s="85">
        <f t="shared" si="18"/>
        <v>0.65404556535658853</v>
      </c>
      <c r="N11" s="85">
        <f t="shared" si="18"/>
        <v>0.65251991435026169</v>
      </c>
      <c r="O11" s="85">
        <f>O10/O8</f>
        <v>0.65098753525849928</v>
      </c>
      <c r="P11" s="85">
        <f>P10/P8</f>
        <v>0.64944839841060109</v>
      </c>
      <c r="Q11" s="85">
        <f>Q10/Q8</f>
        <v>0.64790247400501977</v>
      </c>
      <c r="R11" s="85">
        <f>R10/R8</f>
        <v>0.63896263018174393</v>
      </c>
      <c r="S11" s="85">
        <f t="shared" ref="S11:AH11" si="19">S10/S8</f>
        <v>0.645811895451739</v>
      </c>
      <c r="T11" s="85">
        <f t="shared" si="19"/>
        <v>0.64160135564499043</v>
      </c>
      <c r="U11" s="85">
        <f t="shared" si="19"/>
        <v>0.64467338886453307</v>
      </c>
      <c r="V11" s="85">
        <f t="shared" si="19"/>
        <v>0.64399354392437169</v>
      </c>
      <c r="W11" s="85">
        <f t="shared" si="19"/>
        <v>0.65914433474377054</v>
      </c>
      <c r="X11" s="85">
        <f t="shared" si="19"/>
        <v>0.64972026270980299</v>
      </c>
      <c r="Y11" s="85">
        <f t="shared" si="19"/>
        <v>0.64588086185044358</v>
      </c>
      <c r="Z11" s="85">
        <f t="shared" si="19"/>
        <v>0.63539728939675788</v>
      </c>
      <c r="AA11" s="85">
        <f t="shared" si="19"/>
        <v>0.64003228410008073</v>
      </c>
      <c r="AB11" s="85">
        <f t="shared" si="19"/>
        <v>0.63098907256934711</v>
      </c>
      <c r="AC11" s="85">
        <f t="shared" si="19"/>
        <v>0.62451994091580498</v>
      </c>
      <c r="AD11" s="85">
        <f t="shared" si="19"/>
        <v>0.60712054965646467</v>
      </c>
      <c r="AE11" s="85">
        <f t="shared" si="19"/>
        <v>0.59758928221155727</v>
      </c>
      <c r="AF11" s="85">
        <f t="shared" si="19"/>
        <v>0.58139421094203259</v>
      </c>
      <c r="AG11" s="85">
        <f t="shared" si="19"/>
        <v>0.57793332318906743</v>
      </c>
      <c r="AH11" s="85">
        <f t="shared" si="19"/>
        <v>0.5641202258992587</v>
      </c>
      <c r="AI11" s="85">
        <f>AVERAGE(Q11:AB11)</f>
        <v>0.64367578278688342</v>
      </c>
      <c r="AJ11" s="69"/>
    </row>
    <row r="12" spans="1:36" ht="14.25" outlineLevel="1">
      <c r="A12" s="66"/>
      <c r="B12" s="67"/>
      <c r="C12" s="84" t="s">
        <v>44</v>
      </c>
      <c r="D12" s="84"/>
      <c r="E12" s="85"/>
      <c r="F12" s="85">
        <f t="shared" ref="F12:F13" si="20">(E8-F8)/F8</f>
        <v>4.1948406377448039E-2</v>
      </c>
      <c r="G12" s="85">
        <f t="shared" ref="G12:G13" si="21">(F8-G8)/G8</f>
        <v>4.194840637744799E-2</v>
      </c>
      <c r="H12" s="85">
        <f t="shared" ref="H12:H13" si="22">(G8-H8)/H8</f>
        <v>4.1948406377448073E-2</v>
      </c>
      <c r="I12" s="85">
        <f t="shared" ref="I12:I13" si="23">(H8-I8)/I8</f>
        <v>4.1948406377448011E-2</v>
      </c>
      <c r="J12" s="85">
        <f t="shared" ref="J12:J13" si="24">(I8-J8)/J8</f>
        <v>4.1948406377447983E-2</v>
      </c>
      <c r="K12" s="85">
        <f t="shared" ref="K12:K13" si="25">(J8-K8)/K8</f>
        <v>4.194840637744806E-2</v>
      </c>
      <c r="L12" s="85">
        <f t="shared" ref="L12:P13" si="26">(K8-L8)/L8</f>
        <v>4.1948406377448087E-2</v>
      </c>
      <c r="M12" s="85">
        <f t="shared" si="26"/>
        <v>4.1948406377447969E-2</v>
      </c>
      <c r="N12" s="85">
        <f>(M8-N8)/N8</f>
        <v>4.194840637744799E-2</v>
      </c>
      <c r="O12" s="85">
        <f t="shared" si="26"/>
        <v>4.194840637744808E-2</v>
      </c>
      <c r="P12" s="85">
        <f>(O8-P8)/P8</f>
        <v>4.194840637744808E-2</v>
      </c>
      <c r="Q12" s="85">
        <f>(P8-Q8)/Q8</f>
        <v>4.1948406377448039E-2</v>
      </c>
      <c r="R12" s="85">
        <f>(Q8-R8)/R8</f>
        <v>0.13906473351031243</v>
      </c>
      <c r="S12" s="85">
        <f>(R8-S8)/S8</f>
        <v>7.8205392055978595E-3</v>
      </c>
      <c r="T12" s="85">
        <f t="shared" ref="S12:AH13" si="27">(S8-T8)/T8</f>
        <v>2.9231095106968863E-2</v>
      </c>
      <c r="U12" s="85">
        <f t="shared" si="27"/>
        <v>3.4853134590092066E-2</v>
      </c>
      <c r="V12" s="85">
        <f t="shared" si="27"/>
        <v>5.1879179156098687E-2</v>
      </c>
      <c r="W12" s="85">
        <f t="shared" si="27"/>
        <v>1.9511048425011755E-2</v>
      </c>
      <c r="X12" s="85">
        <f t="shared" si="27"/>
        <v>3.4784723911457066E-2</v>
      </c>
      <c r="Y12" s="85">
        <f t="shared" si="27"/>
        <v>4.2078580481622309E-2</v>
      </c>
      <c r="Z12" s="85">
        <f t="shared" si="27"/>
        <v>4.8365665692266809E-2</v>
      </c>
      <c r="AA12" s="85">
        <f t="shared" si="27"/>
        <v>1.2375571697605597E-2</v>
      </c>
      <c r="AB12" s="85">
        <f t="shared" si="27"/>
        <v>4.1468198374894925E-2</v>
      </c>
      <c r="AC12" s="85">
        <f t="shared" si="27"/>
        <v>5.4357459379615954E-2</v>
      </c>
      <c r="AD12" s="85">
        <f t="shared" si="27"/>
        <v>5.7151780137414114E-2</v>
      </c>
      <c r="AE12" s="85">
        <f t="shared" si="27"/>
        <v>4.6802055681238637E-2</v>
      </c>
      <c r="AF12" s="85">
        <f t="shared" si="27"/>
        <v>6.9053493915268105E-2</v>
      </c>
      <c r="AG12" s="85">
        <f t="shared" si="27"/>
        <v>3.6620800092747575E-2</v>
      </c>
      <c r="AH12" s="85">
        <f t="shared" si="27"/>
        <v>5.0408719346049048E-2</v>
      </c>
      <c r="AI12" s="85">
        <f>AVERAGE(R12:AB12)</f>
        <v>4.1948406377448039E-2</v>
      </c>
      <c r="AJ12" s="69"/>
    </row>
    <row r="13" spans="1:36" ht="14.25" outlineLevel="1">
      <c r="A13" s="66"/>
      <c r="B13" s="67"/>
      <c r="C13" s="84" t="s">
        <v>45</v>
      </c>
      <c r="D13" s="84"/>
      <c r="E13" s="85"/>
      <c r="F13" s="85">
        <f t="shared" si="20"/>
        <v>3.7373612884583657E-2</v>
      </c>
      <c r="G13" s="85">
        <f t="shared" si="21"/>
        <v>3.737361288458358E-2</v>
      </c>
      <c r="H13" s="85">
        <f t="shared" si="22"/>
        <v>3.7373612884583601E-2</v>
      </c>
      <c r="I13" s="85">
        <f t="shared" si="23"/>
        <v>3.7373612884583643E-2</v>
      </c>
      <c r="J13" s="85">
        <f t="shared" si="24"/>
        <v>3.7373612884583643E-2</v>
      </c>
      <c r="K13" s="85">
        <f t="shared" si="25"/>
        <v>3.737361288458358E-2</v>
      </c>
      <c r="L13" s="85">
        <f t="shared" si="26"/>
        <v>3.7373612884583587E-2</v>
      </c>
      <c r="M13" s="85">
        <f t="shared" si="26"/>
        <v>3.7373612884583587E-2</v>
      </c>
      <c r="N13" s="85">
        <f>(M9-N9)/N9</f>
        <v>3.7373612884583664E-2</v>
      </c>
      <c r="O13" s="85">
        <f t="shared" si="26"/>
        <v>3.7373612884583608E-2</v>
      </c>
      <c r="P13" s="85">
        <f t="shared" si="26"/>
        <v>3.7373612884583636E-2</v>
      </c>
      <c r="Q13" s="85">
        <f>(P9-Q9)/Q9</f>
        <v>3.7373612884583615E-2</v>
      </c>
      <c r="R13" s="85">
        <f>(Q9-R9)/R9</f>
        <v>0.11085972850678733</v>
      </c>
      <c r="S13" s="85">
        <f t="shared" si="27"/>
        <v>2.7309703660662404E-2</v>
      </c>
      <c r="T13" s="85">
        <f t="shared" si="27"/>
        <v>1.7139479905437353E-2</v>
      </c>
      <c r="U13" s="85">
        <f t="shared" si="27"/>
        <v>4.380012338062924E-2</v>
      </c>
      <c r="V13" s="85">
        <f t="shared" si="27"/>
        <v>4.987046632124352E-2</v>
      </c>
      <c r="W13" s="85">
        <f t="shared" si="27"/>
        <v>6.4827586206896548E-2</v>
      </c>
      <c r="X13" s="85">
        <f t="shared" si="27"/>
        <v>6.9444444444444441E-3</v>
      </c>
      <c r="Y13" s="85">
        <f t="shared" si="27"/>
        <v>3.0780243378668574E-2</v>
      </c>
      <c r="Z13" s="85">
        <f t="shared" si="27"/>
        <v>1.8221574344023325E-2</v>
      </c>
      <c r="AA13" s="85">
        <f t="shared" si="27"/>
        <v>2.5411061285500747E-2</v>
      </c>
      <c r="AB13" s="85">
        <f t="shared" si="27"/>
        <v>1.5945330296127564E-2</v>
      </c>
      <c r="AC13" s="85">
        <f t="shared" si="27"/>
        <v>3.6191974822974038E-2</v>
      </c>
      <c r="AD13" s="85">
        <f t="shared" si="27"/>
        <v>1.0333863275039745E-2</v>
      </c>
      <c r="AE13" s="85">
        <f t="shared" si="27"/>
        <v>2.2008107822667784E-2</v>
      </c>
      <c r="AF13" s="85">
        <f t="shared" si="27"/>
        <v>2.7693823367341826E-2</v>
      </c>
      <c r="AG13" s="85">
        <f t="shared" si="27"/>
        <v>2.8120654431835739E-2</v>
      </c>
      <c r="AH13" s="85">
        <f t="shared" si="27"/>
        <v>1.7121104970446232E-2</v>
      </c>
      <c r="AI13" s="85">
        <f>AVERAGE(R13:AB13)</f>
        <v>3.7373612884583733E-2</v>
      </c>
      <c r="AJ13" s="69"/>
    </row>
    <row r="14" spans="1:36" ht="14.25">
      <c r="A14" s="66" t="s">
        <v>2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67"/>
      <c r="AJ14" s="69"/>
    </row>
    <row r="15" spans="1:36" ht="15.4">
      <c r="A15" s="66" t="s">
        <v>2</v>
      </c>
      <c r="B15" s="67"/>
      <c r="C15" s="77" t="s">
        <v>8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 t="s">
        <v>2</v>
      </c>
      <c r="R15" s="77" t="s">
        <v>2</v>
      </c>
      <c r="S15" s="77" t="s">
        <v>2</v>
      </c>
      <c r="T15" s="77" t="s">
        <v>2</v>
      </c>
      <c r="U15" s="77" t="s">
        <v>2</v>
      </c>
      <c r="V15" s="77" t="s">
        <v>2</v>
      </c>
      <c r="W15" s="77" t="s">
        <v>2</v>
      </c>
      <c r="X15" s="77" t="s">
        <v>2</v>
      </c>
      <c r="Y15" s="77" t="s">
        <v>2</v>
      </c>
      <c r="Z15" s="77" t="s">
        <v>2</v>
      </c>
      <c r="AA15" s="77" t="s">
        <v>2</v>
      </c>
      <c r="AB15" s="77" t="s">
        <v>2</v>
      </c>
      <c r="AC15" s="77" t="s">
        <v>2</v>
      </c>
      <c r="AD15" s="77" t="s">
        <v>2</v>
      </c>
      <c r="AE15" s="77" t="s">
        <v>2</v>
      </c>
      <c r="AF15" s="77" t="s">
        <v>2</v>
      </c>
      <c r="AG15" s="77" t="s">
        <v>2</v>
      </c>
      <c r="AH15" s="77" t="s">
        <v>2</v>
      </c>
      <c r="AI15" s="67"/>
      <c r="AJ15" s="69" t="s">
        <v>2</v>
      </c>
    </row>
    <row r="16" spans="1:36" ht="14.25" outlineLevel="1">
      <c r="A16" s="66" t="s">
        <v>2</v>
      </c>
      <c r="B16" s="67"/>
      <c r="C16" s="78" t="s">
        <v>9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80">
        <v>62500</v>
      </c>
      <c r="R16" s="80">
        <v>67400</v>
      </c>
      <c r="S16" s="80">
        <v>57900</v>
      </c>
      <c r="T16" s="80">
        <v>53400</v>
      </c>
      <c r="U16" s="80">
        <v>60000</v>
      </c>
      <c r="V16" s="80">
        <v>57500</v>
      </c>
      <c r="W16" s="80">
        <v>51400</v>
      </c>
      <c r="X16" s="80">
        <v>49300</v>
      </c>
      <c r="Y16" s="80">
        <v>50800</v>
      </c>
      <c r="Z16" s="80">
        <v>50700</v>
      </c>
      <c r="AA16" s="80">
        <v>43000</v>
      </c>
      <c r="AB16" s="80">
        <v>40200</v>
      </c>
      <c r="AC16" s="80">
        <v>40500</v>
      </c>
      <c r="AD16" s="80">
        <v>41000</v>
      </c>
      <c r="AE16" s="80">
        <v>35629</v>
      </c>
      <c r="AF16" s="80">
        <v>37452</v>
      </c>
      <c r="AG16" s="80">
        <v>34626</v>
      </c>
      <c r="AH16" s="80">
        <v>37793</v>
      </c>
      <c r="AI16" s="67"/>
      <c r="AJ16" s="69" t="s">
        <v>2</v>
      </c>
    </row>
    <row r="17" spans="1:36" ht="14.25">
      <c r="A17" s="66" t="s">
        <v>2</v>
      </c>
      <c r="B17" s="67"/>
      <c r="C17" s="78" t="s">
        <v>10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80">
        <v>147200</v>
      </c>
      <c r="R17" s="80">
        <v>128000</v>
      </c>
      <c r="S17" s="80">
        <v>125900</v>
      </c>
      <c r="T17" s="80">
        <v>112600</v>
      </c>
      <c r="U17" s="80">
        <v>114900</v>
      </c>
      <c r="V17" s="80">
        <v>109900</v>
      </c>
      <c r="W17" s="80">
        <v>105400</v>
      </c>
      <c r="X17" s="80">
        <v>99000</v>
      </c>
      <c r="Y17" s="80">
        <v>132200</v>
      </c>
      <c r="Z17" s="80">
        <v>104600</v>
      </c>
      <c r="AA17" s="80">
        <v>94400</v>
      </c>
      <c r="AB17" s="80">
        <v>90700</v>
      </c>
      <c r="AC17" s="80">
        <v>88200</v>
      </c>
      <c r="AD17" s="80">
        <v>89200</v>
      </c>
      <c r="AE17" s="80">
        <v>99703</v>
      </c>
      <c r="AF17" s="80">
        <v>72360</v>
      </c>
      <c r="AG17" s="80">
        <v>64026</v>
      </c>
      <c r="AH17" s="80">
        <v>60611</v>
      </c>
      <c r="AI17" s="67"/>
      <c r="AJ17" s="69" t="s">
        <v>2</v>
      </c>
    </row>
    <row r="18" spans="1:36" ht="15.75" customHeight="1">
      <c r="A18" s="66" t="s">
        <v>2</v>
      </c>
      <c r="B18" s="67"/>
      <c r="C18" s="78" t="s">
        <v>11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80">
        <v>90100</v>
      </c>
      <c r="R18" s="80">
        <v>80200</v>
      </c>
      <c r="S18" s="80">
        <v>73600</v>
      </c>
      <c r="T18" s="80">
        <v>72300</v>
      </c>
      <c r="U18" s="80">
        <v>70200</v>
      </c>
      <c r="V18" s="80">
        <v>71700</v>
      </c>
      <c r="W18" s="80">
        <v>69000</v>
      </c>
      <c r="X18" s="80">
        <v>67300</v>
      </c>
      <c r="Y18" s="80">
        <v>67000</v>
      </c>
      <c r="Z18" s="80">
        <v>66900</v>
      </c>
      <c r="AA18" s="80">
        <v>63400</v>
      </c>
      <c r="AB18" s="80">
        <v>62400</v>
      </c>
      <c r="AC18" s="80">
        <v>63400</v>
      </c>
      <c r="AD18" s="80">
        <v>61600</v>
      </c>
      <c r="AE18" s="80">
        <v>60114</v>
      </c>
      <c r="AF18" s="80">
        <v>53567</v>
      </c>
      <c r="AG18" s="80">
        <v>45347</v>
      </c>
      <c r="AH18" s="80">
        <v>46972</v>
      </c>
      <c r="AI18" s="67"/>
      <c r="AJ18" s="69" t="s">
        <v>2</v>
      </c>
    </row>
    <row r="19" spans="1:36" ht="15.75" customHeight="1">
      <c r="A19" s="66" t="s">
        <v>2</v>
      </c>
      <c r="B19" s="67"/>
      <c r="C19" s="87" t="s">
        <v>12</v>
      </c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8">
        <v>55500</v>
      </c>
      <c r="R19" s="88">
        <v>31600</v>
      </c>
      <c r="S19" s="88">
        <v>38500</v>
      </c>
      <c r="T19" s="88">
        <v>43400</v>
      </c>
      <c r="U19" s="88">
        <v>39300</v>
      </c>
      <c r="V19" s="88">
        <v>38900</v>
      </c>
      <c r="W19" s="88">
        <v>42400</v>
      </c>
      <c r="X19" s="88">
        <v>40600</v>
      </c>
      <c r="Y19" s="88">
        <v>38400</v>
      </c>
      <c r="Z19" s="88">
        <v>37400</v>
      </c>
      <c r="AA19" s="88">
        <v>39800</v>
      </c>
      <c r="AB19" s="88">
        <v>38500</v>
      </c>
      <c r="AC19" s="88">
        <v>37800</v>
      </c>
      <c r="AD19" s="88">
        <v>36700</v>
      </c>
      <c r="AE19" s="88">
        <v>37927</v>
      </c>
      <c r="AF19" s="88">
        <v>34067</v>
      </c>
      <c r="AG19" s="88">
        <v>33486</v>
      </c>
      <c r="AH19" s="88">
        <v>35120</v>
      </c>
      <c r="AI19" s="67"/>
      <c r="AJ19" s="69" t="s">
        <v>2</v>
      </c>
    </row>
    <row r="20" spans="1:36" ht="15.75" customHeight="1">
      <c r="A20" s="66" t="s">
        <v>2</v>
      </c>
      <c r="B20" s="67"/>
      <c r="C20" s="81" t="s">
        <v>13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3">
        <f t="shared" ref="Q20:AH20" si="28">SUM(Q16:Q19)</f>
        <v>355300</v>
      </c>
      <c r="R20" s="83">
        <f t="shared" si="28"/>
        <v>307200</v>
      </c>
      <c r="S20" s="83">
        <f t="shared" si="28"/>
        <v>295900</v>
      </c>
      <c r="T20" s="83">
        <f t="shared" si="28"/>
        <v>281700</v>
      </c>
      <c r="U20" s="83">
        <f t="shared" si="28"/>
        <v>284400</v>
      </c>
      <c r="V20" s="83">
        <f t="shared" si="28"/>
        <v>278000</v>
      </c>
      <c r="W20" s="83">
        <f t="shared" si="28"/>
        <v>268200</v>
      </c>
      <c r="X20" s="83">
        <f t="shared" si="28"/>
        <v>256200</v>
      </c>
      <c r="Y20" s="83">
        <f t="shared" si="28"/>
        <v>288400</v>
      </c>
      <c r="Z20" s="83">
        <f t="shared" si="28"/>
        <v>259600</v>
      </c>
      <c r="AA20" s="83">
        <f t="shared" si="28"/>
        <v>240600</v>
      </c>
      <c r="AB20" s="83">
        <f t="shared" si="28"/>
        <v>231800</v>
      </c>
      <c r="AC20" s="83">
        <f t="shared" si="28"/>
        <v>229900</v>
      </c>
      <c r="AD20" s="83">
        <f t="shared" si="28"/>
        <v>228500</v>
      </c>
      <c r="AE20" s="83">
        <f t="shared" si="28"/>
        <v>233373</v>
      </c>
      <c r="AF20" s="83">
        <f t="shared" si="28"/>
        <v>197446</v>
      </c>
      <c r="AG20" s="83">
        <f t="shared" si="28"/>
        <v>177485</v>
      </c>
      <c r="AH20" s="83">
        <f t="shared" si="28"/>
        <v>180496</v>
      </c>
      <c r="AI20" s="67"/>
      <c r="AJ20" s="69" t="s">
        <v>2</v>
      </c>
    </row>
    <row r="21" spans="1:36" ht="15.75" customHeight="1">
      <c r="A21" s="66" t="s">
        <v>2</v>
      </c>
      <c r="B21" s="67"/>
      <c r="C21" s="81" t="s">
        <v>14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3">
        <f>Q10-Q20</f>
        <v>6100</v>
      </c>
      <c r="R21" s="83">
        <f>R10-R20</f>
        <v>5700</v>
      </c>
      <c r="S21" s="83">
        <f>S10-S20</f>
        <v>17900</v>
      </c>
      <c r="T21" s="83">
        <f>T10-T20</f>
        <v>21200</v>
      </c>
      <c r="U21" s="83">
        <f>U10-U20</f>
        <v>9700</v>
      </c>
      <c r="V21" s="83">
        <v>1300</v>
      </c>
      <c r="W21" s="83">
        <v>12200</v>
      </c>
      <c r="X21" s="83">
        <v>10900</v>
      </c>
      <c r="Y21" s="83">
        <v>-33600</v>
      </c>
      <c r="Z21" s="83">
        <v>-20500</v>
      </c>
      <c r="AA21" s="83">
        <v>-2700</v>
      </c>
      <c r="AB21" s="83">
        <v>-6600</v>
      </c>
      <c r="AC21" s="83">
        <v>-18500</v>
      </c>
      <c r="AD21" s="83">
        <v>-34100</v>
      </c>
      <c r="AE21" s="83">
        <v>-50580</v>
      </c>
      <c r="AF21" s="83">
        <v>-31094</v>
      </c>
      <c r="AG21" s="83">
        <v>-17965</v>
      </c>
      <c r="AH21" s="83">
        <v>-32261</v>
      </c>
      <c r="AI21" s="67"/>
      <c r="AJ21" s="69" t="s">
        <v>2</v>
      </c>
    </row>
    <row r="22" spans="1:36" ht="15.75" customHeight="1">
      <c r="A22" s="66"/>
      <c r="B22" s="67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67"/>
      <c r="AJ22" s="69"/>
    </row>
    <row r="23" spans="1:36" ht="15.75" customHeight="1">
      <c r="A23" s="66"/>
      <c r="B23" s="67"/>
      <c r="C23" s="84" t="s">
        <v>46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5">
        <f>Q16/Q$8</f>
        <v>0.11204732879168161</v>
      </c>
      <c r="R23" s="85">
        <f t="shared" ref="R23:AH23" si="29">R16/R$8</f>
        <v>0.13763528691035329</v>
      </c>
      <c r="S23" s="85">
        <f t="shared" si="29"/>
        <v>0.11916032105371475</v>
      </c>
      <c r="T23" s="85">
        <f t="shared" si="29"/>
        <v>0.11311162889218386</v>
      </c>
      <c r="U23" s="85">
        <f t="shared" si="29"/>
        <v>0.131521262604121</v>
      </c>
      <c r="V23" s="85">
        <f t="shared" si="29"/>
        <v>0.13258012451002998</v>
      </c>
      <c r="W23" s="85">
        <f t="shared" si="29"/>
        <v>0.12082745651151858</v>
      </c>
      <c r="X23" s="85">
        <f t="shared" si="29"/>
        <v>0.11992216005837995</v>
      </c>
      <c r="Y23" s="85">
        <f t="shared" si="29"/>
        <v>0.12877059569074778</v>
      </c>
      <c r="Z23" s="85">
        <f t="shared" si="29"/>
        <v>0.13473292585702898</v>
      </c>
      <c r="AA23" s="85">
        <f t="shared" si="29"/>
        <v>0.1156846919558784</v>
      </c>
      <c r="AB23" s="85">
        <f t="shared" si="29"/>
        <v>0.11263659288316055</v>
      </c>
      <c r="AC23" s="85">
        <f t="shared" si="29"/>
        <v>0.11964549483013294</v>
      </c>
      <c r="AD23" s="85">
        <f t="shared" si="29"/>
        <v>0.12804497189256714</v>
      </c>
      <c r="AE23" s="85">
        <f t="shared" si="29"/>
        <v>0.11647879588340679</v>
      </c>
      <c r="AF23" s="85">
        <f t="shared" si="29"/>
        <v>0.13089338263562206</v>
      </c>
      <c r="AG23" s="85">
        <f t="shared" si="29"/>
        <v>0.12544834032563093</v>
      </c>
      <c r="AH23" s="85">
        <f t="shared" si="29"/>
        <v>0.14382430395932597</v>
      </c>
      <c r="AI23" s="85">
        <f>AVERAGE(Q23:AH23)</f>
        <v>0.12460920362474916</v>
      </c>
      <c r="AJ23" s="69"/>
    </row>
    <row r="24" spans="1:36" ht="15.75" customHeight="1">
      <c r="A24" s="66"/>
      <c r="B24" s="67"/>
      <c r="C24" s="84" t="s">
        <v>47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5"/>
      <c r="R24" s="91">
        <f>(Q8-R8)/(Q16-R16)</f>
        <v>-13.897959183673469</v>
      </c>
      <c r="S24" s="91">
        <f t="shared" ref="S24:AH24" si="30">(R8-S8)/(R16-S16)</f>
        <v>0.4</v>
      </c>
      <c r="T24" s="91">
        <f t="shared" si="30"/>
        <v>3.0666666666666669</v>
      </c>
      <c r="U24" s="91">
        <f t="shared" si="30"/>
        <v>-2.4090909090909092</v>
      </c>
      <c r="V24" s="91">
        <f t="shared" si="30"/>
        <v>9</v>
      </c>
      <c r="W24" s="91">
        <f t="shared" si="30"/>
        <v>1.360655737704918</v>
      </c>
      <c r="X24" s="91">
        <f t="shared" si="30"/>
        <v>6.8095238095238093</v>
      </c>
      <c r="Y24" s="91">
        <f t="shared" si="30"/>
        <v>-11.066666666666666</v>
      </c>
      <c r="Z24" s="91">
        <f t="shared" si="30"/>
        <v>182</v>
      </c>
      <c r="AA24" s="91">
        <f t="shared" si="30"/>
        <v>0.59740259740259738</v>
      </c>
      <c r="AB24" s="91">
        <f t="shared" si="30"/>
        <v>5.2857142857142856</v>
      </c>
      <c r="AC24" s="91">
        <f t="shared" si="30"/>
        <v>-61.333333333333336</v>
      </c>
      <c r="AD24" s="91">
        <f t="shared" si="30"/>
        <v>-36.6</v>
      </c>
      <c r="AE24" s="91">
        <f t="shared" si="30"/>
        <v>2.6654254328802831</v>
      </c>
      <c r="AF24" s="91">
        <f t="shared" si="30"/>
        <v>-10.838178826110806</v>
      </c>
      <c r="AG24" s="91">
        <f t="shared" si="30"/>
        <v>3.5767869780608632</v>
      </c>
      <c r="AH24" s="91">
        <f t="shared" si="30"/>
        <v>-4.1825071045153139</v>
      </c>
      <c r="AI24" s="85">
        <f>AVERAGE(Q24:AH24)</f>
        <v>4.3784964402684077</v>
      </c>
      <c r="AJ24" s="69"/>
    </row>
    <row r="25" spans="1:36" ht="15.75" customHeight="1">
      <c r="A25" s="66"/>
      <c r="B25" s="67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69"/>
    </row>
    <row r="26" spans="1:36" ht="15.75" customHeight="1">
      <c r="A26" s="66"/>
      <c r="B26" s="67"/>
      <c r="C26" s="84" t="s">
        <v>48</v>
      </c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5">
        <f>Q17/Q$8</f>
        <v>0.26389386877016852</v>
      </c>
      <c r="R26" s="85">
        <f t="shared" ref="R26:AH28" si="31">R17/R$8</f>
        <v>0.26138452113538901</v>
      </c>
      <c r="S26" s="85">
        <f t="shared" si="31"/>
        <v>0.25910681210125541</v>
      </c>
      <c r="T26" s="85">
        <f t="shared" si="31"/>
        <v>0.23850879051048507</v>
      </c>
      <c r="U26" s="85">
        <f t="shared" si="31"/>
        <v>0.2518632178868917</v>
      </c>
      <c r="V26" s="85">
        <f t="shared" si="31"/>
        <v>0.25340096841134424</v>
      </c>
      <c r="W26" s="85">
        <f t="shared" si="31"/>
        <v>0.24776680771039022</v>
      </c>
      <c r="X26" s="85">
        <f t="shared" si="31"/>
        <v>0.24081731938701045</v>
      </c>
      <c r="Y26" s="85">
        <f t="shared" si="31"/>
        <v>0.33510773130544996</v>
      </c>
      <c r="Z26" s="85">
        <f t="shared" si="31"/>
        <v>0.27796970502258839</v>
      </c>
      <c r="AA26" s="85">
        <f t="shared" si="31"/>
        <v>0.25396825396825395</v>
      </c>
      <c r="AB26" s="85">
        <f t="shared" si="31"/>
        <v>0.25413281031101148</v>
      </c>
      <c r="AC26" s="85">
        <f t="shared" si="31"/>
        <v>0.26056129985228949</v>
      </c>
      <c r="AD26" s="85">
        <f t="shared" si="31"/>
        <v>0.27857589006870703</v>
      </c>
      <c r="AE26" s="85">
        <f t="shared" si="31"/>
        <v>0.32595036026729085</v>
      </c>
      <c r="AF26" s="85">
        <f t="shared" si="31"/>
        <v>0.25289557747286162</v>
      </c>
      <c r="AG26" s="85">
        <f t="shared" si="31"/>
        <v>0.23196313283916267</v>
      </c>
      <c r="AH26" s="85">
        <f t="shared" si="31"/>
        <v>0.23066003988248368</v>
      </c>
      <c r="AI26" s="85">
        <f>AVERAGE(Q26:AH26)</f>
        <v>0.26214039482794632</v>
      </c>
      <c r="AJ26" s="69"/>
    </row>
    <row r="27" spans="1:36" ht="15.75" customHeight="1">
      <c r="A27" s="66"/>
      <c r="B27" s="67"/>
      <c r="C27" s="84" t="s">
        <v>49</v>
      </c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5">
        <f>Q18/Q$8</f>
        <v>0.1615274291860882</v>
      </c>
      <c r="R27" s="85">
        <f t="shared" si="31"/>
        <v>0.16377373902389217</v>
      </c>
      <c r="S27" s="85">
        <f t="shared" si="31"/>
        <v>0.15147149619263223</v>
      </c>
      <c r="T27" s="85">
        <f t="shared" si="31"/>
        <v>0.15314552001694556</v>
      </c>
      <c r="U27" s="85">
        <f t="shared" si="31"/>
        <v>0.15387987724682156</v>
      </c>
      <c r="V27" s="85">
        <f t="shared" si="31"/>
        <v>0.16532165091076781</v>
      </c>
      <c r="W27" s="85">
        <f t="shared" si="31"/>
        <v>0.16220028208744711</v>
      </c>
      <c r="X27" s="85">
        <f t="shared" si="31"/>
        <v>0.16370712721965458</v>
      </c>
      <c r="Y27" s="85">
        <f t="shared" si="31"/>
        <v>0.16983523447401774</v>
      </c>
      <c r="Z27" s="85">
        <f t="shared" si="31"/>
        <v>0.17778368323146426</v>
      </c>
      <c r="AA27" s="85">
        <f t="shared" si="31"/>
        <v>0.17056766209308583</v>
      </c>
      <c r="AB27" s="85">
        <f t="shared" si="31"/>
        <v>0.17483889044550294</v>
      </c>
      <c r="AC27" s="85">
        <f t="shared" si="31"/>
        <v>0.18729689807976366</v>
      </c>
      <c r="AD27" s="85">
        <f t="shared" si="31"/>
        <v>0.19237976264834478</v>
      </c>
      <c r="AE27" s="85">
        <f t="shared" si="31"/>
        <v>0.19652548024741406</v>
      </c>
      <c r="AF27" s="85">
        <f t="shared" si="31"/>
        <v>0.18721472358331645</v>
      </c>
      <c r="AG27" s="85">
        <f t="shared" si="31"/>
        <v>0.16429001007180691</v>
      </c>
      <c r="AH27" s="85">
        <f t="shared" si="31"/>
        <v>0.17875572739865739</v>
      </c>
      <c r="AI27" s="85">
        <f>AVERAGE(Q27:AH27)</f>
        <v>0.17080639967542352</v>
      </c>
      <c r="AJ27" s="69"/>
    </row>
    <row r="28" spans="1:36" ht="15.75" customHeight="1">
      <c r="A28" s="66" t="s">
        <v>2</v>
      </c>
      <c r="B28" s="67"/>
      <c r="C28" s="67" t="s">
        <v>50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85">
        <f>Q19/Q$8</f>
        <v>9.9498027967013264E-2</v>
      </c>
      <c r="R28" s="85">
        <f t="shared" si="31"/>
        <v>6.4529303655299158E-2</v>
      </c>
      <c r="S28" s="85">
        <f t="shared" si="31"/>
        <v>7.9234410372504629E-2</v>
      </c>
      <c r="T28" s="85">
        <f t="shared" si="31"/>
        <v>9.192967591611946E-2</v>
      </c>
      <c r="U28" s="85">
        <f t="shared" si="31"/>
        <v>8.6146427005699258E-2</v>
      </c>
      <c r="V28" s="85">
        <f t="shared" si="31"/>
        <v>8.9693336407655061E-2</v>
      </c>
      <c r="W28" s="85">
        <f t="shared" si="31"/>
        <v>9.9670897978373293E-2</v>
      </c>
      <c r="X28" s="85">
        <f t="shared" si="31"/>
        <v>9.875942593043055E-2</v>
      </c>
      <c r="Y28" s="85">
        <f t="shared" si="31"/>
        <v>9.7338403041825089E-2</v>
      </c>
      <c r="Z28" s="85">
        <f t="shared" si="31"/>
        <v>9.9388785543449376E-2</v>
      </c>
      <c r="AA28" s="85">
        <f t="shared" si="31"/>
        <v>0.10707559860102232</v>
      </c>
      <c r="AB28" s="85">
        <f t="shared" si="31"/>
        <v>0.10787335388063883</v>
      </c>
      <c r="AC28" s="85">
        <f t="shared" si="31"/>
        <v>0.11166912850812408</v>
      </c>
      <c r="AD28" s="85">
        <f t="shared" si="31"/>
        <v>0.1146158650843223</v>
      </c>
      <c r="AE28" s="85">
        <f t="shared" si="31"/>
        <v>0.12399144773835834</v>
      </c>
      <c r="AF28" s="85">
        <f t="shared" si="31"/>
        <v>0.11906293031741261</v>
      </c>
      <c r="AG28" s="85">
        <f t="shared" si="31"/>
        <v>0.12131817490163685</v>
      </c>
      <c r="AH28" s="85">
        <f t="shared" si="31"/>
        <v>0.13365198727413879</v>
      </c>
      <c r="AI28" s="85">
        <f>AVERAGE(Q28:AH28)</f>
        <v>0.10252484334022352</v>
      </c>
      <c r="AJ28" s="69" t="s">
        <v>2</v>
      </c>
    </row>
    <row r="29" spans="1:36" ht="15.75" customHeight="1">
      <c r="A29" s="66"/>
      <c r="B29" s="67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5"/>
      <c r="R29" s="245"/>
      <c r="S29" s="245"/>
      <c r="T29" s="245"/>
      <c r="U29" s="245"/>
      <c r="V29" s="245"/>
      <c r="W29" s="245"/>
      <c r="X29" s="245"/>
      <c r="Y29" s="245"/>
      <c r="Z29" s="245"/>
      <c r="AA29" s="245"/>
      <c r="AB29" s="245"/>
      <c r="AC29" s="245"/>
      <c r="AD29" s="245"/>
      <c r="AE29" s="245"/>
      <c r="AF29" s="245"/>
      <c r="AG29" s="245"/>
      <c r="AH29" s="245"/>
      <c r="AI29" s="245"/>
      <c r="AJ29" s="69"/>
    </row>
    <row r="30" spans="1:36" ht="15.75" customHeight="1">
      <c r="A30" s="66"/>
      <c r="B30" s="67"/>
      <c r="C30" s="67" t="s">
        <v>101</v>
      </c>
      <c r="D30" s="86">
        <f>AVERAGE(W12:AH12)</f>
        <v>4.2748174761265995E-2</v>
      </c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69"/>
    </row>
    <row r="31" spans="1:36" ht="15.75" customHeight="1">
      <c r="A31" s="66"/>
      <c r="B31" s="67"/>
      <c r="C31" s="67" t="s">
        <v>102</v>
      </c>
      <c r="D31" s="86">
        <f>AI12</f>
        <v>4.1948406377448039E-2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69"/>
    </row>
    <row r="32" spans="1:36" ht="15.75" customHeight="1">
      <c r="A32" s="66"/>
      <c r="B32" s="67"/>
      <c r="C32" s="68" t="s">
        <v>103</v>
      </c>
      <c r="D32" s="243">
        <f>D31-D30</f>
        <v>-7.997683838179559E-4</v>
      </c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69"/>
    </row>
    <row r="33" spans="1:36" ht="14.25">
      <c r="A33" s="66" t="s">
        <v>2</v>
      </c>
      <c r="B33" s="67"/>
      <c r="C33" s="67"/>
      <c r="D33" s="67"/>
      <c r="E33" s="67"/>
      <c r="F33" s="67"/>
      <c r="G33" s="67"/>
      <c r="H33" s="67"/>
      <c r="I33" s="67"/>
      <c r="J33" s="67"/>
      <c r="K33" s="68" t="s">
        <v>40</v>
      </c>
      <c r="L33" s="67"/>
      <c r="M33" s="67"/>
      <c r="N33" s="67"/>
      <c r="O33" s="67"/>
      <c r="P33" s="67"/>
      <c r="Q33" s="68" t="s">
        <v>104</v>
      </c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9" t="s">
        <v>2</v>
      </c>
    </row>
    <row r="34" spans="1:36" ht="17.649999999999999">
      <c r="A34" s="72" t="s">
        <v>2</v>
      </c>
      <c r="B34" s="73"/>
      <c r="C34" s="73"/>
      <c r="D34" s="73" t="s">
        <v>105</v>
      </c>
      <c r="E34" s="74">
        <v>45107</v>
      </c>
      <c r="F34" s="74">
        <f t="shared" ref="F34:L34" si="32">EOMONTH(E34,-1)</f>
        <v>45077</v>
      </c>
      <c r="G34" s="74">
        <f t="shared" si="32"/>
        <v>45046</v>
      </c>
      <c r="H34" s="74">
        <f t="shared" si="32"/>
        <v>45016</v>
      </c>
      <c r="I34" s="74">
        <f t="shared" si="32"/>
        <v>44985</v>
      </c>
      <c r="J34" s="74">
        <f t="shared" si="32"/>
        <v>44957</v>
      </c>
      <c r="K34" s="74">
        <f t="shared" si="32"/>
        <v>44926</v>
      </c>
      <c r="L34" s="74">
        <f t="shared" si="32"/>
        <v>44895</v>
      </c>
      <c r="M34" s="74">
        <f t="shared" ref="M34" si="33">EOMONTH(L34,-1)</f>
        <v>44865</v>
      </c>
      <c r="N34" s="74">
        <f t="shared" ref="N34" si="34">EOMONTH(M34,-1)</f>
        <v>44834</v>
      </c>
      <c r="O34" s="74">
        <f t="shared" ref="O34" si="35">EOMONTH(N34,-1)</f>
        <v>44804</v>
      </c>
      <c r="P34" s="74">
        <f t="shared" ref="P34" si="36">EOMONTH(O34,-1)</f>
        <v>44773</v>
      </c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73"/>
      <c r="AJ34" s="76" t="s">
        <v>2</v>
      </c>
    </row>
    <row r="35" spans="1:36" ht="15.4">
      <c r="A35" s="66" t="s">
        <v>2</v>
      </c>
      <c r="B35" s="67"/>
      <c r="C35" s="77" t="s">
        <v>4</v>
      </c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68"/>
      <c r="AJ35" s="69" t="s">
        <v>2</v>
      </c>
    </row>
    <row r="36" spans="1:36" ht="14.25">
      <c r="A36" s="66" t="s">
        <v>2</v>
      </c>
      <c r="B36" s="67"/>
      <c r="C36" s="78" t="s">
        <v>5</v>
      </c>
      <c r="D36" s="169">
        <f>SUM(E36:P36)</f>
        <v>14382904.98582373</v>
      </c>
      <c r="E36" s="166">
        <f t="shared" ref="E36:O36" si="37">F36*(1+$Q$36)</f>
        <v>1481787.4456887639</v>
      </c>
      <c r="F36" s="166">
        <f t="shared" si="37"/>
        <v>1423223.7277323601</v>
      </c>
      <c r="G36" s="166">
        <f t="shared" si="37"/>
        <v>1366974.5853723795</v>
      </c>
      <c r="H36" s="166">
        <f t="shared" si="37"/>
        <v>1312948.5411483992</v>
      </c>
      <c r="I36" s="166">
        <f t="shared" si="37"/>
        <v>1261057.7330039518</v>
      </c>
      <c r="J36" s="166">
        <f t="shared" si="37"/>
        <v>1211217.771397274</v>
      </c>
      <c r="K36" s="166">
        <f t="shared" si="37"/>
        <v>1163347.602059375</v>
      </c>
      <c r="L36" s="166">
        <f t="shared" si="37"/>
        <v>1117369.3741762284</v>
      </c>
      <c r="M36" s="166">
        <f t="shared" si="37"/>
        <v>1073208.3137807117</v>
      </c>
      <c r="N36" s="166">
        <f t="shared" si="37"/>
        <v>1030792.6021483955</v>
      </c>
      <c r="O36" s="166">
        <f t="shared" si="37"/>
        <v>990053.25899941486</v>
      </c>
      <c r="P36" s="166">
        <f>E8*(1+$Q$36)</f>
        <v>950924.03031647834</v>
      </c>
      <c r="Q36" s="242">
        <f>D31+D32</f>
        <v>4.1148637993630083E-2</v>
      </c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67"/>
      <c r="AJ36" s="69" t="s">
        <v>2</v>
      </c>
    </row>
    <row r="37" spans="1:36" ht="14.25" outlineLevel="1">
      <c r="A37" s="66" t="s">
        <v>2</v>
      </c>
      <c r="B37" s="67"/>
      <c r="C37" s="78" t="s">
        <v>6</v>
      </c>
      <c r="D37" s="169">
        <f>SUM(E37:P37)</f>
        <v>4683839.867731927</v>
      </c>
      <c r="E37" s="166">
        <f t="shared" ref="E37" si="38">F37*(1+$AI$13)</f>
        <v>473790.3475102433</v>
      </c>
      <c r="F37" s="166">
        <f t="shared" ref="F37" si="39">G37*(1+$AI$13)</f>
        <v>456721.03244731016</v>
      </c>
      <c r="G37" s="166">
        <f t="shared" ref="G37" si="40">H37*(1+$AI$13)</f>
        <v>440266.67612773005</v>
      </c>
      <c r="H37" s="166">
        <f t="shared" ref="H37" si="41">I37*(1+$AI$13)</f>
        <v>424405.12334172253</v>
      </c>
      <c r="I37" s="166">
        <f t="shared" ref="I37" si="42">J37*(1+$AI$13)</f>
        <v>409115.01706853334</v>
      </c>
      <c r="J37" s="166">
        <f t="shared" ref="J37" si="43">K37*(1+$AI$13)</f>
        <v>394375.76971995988</v>
      </c>
      <c r="K37" s="166">
        <f t="shared" ref="K37" si="44">L37*(1+$AI$13)</f>
        <v>380167.53541989066</v>
      </c>
      <c r="L37" s="166">
        <f t="shared" ref="L37" si="45">M37*(1+$AI$13)</f>
        <v>366471.18328253395</v>
      </c>
      <c r="M37" s="166">
        <f t="shared" ref="M37" si="46">N37*(1+$AI$13)</f>
        <v>353268.27165335551</v>
      </c>
      <c r="N37" s="166">
        <f t="shared" ref="N37" si="47">O37*(1+$AI$13)</f>
        <v>340541.02327804198</v>
      </c>
      <c r="O37" s="166">
        <f t="shared" ref="O37" si="48">P37*(1+$AI$13)</f>
        <v>328272.30136605562</v>
      </c>
      <c r="P37" s="166">
        <f>E9*(1+$AI$13)</f>
        <v>316445.58651655103</v>
      </c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67"/>
      <c r="AJ37" s="69" t="s">
        <v>2</v>
      </c>
    </row>
    <row r="38" spans="1:36" ht="14.25" outlineLevel="1">
      <c r="A38" s="66" t="s">
        <v>2</v>
      </c>
      <c r="B38" s="67"/>
      <c r="C38" s="81" t="s">
        <v>7</v>
      </c>
      <c r="D38" s="170">
        <f>SUM(E38:P38)</f>
        <v>9699065.1180918049</v>
      </c>
      <c r="E38" s="167">
        <f t="shared" ref="E38:K38" si="49">E36-E37</f>
        <v>1007997.0981785206</v>
      </c>
      <c r="F38" s="167">
        <f t="shared" si="49"/>
        <v>966502.69528504997</v>
      </c>
      <c r="G38" s="167">
        <f t="shared" si="49"/>
        <v>926707.90924464946</v>
      </c>
      <c r="H38" s="167">
        <f t="shared" si="49"/>
        <v>888543.41780667671</v>
      </c>
      <c r="I38" s="167">
        <f t="shared" si="49"/>
        <v>851942.7159354185</v>
      </c>
      <c r="J38" s="167">
        <f t="shared" si="49"/>
        <v>816842.00167731405</v>
      </c>
      <c r="K38" s="167">
        <f t="shared" si="49"/>
        <v>783180.06663948437</v>
      </c>
      <c r="L38" s="167">
        <f t="shared" ref="L38:P38" si="50">L36-L37</f>
        <v>750898.19089369453</v>
      </c>
      <c r="M38" s="167">
        <f t="shared" si="50"/>
        <v>719940.04212735617</v>
      </c>
      <c r="N38" s="167">
        <f t="shared" si="50"/>
        <v>690251.57887035352</v>
      </c>
      <c r="O38" s="167">
        <f t="shared" si="50"/>
        <v>661780.95763335924</v>
      </c>
      <c r="P38" s="167">
        <f t="shared" si="50"/>
        <v>634478.44379992737</v>
      </c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67"/>
      <c r="AJ38" s="69" t="s">
        <v>2</v>
      </c>
    </row>
    <row r="39" spans="1:36" ht="14.25" outlineLevel="1">
      <c r="A39" s="66"/>
      <c r="B39" s="67"/>
      <c r="C39" s="84" t="s">
        <v>43</v>
      </c>
      <c r="D39" s="84"/>
      <c r="E39" s="85">
        <f t="shared" ref="E39:K39" si="51">E38/E36</f>
        <v>0.68025755050852366</v>
      </c>
      <c r="F39" s="85">
        <f t="shared" si="51"/>
        <v>0.67909400079001681</v>
      </c>
      <c r="G39" s="85">
        <f t="shared" si="51"/>
        <v>0.67792621688881194</v>
      </c>
      <c r="H39" s="85">
        <f t="shared" si="51"/>
        <v>0.6767541833966263</v>
      </c>
      <c r="I39" s="85">
        <f t="shared" si="51"/>
        <v>0.67557788484910608</v>
      </c>
      <c r="J39" s="85">
        <f t="shared" si="51"/>
        <v>0.67439730572562206</v>
      </c>
      <c r="K39" s="85">
        <f t="shared" si="51"/>
        <v>0.67321243044906565</v>
      </c>
      <c r="L39" s="85">
        <f t="shared" ref="L39:N39" si="52">L38/L36</f>
        <v>0.67202324338564245</v>
      </c>
      <c r="M39" s="85">
        <f t="shared" si="52"/>
        <v>0.67082972884466607</v>
      </c>
      <c r="N39" s="85">
        <f t="shared" si="52"/>
        <v>0.6696318710783522</v>
      </c>
      <c r="O39" s="85">
        <f>O38/O36</f>
        <v>0.66842965428160905</v>
      </c>
      <c r="P39" s="85">
        <f>P38/P36</f>
        <v>0.66722306259183051</v>
      </c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85"/>
      <c r="AJ39" s="69"/>
    </row>
    <row r="40" spans="1:36" ht="14.25" outlineLevel="1">
      <c r="A40" s="66"/>
      <c r="B40" s="67"/>
      <c r="C40" s="84" t="s">
        <v>44</v>
      </c>
      <c r="D40" s="84"/>
      <c r="E40" s="85"/>
      <c r="F40" s="85">
        <f t="shared" ref="F40:F41" si="53">(E36-F36)/F36</f>
        <v>4.1148637993630159E-2</v>
      </c>
      <c r="G40" s="85">
        <f t="shared" ref="G40:G41" si="54">(F36-G36)/G36</f>
        <v>4.1148637993630076E-2</v>
      </c>
      <c r="H40" s="85">
        <f t="shared" ref="H40:H41" si="55">(G36-H36)/H36</f>
        <v>4.1148637993630138E-2</v>
      </c>
      <c r="I40" s="85">
        <f t="shared" ref="I40:I41" si="56">(H36-I36)/I36</f>
        <v>4.1148637993630048E-2</v>
      </c>
      <c r="J40" s="85">
        <f t="shared" ref="J40:J41" si="57">(I36-J36)/J36</f>
        <v>4.1148637993630111E-2</v>
      </c>
      <c r="K40" s="85">
        <f t="shared" ref="K40:K41" si="58">(J36-K36)/K36</f>
        <v>4.1148637993630173E-2</v>
      </c>
      <c r="L40" s="85">
        <f t="shared" ref="L40:L41" si="59">(K36-L36)/L36</f>
        <v>4.1148637993630076E-2</v>
      </c>
      <c r="M40" s="85">
        <f t="shared" ref="M40:M41" si="60">(L36-M36)/M36</f>
        <v>4.1148637993630097E-2</v>
      </c>
      <c r="N40" s="85">
        <f>(M36-N36)/N36</f>
        <v>4.1148637993630034E-2</v>
      </c>
      <c r="O40" s="85">
        <f t="shared" ref="O40:O41" si="61">(N36-O36)/O36</f>
        <v>4.1148637993630117E-2</v>
      </c>
      <c r="P40" s="85">
        <f>(O36-P36)/P36</f>
        <v>4.1148637993630117E-2</v>
      </c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85"/>
      <c r="AJ40" s="69"/>
    </row>
    <row r="41" spans="1:36" ht="14.25" outlineLevel="1">
      <c r="A41" s="66"/>
      <c r="B41" s="67"/>
      <c r="C41" s="84" t="s">
        <v>45</v>
      </c>
      <c r="D41" s="84"/>
      <c r="E41" s="85"/>
      <c r="F41" s="85">
        <f t="shared" si="53"/>
        <v>3.7373612884583643E-2</v>
      </c>
      <c r="G41" s="85">
        <f t="shared" si="54"/>
        <v>3.7373612884583567E-2</v>
      </c>
      <c r="H41" s="85">
        <f t="shared" si="55"/>
        <v>3.7373612884583671E-2</v>
      </c>
      <c r="I41" s="85">
        <f t="shared" si="56"/>
        <v>3.7373612884583622E-2</v>
      </c>
      <c r="J41" s="85">
        <f t="shared" si="57"/>
        <v>3.7373612884583594E-2</v>
      </c>
      <c r="K41" s="85">
        <f t="shared" si="58"/>
        <v>3.7373612884583608E-2</v>
      </c>
      <c r="L41" s="85">
        <f t="shared" si="59"/>
        <v>3.7373612884583587E-2</v>
      </c>
      <c r="M41" s="85">
        <f t="shared" si="60"/>
        <v>3.737361288458365E-2</v>
      </c>
      <c r="N41" s="85">
        <f>(M37-N37)/N37</f>
        <v>3.737361288458365E-2</v>
      </c>
      <c r="O41" s="85">
        <f t="shared" si="61"/>
        <v>3.7373612884583698E-2</v>
      </c>
      <c r="P41" s="85">
        <f t="shared" ref="P41" si="62">(O37-P37)/P37</f>
        <v>3.7373612884583594E-2</v>
      </c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85"/>
      <c r="AJ41" s="69"/>
    </row>
    <row r="42" spans="1:36" ht="14.25">
      <c r="A42" s="66" t="s">
        <v>2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67"/>
      <c r="AJ42" s="69"/>
    </row>
    <row r="43" spans="1:36" ht="17.649999999999999">
      <c r="A43" s="72" t="s">
        <v>2</v>
      </c>
      <c r="B43" s="73"/>
      <c r="C43" s="73"/>
      <c r="D43" s="73" t="s">
        <v>106</v>
      </c>
      <c r="E43" s="74">
        <v>45473</v>
      </c>
      <c r="F43" s="74">
        <f t="shared" ref="F43:L43" si="63">EOMONTH(E43,-1)</f>
        <v>45443</v>
      </c>
      <c r="G43" s="74">
        <f t="shared" si="63"/>
        <v>45412</v>
      </c>
      <c r="H43" s="74">
        <f t="shared" si="63"/>
        <v>45382</v>
      </c>
      <c r="I43" s="74">
        <f t="shared" si="63"/>
        <v>45351</v>
      </c>
      <c r="J43" s="74">
        <f t="shared" si="63"/>
        <v>45322</v>
      </c>
      <c r="K43" s="74">
        <f t="shared" si="63"/>
        <v>45291</v>
      </c>
      <c r="L43" s="74">
        <f t="shared" si="63"/>
        <v>45260</v>
      </c>
      <c r="M43" s="74">
        <f t="shared" ref="M43" si="64">EOMONTH(L43,-1)</f>
        <v>45230</v>
      </c>
      <c r="N43" s="74">
        <f t="shared" ref="N43" si="65">EOMONTH(M43,-1)</f>
        <v>45199</v>
      </c>
      <c r="O43" s="74">
        <f t="shared" ref="O43" si="66">EOMONTH(N43,-1)</f>
        <v>45169</v>
      </c>
      <c r="P43" s="74">
        <f t="shared" ref="P43" si="67">EOMONTH(O43,-1)</f>
        <v>45138</v>
      </c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73"/>
      <c r="AJ43" s="76" t="s">
        <v>2</v>
      </c>
    </row>
    <row r="44" spans="1:36" ht="15.4">
      <c r="A44" s="66" t="s">
        <v>2</v>
      </c>
      <c r="B44" s="67"/>
      <c r="C44" s="77" t="s">
        <v>4</v>
      </c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68"/>
      <c r="AJ44" s="69" t="s">
        <v>2</v>
      </c>
    </row>
    <row r="45" spans="1:36" ht="14.25">
      <c r="A45" s="66" t="s">
        <v>2</v>
      </c>
      <c r="B45" s="67"/>
      <c r="C45" s="78" t="s">
        <v>5</v>
      </c>
      <c r="D45" s="169">
        <f>SUM(E45:P45)</f>
        <v>23209827.838089928</v>
      </c>
      <c r="E45" s="166">
        <f t="shared" ref="E45:O45" si="68">F45*(1+$Q$45)</f>
        <v>2381956.9411932044</v>
      </c>
      <c r="F45" s="166">
        <f t="shared" si="68"/>
        <v>2289575.1711505861</v>
      </c>
      <c r="G45" s="166">
        <f t="shared" si="68"/>
        <v>2200776.3338170419</v>
      </c>
      <c r="H45" s="166">
        <f t="shared" si="68"/>
        <v>2115421.4688025312</v>
      </c>
      <c r="I45" s="166">
        <f t="shared" si="68"/>
        <v>2033377.0051539829</v>
      </c>
      <c r="J45" s="166">
        <f t="shared" si="68"/>
        <v>1954514.5523314795</v>
      </c>
      <c r="K45" s="166">
        <f t="shared" si="68"/>
        <v>1878710.699291219</v>
      </c>
      <c r="L45" s="166">
        <f t="shared" si="68"/>
        <v>1805846.8213608367</v>
      </c>
      <c r="M45" s="166">
        <f t="shared" si="68"/>
        <v>1735808.8946048724</v>
      </c>
      <c r="N45" s="166">
        <f t="shared" si="68"/>
        <v>1668487.3173898826</v>
      </c>
      <c r="O45" s="166">
        <f t="shared" si="68"/>
        <v>1603776.7388699683</v>
      </c>
      <c r="P45" s="166">
        <f>E36*(1+$Q$45)</f>
        <v>1541575.8941243165</v>
      </c>
      <c r="Q45" s="242">
        <f>Q36+D32</f>
        <v>4.0348869609812127E-2</v>
      </c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67"/>
      <c r="AJ45" s="69" t="s">
        <v>2</v>
      </c>
    </row>
    <row r="46" spans="1:36" ht="14.25" outlineLevel="1">
      <c r="A46" s="66" t="s">
        <v>2</v>
      </c>
      <c r="B46" s="67"/>
      <c r="C46" s="78" t="s">
        <v>6</v>
      </c>
      <c r="D46" s="169">
        <f>SUM(E46:P46)</f>
        <v>7274856.004191529</v>
      </c>
      <c r="E46" s="166">
        <f t="shared" ref="E46" si="69">F46*(1+$AI$13)</f>
        <v>735882.66286778939</v>
      </c>
      <c r="F46" s="166">
        <f t="shared" ref="F46" si="70">G46*(1+$AI$13)</f>
        <v>709370.90911879821</v>
      </c>
      <c r="G46" s="166">
        <f t="shared" ref="G46" si="71">H46*(1+$AI$13)</f>
        <v>683814.2982510213</v>
      </c>
      <c r="H46" s="166">
        <f t="shared" ref="H46" si="72">I46*(1+$AI$13)</f>
        <v>659178.41919033008</v>
      </c>
      <c r="I46" s="166">
        <f t="shared" ref="I46" si="73">J46*(1+$AI$13)</f>
        <v>635430.10059546318</v>
      </c>
      <c r="J46" s="166">
        <f t="shared" ref="J46" si="74">K46*(1+$AI$13)</f>
        <v>612537.36619398673</v>
      </c>
      <c r="K46" s="166">
        <f t="shared" ref="K46" si="75">L46*(1+$AI$13)</f>
        <v>590469.39172737231</v>
      </c>
      <c r="L46" s="166">
        <f t="shared" ref="L46" si="76">M46*(1+$AI$13)</f>
        <v>569196.46344722179</v>
      </c>
      <c r="M46" s="166">
        <f t="shared" ref="M46" si="77">N46*(1+$AI$13)</f>
        <v>548689.93810675386</v>
      </c>
      <c r="N46" s="166">
        <f t="shared" ref="N46" si="78">O46*(1+$AI$13)</f>
        <v>528922.2043936837</v>
      </c>
      <c r="O46" s="166">
        <f t="shared" ref="O46" si="79">P46*(1+$AI$13)</f>
        <v>509866.64575256617</v>
      </c>
      <c r="P46" s="166">
        <f>E37*(1+$AI$13)</f>
        <v>491497.6045465435</v>
      </c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67"/>
      <c r="AJ46" s="69" t="s">
        <v>2</v>
      </c>
    </row>
    <row r="47" spans="1:36" ht="14.25" outlineLevel="1">
      <c r="A47" s="66" t="s">
        <v>2</v>
      </c>
      <c r="B47" s="67"/>
      <c r="C47" s="81" t="s">
        <v>7</v>
      </c>
      <c r="D47" s="170">
        <f>SUM(E47:P47)</f>
        <v>15934971.833898392</v>
      </c>
      <c r="E47" s="167">
        <f t="shared" ref="E47:K47" si="80">E45-E46</f>
        <v>1646074.278325415</v>
      </c>
      <c r="F47" s="167">
        <f t="shared" si="80"/>
        <v>1580204.262031788</v>
      </c>
      <c r="G47" s="167">
        <f t="shared" si="80"/>
        <v>1516962.0355660208</v>
      </c>
      <c r="H47" s="167">
        <f t="shared" si="80"/>
        <v>1456243.0496122013</v>
      </c>
      <c r="I47" s="167">
        <f t="shared" si="80"/>
        <v>1397946.9045585198</v>
      </c>
      <c r="J47" s="167">
        <f t="shared" si="80"/>
        <v>1341977.1861374928</v>
      </c>
      <c r="K47" s="167">
        <f t="shared" si="80"/>
        <v>1288241.3075638467</v>
      </c>
      <c r="L47" s="167">
        <f t="shared" ref="L47:P47" si="81">L45-L46</f>
        <v>1236650.3579136149</v>
      </c>
      <c r="M47" s="167">
        <f t="shared" si="81"/>
        <v>1187118.9564981186</v>
      </c>
      <c r="N47" s="167">
        <f t="shared" si="81"/>
        <v>1139565.1129961989</v>
      </c>
      <c r="O47" s="167">
        <f t="shared" si="81"/>
        <v>1093910.0931174022</v>
      </c>
      <c r="P47" s="167">
        <f t="shared" si="81"/>
        <v>1050078.2895777731</v>
      </c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67"/>
      <c r="AJ47" s="69" t="s">
        <v>2</v>
      </c>
    </row>
    <row r="48" spans="1:36" ht="14.25" outlineLevel="1">
      <c r="A48" s="66"/>
      <c r="B48" s="67"/>
      <c r="C48" s="84" t="s">
        <v>43</v>
      </c>
      <c r="D48" s="84"/>
      <c r="E48" s="85">
        <f t="shared" ref="E48:K48" si="82">E47/E45</f>
        <v>0.69105962826550493</v>
      </c>
      <c r="F48" s="85">
        <f t="shared" si="82"/>
        <v>0.69017356666987439</v>
      </c>
      <c r="G48" s="85">
        <f t="shared" si="82"/>
        <v>0.68928496379047799</v>
      </c>
      <c r="H48" s="85">
        <f t="shared" si="82"/>
        <v>0.68839381233874464</v>
      </c>
      <c r="I48" s="85">
        <f t="shared" si="82"/>
        <v>0.68750010500519876</v>
      </c>
      <c r="J48" s="85">
        <f t="shared" si="82"/>
        <v>0.68660383445940065</v>
      </c>
      <c r="K48" s="85">
        <f t="shared" si="82"/>
        <v>0.68570499334988688</v>
      </c>
      <c r="L48" s="85">
        <f t="shared" ref="L48:N48" si="83">L47/L45</f>
        <v>0.6848035743041091</v>
      </c>
      <c r="M48" s="85">
        <f t="shared" si="83"/>
        <v>0.68389956992837397</v>
      </c>
      <c r="N48" s="85">
        <f t="shared" si="83"/>
        <v>0.68299297280778304</v>
      </c>
      <c r="O48" s="85">
        <f>O47/O45</f>
        <v>0.68208377550617083</v>
      </c>
      <c r="P48" s="85">
        <f>P47/P45</f>
        <v>0.68117197056604473</v>
      </c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85"/>
      <c r="AJ48" s="69"/>
    </row>
    <row r="49" spans="1:36" ht="14.25" outlineLevel="1">
      <c r="A49" s="66"/>
      <c r="B49" s="67"/>
      <c r="C49" s="84" t="s">
        <v>44</v>
      </c>
      <c r="D49" s="84"/>
      <c r="E49" s="85"/>
      <c r="F49" s="85">
        <f t="shared" ref="F49:F50" si="84">(E45-F45)/F45</f>
        <v>4.034886960981212E-2</v>
      </c>
      <c r="G49" s="85">
        <f t="shared" ref="G49:G50" si="85">(F45-G45)/G45</f>
        <v>4.0348869609812113E-2</v>
      </c>
      <c r="H49" s="85">
        <f t="shared" ref="H49:H50" si="86">(G45-H45)/H45</f>
        <v>4.0348869609812175E-2</v>
      </c>
      <c r="I49" s="85">
        <f t="shared" ref="I49:I50" si="87">(H45-I45)/I45</f>
        <v>4.0348869609812134E-2</v>
      </c>
      <c r="J49" s="85">
        <f t="shared" ref="J49:J50" si="88">(I45-J45)/J45</f>
        <v>4.0348869609812238E-2</v>
      </c>
      <c r="K49" s="85">
        <f t="shared" ref="K49:K50" si="89">(J45-K45)/K45</f>
        <v>4.0348869609812203E-2</v>
      </c>
      <c r="L49" s="85">
        <f t="shared" ref="L49:L50" si="90">(K45-L45)/L45</f>
        <v>4.0348869609812224E-2</v>
      </c>
      <c r="M49" s="85">
        <f t="shared" ref="M49:M50" si="91">(L45-M45)/M45</f>
        <v>4.0348869609812224E-2</v>
      </c>
      <c r="N49" s="85">
        <f>(M45-N45)/N45</f>
        <v>4.0348869609812259E-2</v>
      </c>
      <c r="O49" s="85">
        <f t="shared" ref="O49:O50" si="92">(N45-O45)/O45</f>
        <v>4.0348869609812273E-2</v>
      </c>
      <c r="P49" s="85">
        <f>(O45-P45)/P45</f>
        <v>4.0348869609812273E-2</v>
      </c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85"/>
      <c r="AJ49" s="69"/>
    </row>
    <row r="50" spans="1:36" ht="14.25" outlineLevel="1">
      <c r="A50" s="66"/>
      <c r="B50" s="67"/>
      <c r="C50" s="84" t="s">
        <v>45</v>
      </c>
      <c r="D50" s="84"/>
      <c r="E50" s="85"/>
      <c r="F50" s="85">
        <f t="shared" si="84"/>
        <v>3.7373612884583712E-2</v>
      </c>
      <c r="G50" s="85">
        <f t="shared" si="85"/>
        <v>3.7373612884583664E-2</v>
      </c>
      <c r="H50" s="85">
        <f t="shared" si="86"/>
        <v>3.7373612884583678E-2</v>
      </c>
      <c r="I50" s="85">
        <f t="shared" si="87"/>
        <v>3.7373612884583664E-2</v>
      </c>
      <c r="J50" s="85">
        <f t="shared" si="88"/>
        <v>3.7373612884583546E-2</v>
      </c>
      <c r="K50" s="85">
        <f t="shared" si="89"/>
        <v>3.7373612884583705E-2</v>
      </c>
      <c r="L50" s="85">
        <f t="shared" si="90"/>
        <v>3.7373612884583622E-2</v>
      </c>
      <c r="M50" s="85">
        <f t="shared" si="91"/>
        <v>3.7373612884583546E-2</v>
      </c>
      <c r="N50" s="85">
        <f>(M46-N46)/N46</f>
        <v>3.737361288458365E-2</v>
      </c>
      <c r="O50" s="85">
        <f t="shared" si="92"/>
        <v>3.7373612884583608E-2</v>
      </c>
      <c r="P50" s="85">
        <f t="shared" ref="P50" si="93">(O46-P46)/P46</f>
        <v>3.7373612884583587E-2</v>
      </c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85"/>
      <c r="AJ50" s="69"/>
    </row>
    <row r="51" spans="1:36" ht="15.75" customHeight="1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69"/>
    </row>
    <row r="52" spans="1:36" ht="17.649999999999999">
      <c r="A52" s="72" t="s">
        <v>2</v>
      </c>
      <c r="B52" s="73"/>
      <c r="C52" s="73"/>
      <c r="D52" s="73" t="s">
        <v>107</v>
      </c>
      <c r="E52" s="74">
        <v>45838</v>
      </c>
      <c r="F52" s="74">
        <f t="shared" ref="F52:L52" si="94">EOMONTH(E52,-1)</f>
        <v>45808</v>
      </c>
      <c r="G52" s="74">
        <f t="shared" si="94"/>
        <v>45777</v>
      </c>
      <c r="H52" s="74">
        <f t="shared" si="94"/>
        <v>45747</v>
      </c>
      <c r="I52" s="74">
        <f t="shared" si="94"/>
        <v>45716</v>
      </c>
      <c r="J52" s="74">
        <f t="shared" si="94"/>
        <v>45688</v>
      </c>
      <c r="K52" s="74">
        <f t="shared" si="94"/>
        <v>45657</v>
      </c>
      <c r="L52" s="74">
        <f t="shared" si="94"/>
        <v>45626</v>
      </c>
      <c r="M52" s="74">
        <f t="shared" ref="M52" si="95">EOMONTH(L52,-1)</f>
        <v>45596</v>
      </c>
      <c r="N52" s="74">
        <f t="shared" ref="N52" si="96">EOMONTH(M52,-1)</f>
        <v>45565</v>
      </c>
      <c r="O52" s="74">
        <f t="shared" ref="O52" si="97">EOMONTH(N52,-1)</f>
        <v>45535</v>
      </c>
      <c r="P52" s="74">
        <f t="shared" ref="P52" si="98">EOMONTH(O52,-1)</f>
        <v>45504</v>
      </c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73"/>
      <c r="AJ52" s="76" t="s">
        <v>2</v>
      </c>
    </row>
    <row r="53" spans="1:36" ht="15.4">
      <c r="A53" s="66" t="s">
        <v>2</v>
      </c>
      <c r="B53" s="67"/>
      <c r="C53" s="77" t="s">
        <v>4</v>
      </c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2"/>
      <c r="AI53" s="68"/>
      <c r="AJ53" s="69" t="s">
        <v>2</v>
      </c>
    </row>
    <row r="54" spans="1:36" ht="14.25">
      <c r="A54" s="66" t="s">
        <v>2</v>
      </c>
      <c r="B54" s="67"/>
      <c r="C54" s="78" t="s">
        <v>5</v>
      </c>
      <c r="D54" s="169">
        <f>SUM(E54:P54)</f>
        <v>37110228.931125581</v>
      </c>
      <c r="E54" s="166">
        <f t="shared" ref="E54:O54" si="99">F54*(1+$Q$54)</f>
        <v>3793796.1691680965</v>
      </c>
      <c r="F54" s="166">
        <f t="shared" si="99"/>
        <v>3649463.1804249324</v>
      </c>
      <c r="G54" s="166">
        <f t="shared" si="99"/>
        <v>3510621.2646626616</v>
      </c>
      <c r="H54" s="166">
        <f t="shared" si="99"/>
        <v>3377061.5168849686</v>
      </c>
      <c r="I54" s="166">
        <f t="shared" si="99"/>
        <v>3248582.9797767368</v>
      </c>
      <c r="J54" s="166">
        <f t="shared" si="99"/>
        <v>3124992.3413386773</v>
      </c>
      <c r="K54" s="166">
        <f t="shared" si="99"/>
        <v>3006103.6440252913</v>
      </c>
      <c r="L54" s="166">
        <f t="shared" si="99"/>
        <v>2891738.004948528</v>
      </c>
      <c r="M54" s="166">
        <f t="shared" si="99"/>
        <v>2781723.3467261447</v>
      </c>
      <c r="N54" s="166">
        <f t="shared" si="99"/>
        <v>2675894.1385698034</v>
      </c>
      <c r="O54" s="166">
        <f t="shared" si="99"/>
        <v>2574091.1472233324</v>
      </c>
      <c r="P54" s="166">
        <f>E45*(1+$Q$54)</f>
        <v>2476161.1973764137</v>
      </c>
      <c r="Q54" s="242">
        <f>Q45+D32</f>
        <v>3.9549101225994171E-2</v>
      </c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67"/>
      <c r="AJ54" s="69" t="s">
        <v>2</v>
      </c>
    </row>
    <row r="55" spans="1:36" ht="14.25" outlineLevel="1">
      <c r="A55" s="66" t="s">
        <v>2</v>
      </c>
      <c r="B55" s="67"/>
      <c r="C55" s="78" t="s">
        <v>6</v>
      </c>
      <c r="D55" s="169">
        <f>SUM(E55:P55)</f>
        <v>11299175.756695736</v>
      </c>
      <c r="E55" s="166">
        <f t="shared" ref="E55" si="100">F55*(1+$AI$13)</f>
        <v>1142959.74233135</v>
      </c>
      <c r="F55" s="166">
        <f t="shared" ref="F55" si="101">G55*(1+$AI$13)</f>
        <v>1101782.1623138911</v>
      </c>
      <c r="G55" s="166">
        <f t="shared" ref="G55" si="102">H55*(1+$AI$13)</f>
        <v>1062088.0930740172</v>
      </c>
      <c r="H55" s="166">
        <f t="shared" ref="H55" si="103">I55*(1+$AI$13)</f>
        <v>1023824.0879490959</v>
      </c>
      <c r="I55" s="166">
        <f t="shared" ref="I55" si="104">J55*(1+$AI$13)</f>
        <v>986938.62580732978</v>
      </c>
      <c r="J55" s="166">
        <f t="shared" ref="J55" si="105">K55*(1+$AI$13)</f>
        <v>951382.04167637229</v>
      </c>
      <c r="K55" s="166">
        <f t="shared" ref="K55" si="106">L55*(1+$AI$13)</f>
        <v>917106.45987119526</v>
      </c>
      <c r="L55" s="166">
        <f t="shared" ref="L55" si="107">M55*(1+$AI$13)</f>
        <v>884065.72953117033</v>
      </c>
      <c r="M55" s="166">
        <f t="shared" ref="M55" si="108">N55*(1+$AI$13)</f>
        <v>852215.36247956404</v>
      </c>
      <c r="N55" s="166">
        <f t="shared" ref="N55" si="109">O55*(1+$AI$13)</f>
        <v>821512.47332177905</v>
      </c>
      <c r="O55" s="166">
        <f t="shared" ref="O55" si="110">P55*(1+$AI$13)</f>
        <v>791915.72170168464</v>
      </c>
      <c r="P55" s="166">
        <f>E46*(1+$AI$13)</f>
        <v>763385.25663828675</v>
      </c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67"/>
      <c r="AJ55" s="69" t="s">
        <v>2</v>
      </c>
    </row>
    <row r="56" spans="1:36" ht="14.25" outlineLevel="1">
      <c r="A56" s="66" t="s">
        <v>2</v>
      </c>
      <c r="B56" s="67"/>
      <c r="C56" s="81" t="s">
        <v>7</v>
      </c>
      <c r="D56" s="170">
        <f>SUM(E56:P56)</f>
        <v>25811053.174429853</v>
      </c>
      <c r="E56" s="167">
        <f t="shared" ref="E56:K56" si="111">E54-E55</f>
        <v>2650836.4268367467</v>
      </c>
      <c r="F56" s="167">
        <f t="shared" si="111"/>
        <v>2547681.0181110413</v>
      </c>
      <c r="G56" s="167">
        <f t="shared" si="111"/>
        <v>2448533.1715886444</v>
      </c>
      <c r="H56" s="167">
        <f t="shared" si="111"/>
        <v>2353237.4289358729</v>
      </c>
      <c r="I56" s="167">
        <f t="shared" si="111"/>
        <v>2261644.3539694073</v>
      </c>
      <c r="J56" s="167">
        <f t="shared" si="111"/>
        <v>2173610.299662305</v>
      </c>
      <c r="K56" s="167">
        <f t="shared" si="111"/>
        <v>2088997.1841540961</v>
      </c>
      <c r="L56" s="167">
        <f t="shared" ref="L56:P56" si="112">L54-L55</f>
        <v>2007672.2754173577</v>
      </c>
      <c r="M56" s="167">
        <f t="shared" si="112"/>
        <v>1929507.9842465806</v>
      </c>
      <c r="N56" s="167">
        <f t="shared" si="112"/>
        <v>1854381.6652480243</v>
      </c>
      <c r="O56" s="167">
        <f t="shared" si="112"/>
        <v>1782175.4255216478</v>
      </c>
      <c r="P56" s="167">
        <f t="shared" si="112"/>
        <v>1712775.9407381271</v>
      </c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4"/>
      <c r="AI56" s="67"/>
      <c r="AJ56" s="69" t="s">
        <v>2</v>
      </c>
    </row>
    <row r="57" spans="1:36" ht="14.25" outlineLevel="1">
      <c r="A57" s="66"/>
      <c r="B57" s="67"/>
      <c r="C57" s="84" t="s">
        <v>43</v>
      </c>
      <c r="D57" s="84"/>
      <c r="E57" s="85">
        <f t="shared" ref="E57:K57" si="113">E56/E54</f>
        <v>0.69872926974303473</v>
      </c>
      <c r="F57" s="85">
        <f t="shared" si="113"/>
        <v>0.69809747136958289</v>
      </c>
      <c r="G57" s="85">
        <f t="shared" si="113"/>
        <v>0.69746434804436985</v>
      </c>
      <c r="H57" s="85">
        <f t="shared" si="113"/>
        <v>0.69682989698882358</v>
      </c>
      <c r="I57" s="85">
        <f t="shared" si="113"/>
        <v>0.69619411541854526</v>
      </c>
      <c r="J57" s="85">
        <f t="shared" si="113"/>
        <v>0.69555700054329694</v>
      </c>
      <c r="K57" s="85">
        <f t="shared" si="113"/>
        <v>0.69491854956698917</v>
      </c>
      <c r="L57" s="85">
        <f t="shared" ref="L57:N57" si="114">L56/L54</f>
        <v>0.69427875968766872</v>
      </c>
      <c r="M57" s="85">
        <f t="shared" si="114"/>
        <v>0.69363762809750651</v>
      </c>
      <c r="N57" s="85">
        <f t="shared" si="114"/>
        <v>0.69299515198278494</v>
      </c>
      <c r="O57" s="85">
        <f>O56/O54</f>
        <v>0.69235132852388592</v>
      </c>
      <c r="P57" s="85">
        <f>P56/P54</f>
        <v>0.6917061548952782</v>
      </c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85"/>
      <c r="AJ57" s="69"/>
    </row>
    <row r="58" spans="1:36" ht="14.25" outlineLevel="1">
      <c r="A58" s="66"/>
      <c r="B58" s="67"/>
      <c r="C58" s="84" t="s">
        <v>44</v>
      </c>
      <c r="D58" s="84"/>
      <c r="E58" s="85"/>
      <c r="F58" s="85">
        <f t="shared" ref="F58:F59" si="115">(E54-F54)/F54</f>
        <v>3.9549101225994122E-2</v>
      </c>
      <c r="G58" s="85">
        <f t="shared" ref="G58:G59" si="116">(F54-G54)/G54</f>
        <v>3.9549101225994032E-2</v>
      </c>
      <c r="H58" s="85">
        <f t="shared" ref="H58:H59" si="117">(G54-H54)/H54</f>
        <v>3.954910122599415E-2</v>
      </c>
      <c r="I58" s="85">
        <f t="shared" ref="I58:I59" si="118">(H54-I54)/I54</f>
        <v>3.9549101225994129E-2</v>
      </c>
      <c r="J58" s="85">
        <f t="shared" ref="J58:J59" si="119">(I54-J54)/J54</f>
        <v>3.9549101225994046E-2</v>
      </c>
      <c r="K58" s="85">
        <f t="shared" ref="K58:K59" si="120">(J54-K54)/K54</f>
        <v>3.9549101225994109E-2</v>
      </c>
      <c r="L58" s="85">
        <f t="shared" ref="L58:L59" si="121">(K54-L54)/L54</f>
        <v>3.9549101225994011E-2</v>
      </c>
      <c r="M58" s="85">
        <f t="shared" ref="M58:M59" si="122">(L54-M54)/M54</f>
        <v>3.9549101225994088E-2</v>
      </c>
      <c r="N58" s="85">
        <f>(M54-N54)/N54</f>
        <v>3.9549101225994018E-2</v>
      </c>
      <c r="O58" s="85">
        <f t="shared" ref="O58:O59" si="123">(N54-O54)/O54</f>
        <v>3.9549101225994157E-2</v>
      </c>
      <c r="P58" s="85">
        <f>(O54-P54)/P54</f>
        <v>3.9549101225994164E-2</v>
      </c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85"/>
      <c r="AJ58" s="69"/>
    </row>
    <row r="59" spans="1:36" ht="14.25" outlineLevel="1">
      <c r="A59" s="66"/>
      <c r="B59" s="67"/>
      <c r="C59" s="84" t="s">
        <v>45</v>
      </c>
      <c r="D59" s="84"/>
      <c r="E59" s="85"/>
      <c r="F59" s="85">
        <f t="shared" si="115"/>
        <v>3.7373612884583657E-2</v>
      </c>
      <c r="G59" s="85">
        <f t="shared" si="116"/>
        <v>3.7373612884583587E-2</v>
      </c>
      <c r="H59" s="85">
        <f t="shared" si="117"/>
        <v>3.7373612884583546E-2</v>
      </c>
      <c r="I59" s="85">
        <f t="shared" si="118"/>
        <v>3.7373612884583643E-2</v>
      </c>
      <c r="J59" s="85">
        <f t="shared" si="119"/>
        <v>3.7373612884583567E-2</v>
      </c>
      <c r="K59" s="85">
        <f t="shared" si="120"/>
        <v>3.7373612884583685E-2</v>
      </c>
      <c r="L59" s="85">
        <f t="shared" si="121"/>
        <v>3.7373612884583574E-2</v>
      </c>
      <c r="M59" s="85">
        <f t="shared" si="122"/>
        <v>3.737361288458358E-2</v>
      </c>
      <c r="N59" s="85">
        <f>(M55-N55)/N55</f>
        <v>3.7373612884583601E-2</v>
      </c>
      <c r="O59" s="85">
        <f t="shared" si="123"/>
        <v>3.7373612884583608E-2</v>
      </c>
      <c r="P59" s="85">
        <f t="shared" ref="P59" si="124">(O55-P55)/P55</f>
        <v>3.7373612884583678E-2</v>
      </c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85"/>
      <c r="AJ59" s="69"/>
    </row>
    <row r="60" spans="1:36" ht="15.75" customHeight="1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9"/>
    </row>
    <row r="61" spans="1:36" ht="17.649999999999999">
      <c r="A61" s="72" t="s">
        <v>2</v>
      </c>
      <c r="B61" s="73"/>
      <c r="C61" s="73"/>
      <c r="D61" s="73" t="s">
        <v>108</v>
      </c>
      <c r="E61" s="74">
        <v>46203</v>
      </c>
      <c r="F61" s="74">
        <f t="shared" ref="F61:L61" si="125">EOMONTH(E61,-1)</f>
        <v>46173</v>
      </c>
      <c r="G61" s="74">
        <f t="shared" si="125"/>
        <v>46142</v>
      </c>
      <c r="H61" s="74">
        <f t="shared" si="125"/>
        <v>46112</v>
      </c>
      <c r="I61" s="74">
        <f t="shared" si="125"/>
        <v>46081</v>
      </c>
      <c r="J61" s="74">
        <f t="shared" si="125"/>
        <v>46053</v>
      </c>
      <c r="K61" s="74">
        <f t="shared" si="125"/>
        <v>46022</v>
      </c>
      <c r="L61" s="74">
        <f t="shared" si="125"/>
        <v>45991</v>
      </c>
      <c r="M61" s="74">
        <f t="shared" ref="M61" si="126">EOMONTH(L61,-1)</f>
        <v>45961</v>
      </c>
      <c r="N61" s="74">
        <f t="shared" ref="N61" si="127">EOMONTH(M61,-1)</f>
        <v>45930</v>
      </c>
      <c r="O61" s="74">
        <f t="shared" ref="O61" si="128">EOMONTH(N61,-1)</f>
        <v>45900</v>
      </c>
      <c r="P61" s="74">
        <f t="shared" ref="P61" si="129">EOMONTH(O61,-1)</f>
        <v>45869</v>
      </c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73"/>
      <c r="AJ61" s="76" t="s">
        <v>2</v>
      </c>
    </row>
    <row r="62" spans="1:36" ht="15.4">
      <c r="A62" s="66" t="s">
        <v>2</v>
      </c>
      <c r="B62" s="67"/>
      <c r="C62" s="77" t="s">
        <v>4</v>
      </c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68"/>
      <c r="AJ62" s="69" t="s">
        <v>2</v>
      </c>
    </row>
    <row r="63" spans="1:36" ht="14.25">
      <c r="A63" s="66" t="s">
        <v>2</v>
      </c>
      <c r="B63" s="67"/>
      <c r="C63" s="78" t="s">
        <v>5</v>
      </c>
      <c r="D63" s="169">
        <f>SUM(E63:P63)</f>
        <v>58790706.677514151</v>
      </c>
      <c r="E63" s="166">
        <f t="shared" ref="E63:O63" si="130">F63*(1+$Q$63)</f>
        <v>5986914.9409900876</v>
      </c>
      <c r="F63" s="166">
        <f t="shared" si="130"/>
        <v>5763580.0589243006</v>
      </c>
      <c r="G63" s="166">
        <f t="shared" si="130"/>
        <v>5548576.4242603835</v>
      </c>
      <c r="H63" s="166">
        <f t="shared" si="130"/>
        <v>5341593.2495269421</v>
      </c>
      <c r="I63" s="166">
        <f t="shared" si="130"/>
        <v>5142331.340816875</v>
      </c>
      <c r="J63" s="166">
        <f t="shared" si="130"/>
        <v>4950502.6653029695</v>
      </c>
      <c r="K63" s="166">
        <f t="shared" si="130"/>
        <v>4765829.9348868327</v>
      </c>
      <c r="L63" s="166">
        <f t="shared" si="130"/>
        <v>4588046.2053793063</v>
      </c>
      <c r="M63" s="166">
        <f t="shared" si="130"/>
        <v>4416894.4906329941</v>
      </c>
      <c r="N63" s="166">
        <f t="shared" si="130"/>
        <v>4252127.3910691226</v>
      </c>
      <c r="O63" s="166">
        <f t="shared" si="130"/>
        <v>4093506.7360617747</v>
      </c>
      <c r="P63" s="166">
        <f>E54*(1+$Q$63)</f>
        <v>3940803.2396625639</v>
      </c>
      <c r="Q63" s="242">
        <f>Q54+D32</f>
        <v>3.8749332842176215E-2</v>
      </c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67"/>
      <c r="AJ63" s="69" t="s">
        <v>2</v>
      </c>
    </row>
    <row r="64" spans="1:36" ht="14.25" outlineLevel="1">
      <c r="A64" s="66" t="s">
        <v>2</v>
      </c>
      <c r="B64" s="67"/>
      <c r="C64" s="78" t="s">
        <v>6</v>
      </c>
      <c r="D64" s="169">
        <f>SUM(E64:P64)</f>
        <v>17549676.956786588</v>
      </c>
      <c r="E64" s="166">
        <f t="shared" ref="E64" si="131">F64*(1+$AI$13)</f>
        <v>1775224.5548212482</v>
      </c>
      <c r="F64" s="166">
        <f t="shared" ref="F64" si="132">G64*(1+$AI$13)</f>
        <v>1711268.2767059708</v>
      </c>
      <c r="G64" s="166">
        <f t="shared" ref="G64" si="133">H64*(1+$AI$13)</f>
        <v>1649616.1609003288</v>
      </c>
      <c r="H64" s="166">
        <f t="shared" ref="H64" si="134">I64*(1+$AI$13)</f>
        <v>1590185.1950073286</v>
      </c>
      <c r="I64" s="166">
        <f t="shared" ref="I64" si="135">J64*(1+$AI$13)</f>
        <v>1532895.3573299053</v>
      </c>
      <c r="J64" s="166">
        <f t="shared" ref="J64" si="136">K64*(1+$AI$13)</f>
        <v>1477669.5091245323</v>
      </c>
      <c r="K64" s="166">
        <f t="shared" ref="K64" si="137">L64*(1+$AI$13)</f>
        <v>1424433.290736628</v>
      </c>
      <c r="L64" s="166">
        <f t="shared" ref="L64" si="138">M64*(1+$AI$13)</f>
        <v>1373115.021477906</v>
      </c>
      <c r="M64" s="166">
        <f t="shared" ref="M64" si="139">N64*(1+$AI$13)</f>
        <v>1323645.6031108596</v>
      </c>
      <c r="N64" s="166">
        <f t="shared" ref="N64" si="140">O64*(1+$AI$13)</f>
        <v>1275958.4268104245</v>
      </c>
      <c r="O64" s="166">
        <f t="shared" ref="O64" si="141">P64*(1+$AI$13)</f>
        <v>1229989.2834775483</v>
      </c>
      <c r="P64" s="166">
        <f>E55*(1+$AI$13)</f>
        <v>1185676.2772839053</v>
      </c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67"/>
      <c r="AJ64" s="69" t="s">
        <v>2</v>
      </c>
    </row>
    <row r="65" spans="1:36" ht="14.25" outlineLevel="1">
      <c r="A65" s="66" t="s">
        <v>2</v>
      </c>
      <c r="B65" s="67"/>
      <c r="C65" s="81" t="s">
        <v>7</v>
      </c>
      <c r="D65" s="170">
        <f>SUM(E65:P65)</f>
        <v>41241029.72072757</v>
      </c>
      <c r="E65" s="167">
        <f t="shared" ref="E65:K65" si="142">E63-E64</f>
        <v>4211690.3861688394</v>
      </c>
      <c r="F65" s="167">
        <f t="shared" si="142"/>
        <v>4052311.7822183296</v>
      </c>
      <c r="G65" s="167">
        <f t="shared" si="142"/>
        <v>3898960.2633600547</v>
      </c>
      <c r="H65" s="167">
        <f t="shared" si="142"/>
        <v>3751408.0545196133</v>
      </c>
      <c r="I65" s="167">
        <f t="shared" si="142"/>
        <v>3609435.98348697</v>
      </c>
      <c r="J65" s="167">
        <f t="shared" si="142"/>
        <v>3472833.1561784372</v>
      </c>
      <c r="K65" s="167">
        <f t="shared" si="142"/>
        <v>3341396.644150205</v>
      </c>
      <c r="L65" s="167">
        <f t="shared" ref="L65:P65" si="143">L63-L64</f>
        <v>3214931.1839014003</v>
      </c>
      <c r="M65" s="167">
        <f t="shared" si="143"/>
        <v>3093248.8875221345</v>
      </c>
      <c r="N65" s="167">
        <f t="shared" si="143"/>
        <v>2976168.9642586978</v>
      </c>
      <c r="O65" s="167">
        <f t="shared" si="143"/>
        <v>2863517.4525842266</v>
      </c>
      <c r="P65" s="167">
        <f t="shared" si="143"/>
        <v>2755126.9623786584</v>
      </c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67"/>
      <c r="AJ65" s="69" t="s">
        <v>2</v>
      </c>
    </row>
    <row r="66" spans="1:36" ht="14.25" outlineLevel="1">
      <c r="A66" s="66"/>
      <c r="B66" s="67"/>
      <c r="C66" s="84" t="s">
        <v>43</v>
      </c>
      <c r="D66" s="84"/>
      <c r="E66" s="85">
        <f t="shared" ref="E66:K66" si="144">E65/E63</f>
        <v>0.70348258287971099</v>
      </c>
      <c r="F66" s="85">
        <f t="shared" si="144"/>
        <v>0.7030893543230563</v>
      </c>
      <c r="G66" s="85">
        <f t="shared" si="144"/>
        <v>0.70269560428372035</v>
      </c>
      <c r="H66" s="85">
        <f t="shared" si="144"/>
        <v>0.70230133207013512</v>
      </c>
      <c r="I66" s="85">
        <f t="shared" si="144"/>
        <v>0.70190653698981598</v>
      </c>
      <c r="J66" s="85">
        <f t="shared" si="144"/>
        <v>0.70151121834935937</v>
      </c>
      <c r="K66" s="85">
        <f t="shared" si="144"/>
        <v>0.70111537545444291</v>
      </c>
      <c r="L66" s="85">
        <f t="shared" ref="L66:N66" si="145">L65/L63</f>
        <v>0.70071900760982264</v>
      </c>
      <c r="M66" s="85">
        <f t="shared" si="145"/>
        <v>0.70032211411933332</v>
      </c>
      <c r="N66" s="85">
        <f t="shared" si="145"/>
        <v>0.699924694285886</v>
      </c>
      <c r="O66" s="85">
        <f>O65/O63</f>
        <v>0.6995267474114677</v>
      </c>
      <c r="P66" s="85">
        <f>P65/P63</f>
        <v>0.69912827279713907</v>
      </c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85"/>
      <c r="AJ66" s="69"/>
    </row>
    <row r="67" spans="1:36" ht="14.25" outlineLevel="1">
      <c r="A67" s="66"/>
      <c r="B67" s="67"/>
      <c r="C67" s="84" t="s">
        <v>44</v>
      </c>
      <c r="D67" s="84"/>
      <c r="E67" s="85"/>
      <c r="F67" s="85">
        <f t="shared" ref="F67:F68" si="146">(E63-F63)/F63</f>
        <v>3.8749332842176153E-2</v>
      </c>
      <c r="G67" s="85">
        <f t="shared" ref="G67:G68" si="147">(F63-G63)/G63</f>
        <v>3.8749332842176139E-2</v>
      </c>
      <c r="H67" s="85">
        <f t="shared" ref="H67:H68" si="148">(G63-H63)/H63</f>
        <v>3.8749332842176257E-2</v>
      </c>
      <c r="I67" s="85">
        <f t="shared" ref="I67:I68" si="149">(H63-I63)/I63</f>
        <v>3.8749332842176173E-2</v>
      </c>
      <c r="J67" s="85">
        <f t="shared" ref="J67:J68" si="150">(I63-J63)/J63</f>
        <v>3.8749332842176264E-2</v>
      </c>
      <c r="K67" s="85">
        <f t="shared" ref="K67:K68" si="151">(J63-K63)/K63</f>
        <v>3.8749332842176194E-2</v>
      </c>
      <c r="L67" s="85">
        <f t="shared" ref="L67:L68" si="152">(K63-L63)/L63</f>
        <v>3.8749332842176229E-2</v>
      </c>
      <c r="M67" s="85">
        <f t="shared" ref="M67:M68" si="153">(L63-M63)/M63</f>
        <v>3.8749332842176208E-2</v>
      </c>
      <c r="N67" s="85">
        <f>(M63-N63)/N63</f>
        <v>3.8749332842176146E-2</v>
      </c>
      <c r="O67" s="85">
        <f t="shared" ref="O67:O68" si="154">(N63-O63)/O63</f>
        <v>3.8749332842176173E-2</v>
      </c>
      <c r="P67" s="85">
        <f>(O63-P63)/P63</f>
        <v>3.8749332842176153E-2</v>
      </c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85"/>
      <c r="AJ67" s="69"/>
    </row>
    <row r="68" spans="1:36" ht="14.25" outlineLevel="1">
      <c r="A68" s="66"/>
      <c r="B68" s="67"/>
      <c r="C68" s="84" t="s">
        <v>45</v>
      </c>
      <c r="D68" s="84"/>
      <c r="E68" s="85"/>
      <c r="F68" s="85">
        <f t="shared" si="146"/>
        <v>3.737361288458358E-2</v>
      </c>
      <c r="G68" s="85">
        <f t="shared" si="147"/>
        <v>3.7373612884583671E-2</v>
      </c>
      <c r="H68" s="85">
        <f t="shared" si="148"/>
        <v>3.7373612884583692E-2</v>
      </c>
      <c r="I68" s="85">
        <f t="shared" si="149"/>
        <v>3.7373612884583629E-2</v>
      </c>
      <c r="J68" s="85">
        <f t="shared" si="150"/>
        <v>3.7373612884583587E-2</v>
      </c>
      <c r="K68" s="85">
        <f t="shared" si="151"/>
        <v>3.7373612884583664E-2</v>
      </c>
      <c r="L68" s="85">
        <f t="shared" si="152"/>
        <v>3.7373612884583608E-2</v>
      </c>
      <c r="M68" s="85">
        <f t="shared" si="153"/>
        <v>3.737361288458356E-2</v>
      </c>
      <c r="N68" s="85">
        <f>(M64-N64)/N64</f>
        <v>3.7373612884583594E-2</v>
      </c>
      <c r="O68" s="85">
        <f t="shared" si="154"/>
        <v>3.7373612884583615E-2</v>
      </c>
      <c r="P68" s="85">
        <f t="shared" ref="P68" si="155">(O64-P64)/P64</f>
        <v>3.7373612884583678E-2</v>
      </c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85"/>
      <c r="AJ68" s="69"/>
    </row>
    <row r="69" spans="1:36" ht="14.25" outlineLevel="1">
      <c r="A69" s="66"/>
      <c r="B69" s="67"/>
      <c r="C69" s="84"/>
      <c r="D69" s="84"/>
      <c r="E69" s="84"/>
      <c r="F69" s="84"/>
      <c r="G69" s="84"/>
      <c r="H69" s="84"/>
      <c r="I69" s="84"/>
      <c r="J69" s="84"/>
      <c r="K69" s="85"/>
      <c r="L69" s="85"/>
      <c r="M69" s="85"/>
      <c r="N69" s="85"/>
      <c r="O69" s="85"/>
      <c r="P69" s="8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85"/>
      <c r="AJ69" s="69"/>
    </row>
    <row r="70" spans="1:36" ht="15.75" customHeight="1">
      <c r="A70" s="66"/>
      <c r="B70" s="67"/>
      <c r="C70" s="68" t="s">
        <v>51</v>
      </c>
      <c r="D70" s="68"/>
      <c r="E70" s="68"/>
      <c r="F70" s="68"/>
      <c r="G70" s="68"/>
      <c r="H70" s="68"/>
      <c r="I70" s="68"/>
      <c r="J70" s="68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9"/>
    </row>
    <row r="71" spans="1:36" ht="15.75" customHeight="1">
      <c r="A71" s="66"/>
      <c r="B71" s="67"/>
      <c r="C71" s="286" t="s">
        <v>52</v>
      </c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9"/>
    </row>
    <row r="72" spans="1:36" ht="15.75" customHeight="1">
      <c r="A72" s="66"/>
      <c r="B72" s="67"/>
      <c r="C72" s="67" t="s">
        <v>53</v>
      </c>
      <c r="D72" s="287">
        <v>15.5</v>
      </c>
      <c r="E72" s="67" t="s">
        <v>54</v>
      </c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9"/>
    </row>
    <row r="73" spans="1:36" ht="15.75" customHeight="1">
      <c r="A73" s="66"/>
      <c r="B73" s="67"/>
      <c r="C73" s="67" t="s">
        <v>55</v>
      </c>
      <c r="D73" s="287">
        <v>13.5</v>
      </c>
      <c r="E73" s="67" t="s">
        <v>54</v>
      </c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9"/>
    </row>
    <row r="74" spans="1:36" ht="15.75" customHeight="1">
      <c r="A74" s="66"/>
      <c r="B74" s="67"/>
      <c r="C74" s="67" t="s">
        <v>56</v>
      </c>
      <c r="D74" s="287">
        <v>9.5</v>
      </c>
      <c r="E74" s="67" t="s">
        <v>54</v>
      </c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9"/>
    </row>
    <row r="75" spans="1:36" ht="15.75" customHeight="1">
      <c r="A75" s="66"/>
      <c r="B75" s="67"/>
      <c r="C75" s="67" t="s">
        <v>57</v>
      </c>
      <c r="D75" s="287">
        <v>14.8</v>
      </c>
      <c r="E75" s="67" t="s">
        <v>54</v>
      </c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9"/>
    </row>
    <row r="76" spans="1:36" ht="15.75" customHeight="1">
      <c r="A76" s="66"/>
      <c r="B76" s="67"/>
      <c r="C76" s="67" t="s">
        <v>58</v>
      </c>
      <c r="D76" s="287">
        <v>9.6</v>
      </c>
      <c r="E76" s="67" t="s">
        <v>54</v>
      </c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9"/>
    </row>
    <row r="77" spans="1:36" ht="15.75" customHeight="1">
      <c r="A77" s="66"/>
      <c r="B77" s="67"/>
      <c r="C77" s="67" t="s">
        <v>59</v>
      </c>
      <c r="D77" s="287">
        <v>13.6</v>
      </c>
      <c r="E77" s="67" t="s">
        <v>54</v>
      </c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9"/>
    </row>
    <row r="78" spans="1:36" ht="15.75" customHeight="1">
      <c r="A78" s="66"/>
      <c r="B78" s="67"/>
      <c r="C78" s="67" t="s">
        <v>60</v>
      </c>
      <c r="D78" s="287">
        <v>10.4</v>
      </c>
      <c r="E78" s="67" t="s">
        <v>54</v>
      </c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9"/>
    </row>
    <row r="79" spans="1:36" ht="15.75" customHeight="1">
      <c r="A79" s="66"/>
      <c r="B79" s="67"/>
      <c r="C79" s="67" t="s">
        <v>61</v>
      </c>
      <c r="D79" s="287">
        <v>15</v>
      </c>
      <c r="E79" s="67" t="s">
        <v>54</v>
      </c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9"/>
    </row>
    <row r="80" spans="1:36" ht="15.75" customHeight="1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9"/>
    </row>
    <row r="81" spans="1:36" ht="15.75" customHeight="1">
      <c r="A81" s="66"/>
      <c r="B81" s="67"/>
      <c r="C81" s="67" t="s">
        <v>62</v>
      </c>
      <c r="D81" s="288">
        <v>15.5</v>
      </c>
      <c r="E81" s="67" t="s">
        <v>63</v>
      </c>
      <c r="F81" s="67"/>
      <c r="G81" s="67"/>
      <c r="H81" s="67"/>
      <c r="I81" s="67"/>
      <c r="J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9"/>
    </row>
    <row r="82" spans="1:36" ht="15.75" customHeight="1">
      <c r="A82" s="66"/>
      <c r="B82" s="67"/>
      <c r="C82" s="67"/>
      <c r="D82" s="93"/>
      <c r="E82" s="67"/>
      <c r="F82" s="67"/>
      <c r="G82" s="67"/>
      <c r="H82" s="67"/>
      <c r="I82" s="67"/>
      <c r="J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9"/>
    </row>
    <row r="83" spans="1:36" ht="15.75" customHeight="1">
      <c r="A83" s="66"/>
      <c r="B83" s="67"/>
      <c r="C83" s="68" t="s">
        <v>64</v>
      </c>
      <c r="D83" s="93"/>
      <c r="E83" s="67"/>
      <c r="F83" s="67"/>
      <c r="G83" s="67"/>
      <c r="H83" s="67"/>
      <c r="I83" s="68"/>
      <c r="J83" s="68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9"/>
    </row>
    <row r="84" spans="1:36" ht="15.75" customHeight="1">
      <c r="A84" s="66"/>
      <c r="B84" s="67"/>
      <c r="C84" s="67" t="s">
        <v>65</v>
      </c>
      <c r="D84" s="94">
        <v>0.28000000000000003</v>
      </c>
      <c r="E84" s="67" t="s">
        <v>66</v>
      </c>
      <c r="F84" s="67"/>
      <c r="G84" s="67"/>
      <c r="H84" s="67"/>
      <c r="I84" s="67"/>
      <c r="J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9"/>
    </row>
    <row r="85" spans="1:36" ht="15.75" customHeight="1">
      <c r="A85" s="66"/>
      <c r="B85" s="67"/>
      <c r="C85" s="67" t="s">
        <v>67</v>
      </c>
      <c r="D85" s="93">
        <f>D81*(1-D84)</f>
        <v>11.16</v>
      </c>
      <c r="E85" s="95"/>
      <c r="F85" s="67"/>
      <c r="G85" s="67"/>
      <c r="H85" s="67"/>
      <c r="I85" s="67"/>
      <c r="J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9"/>
    </row>
    <row r="86" spans="1:36" ht="15.75" customHeight="1">
      <c r="A86" s="66"/>
      <c r="B86" s="67"/>
      <c r="C86" s="67"/>
      <c r="D86" s="93"/>
      <c r="E86" s="95"/>
      <c r="F86" s="67"/>
      <c r="G86" s="67"/>
      <c r="H86" s="67"/>
      <c r="I86" s="67"/>
      <c r="J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9"/>
    </row>
    <row r="87" spans="1:36" ht="15.75" customHeight="1">
      <c r="A87" s="66"/>
      <c r="B87" s="67"/>
      <c r="C87" s="68" t="s">
        <v>68</v>
      </c>
      <c r="D87" s="93"/>
      <c r="E87" s="95"/>
      <c r="F87" s="67"/>
      <c r="G87" s="67"/>
      <c r="H87" s="67"/>
      <c r="I87" s="68"/>
      <c r="J87" s="68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9"/>
    </row>
    <row r="88" spans="1:36" ht="15.75" hidden="1" customHeight="1">
      <c r="A88" s="66"/>
      <c r="B88" s="67"/>
      <c r="C88" s="67" t="s">
        <v>69</v>
      </c>
      <c r="D88" s="92">
        <f>Q8</f>
        <v>557800</v>
      </c>
      <c r="E88" s="67"/>
      <c r="F88" s="67"/>
      <c r="G88" s="67"/>
      <c r="H88" s="67"/>
      <c r="I88" s="67"/>
      <c r="J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9"/>
    </row>
    <row r="89" spans="1:36" ht="15.75" hidden="1" customHeight="1">
      <c r="A89" s="66"/>
      <c r="B89" s="67"/>
      <c r="C89" s="67" t="s">
        <v>70</v>
      </c>
      <c r="D89" s="96">
        <f>Q6</f>
        <v>44377</v>
      </c>
      <c r="E89" s="67"/>
      <c r="F89" s="67"/>
      <c r="G89" s="67"/>
      <c r="H89" s="67"/>
      <c r="I89" s="67"/>
      <c r="J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9"/>
    </row>
    <row r="90" spans="1:36" ht="15.75" hidden="1" customHeight="1">
      <c r="A90" s="66"/>
      <c r="B90" s="67"/>
      <c r="C90" s="67" t="s">
        <v>71</v>
      </c>
      <c r="D90" s="92">
        <f>AC8</f>
        <v>338500</v>
      </c>
      <c r="E90" s="67"/>
      <c r="F90" s="67"/>
      <c r="G90" s="67"/>
      <c r="H90" s="67"/>
      <c r="I90" s="67"/>
      <c r="J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9"/>
    </row>
    <row r="91" spans="1:36" ht="15.75" hidden="1" customHeight="1">
      <c r="A91" s="66"/>
      <c r="B91" s="67"/>
      <c r="C91" s="67" t="s">
        <v>72</v>
      </c>
      <c r="D91" s="96">
        <f>AC6</f>
        <v>44012</v>
      </c>
      <c r="E91" s="67"/>
      <c r="F91" s="67"/>
      <c r="G91" s="67"/>
      <c r="H91" s="67"/>
      <c r="I91" s="67"/>
      <c r="J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9"/>
    </row>
    <row r="92" spans="1:36" ht="15.75" hidden="1" customHeight="1">
      <c r="A92" s="66"/>
      <c r="B92" s="67"/>
      <c r="C92" s="67" t="s">
        <v>73</v>
      </c>
      <c r="D92" s="94">
        <f>(D88-D90)/D90</f>
        <v>0.64785819793205313</v>
      </c>
      <c r="E92" s="67"/>
      <c r="F92" s="67"/>
      <c r="G92" s="67"/>
      <c r="H92" s="67"/>
      <c r="I92" s="67"/>
      <c r="J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9"/>
    </row>
    <row r="93" spans="1:36" ht="15.75" hidden="1" customHeight="1">
      <c r="A93" s="66"/>
      <c r="B93" s="67"/>
      <c r="C93" s="67"/>
      <c r="D93" s="94"/>
      <c r="E93" s="67"/>
      <c r="F93" s="67"/>
      <c r="G93" s="67"/>
      <c r="H93" s="67"/>
      <c r="I93" s="67"/>
      <c r="J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9"/>
    </row>
    <row r="94" spans="1:36" ht="15.75" hidden="1" customHeight="1">
      <c r="A94" s="66"/>
      <c r="B94" s="67"/>
      <c r="C94" s="67"/>
      <c r="D94" s="94"/>
      <c r="E94" s="67"/>
      <c r="F94" s="67"/>
      <c r="G94" s="67"/>
      <c r="H94" s="67"/>
      <c r="I94" s="67"/>
      <c r="J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9"/>
    </row>
    <row r="95" spans="1:36" ht="15.75" customHeight="1">
      <c r="A95" s="66"/>
      <c r="B95" s="67"/>
      <c r="C95" s="67" t="s">
        <v>109</v>
      </c>
      <c r="D95" s="97">
        <f>D54</f>
        <v>37110228.931125581</v>
      </c>
      <c r="E95" s="67"/>
      <c r="F95" s="67"/>
      <c r="G95" s="67"/>
      <c r="H95" s="67"/>
      <c r="I95" s="67"/>
      <c r="J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9"/>
    </row>
    <row r="96" spans="1:36" ht="15.75" customHeight="1">
      <c r="A96" s="66"/>
      <c r="B96" s="67"/>
      <c r="C96" s="67" t="s">
        <v>110</v>
      </c>
      <c r="D96" s="97">
        <f>D63</f>
        <v>58790706.677514151</v>
      </c>
      <c r="E96" s="67"/>
      <c r="F96" s="67"/>
      <c r="G96" s="67"/>
      <c r="H96" s="67"/>
      <c r="I96" s="67"/>
      <c r="J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9"/>
    </row>
    <row r="97" spans="1:36" ht="15.75" customHeight="1">
      <c r="A97" s="66"/>
      <c r="B97" s="67"/>
      <c r="C97" s="67" t="s">
        <v>77</v>
      </c>
      <c r="D97" s="94">
        <f>(D96-D95)/D95</f>
        <v>0.58421837781238883</v>
      </c>
      <c r="E97" s="67"/>
      <c r="F97" s="67"/>
      <c r="G97" s="67"/>
      <c r="H97" s="67"/>
      <c r="I97" s="67"/>
      <c r="J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9"/>
    </row>
    <row r="98" spans="1:36" ht="15.75" customHeight="1">
      <c r="A98" s="66"/>
      <c r="B98" s="67"/>
      <c r="C98" s="67" t="s">
        <v>78</v>
      </c>
      <c r="D98" s="94">
        <v>0.52</v>
      </c>
      <c r="E98" s="67" t="s">
        <v>79</v>
      </c>
      <c r="F98" s="67"/>
      <c r="G98" s="67"/>
      <c r="H98" s="67"/>
      <c r="I98" s="67"/>
      <c r="J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9"/>
    </row>
    <row r="99" spans="1:36" ht="15.75" customHeight="1">
      <c r="A99" s="66"/>
      <c r="B99" s="67"/>
      <c r="C99" s="67" t="s">
        <v>80</v>
      </c>
      <c r="D99" s="98" t="str">
        <f>IF(D97&gt;D98,"Yes", "No")</f>
        <v>Yes</v>
      </c>
      <c r="E99" s="67"/>
      <c r="F99" s="67"/>
      <c r="G99" s="67"/>
      <c r="H99" s="67"/>
      <c r="I99" s="67"/>
      <c r="J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9"/>
    </row>
    <row r="100" spans="1:36" ht="15.75" customHeight="1">
      <c r="A100" s="66"/>
      <c r="B100" s="67"/>
      <c r="F100" s="67"/>
      <c r="G100" s="67"/>
      <c r="H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9"/>
    </row>
    <row r="101" spans="1:36" ht="15.75" customHeight="1">
      <c r="A101" s="66"/>
      <c r="B101" s="67"/>
      <c r="C101" s="67"/>
      <c r="D101" s="99" t="s">
        <v>81</v>
      </c>
      <c r="E101" s="100" t="s">
        <v>82</v>
      </c>
      <c r="F101" s="67"/>
      <c r="G101" s="67"/>
      <c r="H101" s="67"/>
      <c r="I101" s="67"/>
      <c r="J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9"/>
    </row>
    <row r="102" spans="1:36" ht="15.75" customHeight="1">
      <c r="A102" s="66"/>
      <c r="B102" s="67"/>
      <c r="C102" s="67" t="s">
        <v>83</v>
      </c>
      <c r="D102" s="93">
        <v>1</v>
      </c>
      <c r="E102" s="93">
        <v>3</v>
      </c>
      <c r="F102" s="67" t="s">
        <v>66</v>
      </c>
      <c r="G102" s="67"/>
      <c r="H102" s="67"/>
      <c r="I102" s="67"/>
      <c r="J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9"/>
    </row>
    <row r="103" spans="1:36" ht="15.75" customHeight="1">
      <c r="A103" s="66"/>
      <c r="B103" s="67"/>
      <c r="C103" s="67" t="s">
        <v>84</v>
      </c>
      <c r="D103" s="101">
        <f>D85+D102</f>
        <v>12.16</v>
      </c>
      <c r="E103" s="101">
        <f>D85+E102</f>
        <v>14.16</v>
      </c>
      <c r="F103" s="67"/>
      <c r="G103" s="67"/>
      <c r="H103" s="67"/>
      <c r="I103" s="67"/>
      <c r="J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9"/>
    </row>
    <row r="104" spans="1:36" ht="15.75" customHeight="1">
      <c r="A104" s="66"/>
      <c r="B104" s="67"/>
      <c r="C104" s="67"/>
      <c r="D104" s="93"/>
      <c r="E104" s="93"/>
      <c r="F104" s="67"/>
      <c r="G104" s="67"/>
      <c r="H104" s="67"/>
      <c r="I104" s="67"/>
      <c r="J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9"/>
    </row>
    <row r="105" spans="1:36" ht="15.75" customHeight="1">
      <c r="A105" s="66"/>
      <c r="B105" s="67"/>
      <c r="C105" s="68" t="s">
        <v>85</v>
      </c>
      <c r="D105" s="93"/>
      <c r="E105" s="93"/>
      <c r="F105" s="67"/>
      <c r="G105" s="67"/>
      <c r="H105" s="67"/>
      <c r="I105" s="68"/>
      <c r="J105" s="68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9"/>
    </row>
    <row r="106" spans="1:36" ht="15.75" customHeight="1">
      <c r="A106" s="66"/>
      <c r="B106" s="67"/>
      <c r="C106" s="67" t="s">
        <v>86</v>
      </c>
      <c r="D106" s="102">
        <f>AVERAGE(E66:P66)</f>
        <v>0.70131023671449089</v>
      </c>
      <c r="E106" s="93"/>
      <c r="F106" s="67"/>
      <c r="G106" s="67"/>
      <c r="H106" s="67"/>
      <c r="I106" s="67"/>
      <c r="J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9"/>
    </row>
    <row r="107" spans="1:36" ht="15.75" customHeight="1">
      <c r="A107" s="66"/>
      <c r="B107" s="67"/>
      <c r="C107" s="67"/>
      <c r="D107" s="93"/>
      <c r="E107" s="93"/>
      <c r="F107" s="67"/>
      <c r="G107" s="67"/>
      <c r="H107" s="67"/>
      <c r="I107" s="67"/>
      <c r="J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9"/>
    </row>
    <row r="108" spans="1:36" ht="15.75" customHeight="1">
      <c r="A108" s="66"/>
      <c r="B108" s="67"/>
      <c r="C108" s="103" t="s">
        <v>87</v>
      </c>
      <c r="D108" s="93"/>
      <c r="E108" s="93"/>
      <c r="F108" s="67"/>
      <c r="G108" s="67"/>
      <c r="H108" s="67"/>
      <c r="I108" s="103"/>
      <c r="J108" s="103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9"/>
    </row>
    <row r="109" spans="1:36" ht="15.75" customHeight="1">
      <c r="A109" s="66"/>
      <c r="B109" s="67"/>
      <c r="C109" s="67" t="s">
        <v>4</v>
      </c>
      <c r="D109" s="104">
        <f>D96</f>
        <v>58790706.677514151</v>
      </c>
      <c r="E109" s="105">
        <f>D109</f>
        <v>58790706.677514151</v>
      </c>
      <c r="F109" s="67"/>
      <c r="G109" s="67"/>
      <c r="H109" s="67"/>
      <c r="I109" s="67"/>
      <c r="J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9"/>
    </row>
    <row r="110" spans="1:36" ht="15.75" customHeight="1">
      <c r="A110" s="66"/>
      <c r="B110" s="67"/>
      <c r="C110" s="67" t="s">
        <v>88</v>
      </c>
      <c r="D110" s="93">
        <f>D103</f>
        <v>12.16</v>
      </c>
      <c r="E110" s="93">
        <f>E103</f>
        <v>14.16</v>
      </c>
      <c r="F110" s="67"/>
      <c r="G110" s="67"/>
      <c r="H110" s="67"/>
      <c r="I110" s="67"/>
      <c r="J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9"/>
    </row>
    <row r="111" spans="1:36" ht="15.75" customHeight="1">
      <c r="A111" s="66"/>
      <c r="B111" s="67"/>
      <c r="C111" s="67" t="s">
        <v>89</v>
      </c>
      <c r="D111" s="104">
        <f>D109*D110</f>
        <v>714894993.19857204</v>
      </c>
      <c r="E111" s="104">
        <f>E109*E110</f>
        <v>832476406.55360043</v>
      </c>
      <c r="F111" s="67"/>
      <c r="G111" s="67"/>
      <c r="H111" s="67"/>
      <c r="I111" s="67"/>
      <c r="J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9"/>
    </row>
    <row r="112" spans="1:36" ht="15.75" customHeight="1">
      <c r="A112" s="66"/>
      <c r="B112" s="67"/>
      <c r="C112" s="67" t="s">
        <v>90</v>
      </c>
      <c r="D112" s="102">
        <v>0.74</v>
      </c>
      <c r="E112" s="102">
        <f t="shared" ref="E112:E117" si="156">D112</f>
        <v>0.74</v>
      </c>
      <c r="F112" s="67" t="s">
        <v>66</v>
      </c>
      <c r="G112" s="67"/>
      <c r="H112" s="67"/>
      <c r="I112" s="67"/>
      <c r="J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9"/>
    </row>
    <row r="113" spans="1:36" ht="15.75" customHeight="1">
      <c r="A113" s="66"/>
      <c r="B113" s="67"/>
      <c r="C113" s="67" t="s">
        <v>91</v>
      </c>
      <c r="D113" s="104">
        <f>D109*D112</f>
        <v>43505122.941360474</v>
      </c>
      <c r="E113" s="104">
        <f>E109*E112</f>
        <v>43505122.941360474</v>
      </c>
      <c r="F113" s="67"/>
      <c r="G113" s="67"/>
      <c r="H113" s="67"/>
      <c r="I113" s="67"/>
      <c r="J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9"/>
    </row>
    <row r="114" spans="1:36" ht="15.75" customHeight="1">
      <c r="A114" s="66"/>
      <c r="B114" s="67"/>
      <c r="C114" s="67" t="s">
        <v>92</v>
      </c>
      <c r="D114" s="93">
        <f>D111/D113</f>
        <v>16.432432432432432</v>
      </c>
      <c r="E114" s="93">
        <f>E111/E113</f>
        <v>19.135135135135137</v>
      </c>
      <c r="F114" s="67"/>
      <c r="G114" s="67"/>
      <c r="H114" s="67"/>
      <c r="I114" s="67"/>
      <c r="J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9"/>
    </row>
    <row r="115" spans="1:36" ht="15.75" customHeight="1">
      <c r="A115" s="66"/>
      <c r="B115" s="67"/>
      <c r="C115" s="67"/>
      <c r="D115" s="105"/>
      <c r="E115" s="93"/>
      <c r="F115" s="67"/>
      <c r="G115" s="67"/>
      <c r="H115" s="67"/>
      <c r="I115" s="67"/>
      <c r="J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9"/>
    </row>
    <row r="116" spans="1:36" ht="15.75" customHeight="1">
      <c r="A116" s="66"/>
      <c r="B116" s="67"/>
      <c r="C116" s="103" t="s">
        <v>93</v>
      </c>
      <c r="D116" s="105"/>
      <c r="E116" s="93"/>
      <c r="F116" s="67"/>
      <c r="G116" s="67"/>
      <c r="H116" s="67"/>
      <c r="I116" s="103"/>
      <c r="J116" s="103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9"/>
    </row>
    <row r="117" spans="1:36" ht="15.75" customHeight="1">
      <c r="A117" s="66"/>
      <c r="B117" s="67"/>
      <c r="C117" s="67" t="s">
        <v>94</v>
      </c>
      <c r="D117" s="104">
        <f>D109</f>
        <v>58790706.677514151</v>
      </c>
      <c r="E117" s="104">
        <f t="shared" si="156"/>
        <v>58790706.677514151</v>
      </c>
      <c r="F117" s="67"/>
      <c r="G117" s="67"/>
      <c r="H117" s="67"/>
      <c r="I117" s="67"/>
      <c r="J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9"/>
    </row>
    <row r="118" spans="1:36" ht="15.75" customHeight="1">
      <c r="A118" s="66"/>
      <c r="B118" s="67"/>
      <c r="C118" s="67" t="s">
        <v>95</v>
      </c>
      <c r="D118" s="102">
        <f>D106</f>
        <v>0.70131023671449089</v>
      </c>
      <c r="E118" s="102">
        <f>D118</f>
        <v>0.70131023671449089</v>
      </c>
      <c r="F118" s="67"/>
      <c r="G118" s="67"/>
      <c r="H118" s="67"/>
      <c r="I118" s="67"/>
      <c r="J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9"/>
    </row>
    <row r="119" spans="1:36" ht="15.75" customHeight="1">
      <c r="A119" s="66"/>
      <c r="B119" s="67"/>
      <c r="C119" s="67" t="s">
        <v>96</v>
      </c>
      <c r="D119" s="105">
        <f>D118*D117</f>
        <v>41230524.416619651</v>
      </c>
      <c r="E119" s="105">
        <f>E118*E117</f>
        <v>41230524.416619651</v>
      </c>
      <c r="F119" s="67"/>
      <c r="G119" s="67"/>
      <c r="H119" s="67"/>
      <c r="I119" s="67"/>
      <c r="J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9"/>
    </row>
    <row r="120" spans="1:36" ht="15.75" customHeight="1">
      <c r="A120" s="66"/>
      <c r="B120" s="67"/>
      <c r="C120" s="67" t="s">
        <v>97</v>
      </c>
      <c r="D120" s="93">
        <f>D114</f>
        <v>16.432432432432432</v>
      </c>
      <c r="E120" s="93">
        <f>E114</f>
        <v>19.135135135135137</v>
      </c>
      <c r="F120" s="67"/>
      <c r="G120" s="67"/>
      <c r="H120" s="67"/>
      <c r="I120" s="67"/>
      <c r="J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9"/>
    </row>
    <row r="121" spans="1:36" ht="15.75" customHeight="1">
      <c r="A121" s="66"/>
      <c r="B121" s="67"/>
      <c r="C121" s="67" t="s">
        <v>89</v>
      </c>
      <c r="D121" s="104">
        <f>D119*D120</f>
        <v>677517806.62985802</v>
      </c>
      <c r="E121" s="104">
        <f>E119*E120</f>
        <v>788951656.40450585</v>
      </c>
      <c r="F121" s="67"/>
      <c r="G121" s="67"/>
      <c r="H121" s="67"/>
      <c r="I121" s="67"/>
      <c r="J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9"/>
    </row>
    <row r="122" spans="1:36" ht="15.75" customHeight="1">
      <c r="A122" s="66"/>
      <c r="B122" s="67"/>
      <c r="C122" s="67" t="s">
        <v>98</v>
      </c>
      <c r="D122" s="101">
        <f>D121/D117</f>
        <v>11.524233078984066</v>
      </c>
      <c r="E122" s="101">
        <f>E121/E117</f>
        <v>13.419666151185396</v>
      </c>
      <c r="F122" s="67"/>
      <c r="G122" s="67"/>
      <c r="H122" s="67"/>
      <c r="I122" s="67"/>
      <c r="J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9"/>
    </row>
    <row r="123" spans="1:36" ht="15.75" customHeight="1">
      <c r="A123" s="66"/>
      <c r="B123" s="67"/>
      <c r="C123" s="67"/>
      <c r="D123" s="104"/>
      <c r="E123" s="93"/>
      <c r="F123" s="67"/>
      <c r="G123" s="67"/>
      <c r="H123" s="67"/>
      <c r="I123" s="67"/>
      <c r="J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9"/>
    </row>
    <row r="124" spans="1:36" ht="15.75" customHeight="1">
      <c r="A124" s="66"/>
      <c r="B124" s="67"/>
      <c r="C124" s="68" t="s">
        <v>99</v>
      </c>
      <c r="D124" s="270">
        <f>D122*D117</f>
        <v>677517806.62985802</v>
      </c>
      <c r="E124" s="270">
        <f>E122*E117</f>
        <v>788951656.40450585</v>
      </c>
      <c r="F124" s="67"/>
      <c r="G124" s="269"/>
      <c r="H124" s="67"/>
      <c r="I124" s="68"/>
      <c r="J124" s="68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9"/>
    </row>
    <row r="125" spans="1:36" s="255" customFormat="1" ht="15.75" customHeight="1">
      <c r="A125" s="66"/>
      <c r="B125" s="67"/>
      <c r="C125" s="67"/>
      <c r="D125" s="104"/>
      <c r="E125" s="93"/>
      <c r="F125" s="67"/>
      <c r="G125" s="246"/>
      <c r="H125" s="67"/>
      <c r="I125" s="67"/>
      <c r="J125" s="67"/>
      <c r="K125" s="246"/>
      <c r="L125" s="246"/>
      <c r="M125" s="246"/>
      <c r="N125" s="246"/>
      <c r="O125" s="246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9"/>
    </row>
    <row r="126" spans="1:36" ht="15.75" customHeight="1">
      <c r="A126" s="66" t="s">
        <v>2</v>
      </c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9" t="s">
        <v>2</v>
      </c>
    </row>
    <row r="127" spans="1:36" ht="15.75" customHeight="1">
      <c r="A127" s="63" t="s">
        <v>2</v>
      </c>
      <c r="B127" s="106" t="s">
        <v>2</v>
      </c>
      <c r="C127" s="106" t="s">
        <v>2</v>
      </c>
      <c r="D127" s="106"/>
      <c r="E127" s="106"/>
      <c r="F127" s="106"/>
      <c r="G127" s="106"/>
      <c r="H127" s="106"/>
      <c r="I127" s="106"/>
      <c r="J127" s="106"/>
      <c r="K127" s="106" t="s">
        <v>2</v>
      </c>
      <c r="L127" s="106" t="s">
        <v>2</v>
      </c>
      <c r="M127" s="106" t="s">
        <v>2</v>
      </c>
      <c r="N127" s="106" t="s">
        <v>2</v>
      </c>
      <c r="O127" s="106" t="s">
        <v>2</v>
      </c>
      <c r="P127" s="106" t="s">
        <v>2</v>
      </c>
      <c r="Q127" s="106" t="s">
        <v>2</v>
      </c>
      <c r="R127" s="106" t="s">
        <v>2</v>
      </c>
      <c r="S127" s="106" t="s">
        <v>2</v>
      </c>
      <c r="T127" s="106" t="s">
        <v>2</v>
      </c>
      <c r="U127" s="106" t="s">
        <v>2</v>
      </c>
      <c r="V127" s="106" t="s">
        <v>2</v>
      </c>
      <c r="W127" s="106" t="s">
        <v>2</v>
      </c>
      <c r="X127" s="106" t="s">
        <v>2</v>
      </c>
      <c r="Y127" s="106" t="s">
        <v>2</v>
      </c>
      <c r="Z127" s="106" t="s">
        <v>2</v>
      </c>
      <c r="AA127" s="106" t="s">
        <v>2</v>
      </c>
      <c r="AB127" s="106" t="s">
        <v>2</v>
      </c>
      <c r="AC127" s="106" t="s">
        <v>2</v>
      </c>
      <c r="AD127" s="106" t="s">
        <v>2</v>
      </c>
      <c r="AE127" s="106" t="s">
        <v>2</v>
      </c>
      <c r="AF127" s="106" t="s">
        <v>2</v>
      </c>
      <c r="AG127" s="106" t="s">
        <v>2</v>
      </c>
      <c r="AH127" s="106" t="s">
        <v>2</v>
      </c>
      <c r="AI127" s="106" t="s">
        <v>2</v>
      </c>
    </row>
    <row r="128" spans="1:36" ht="15.75" customHeight="1">
      <c r="A128" s="63" t="s">
        <v>2</v>
      </c>
      <c r="B128" s="63" t="s">
        <v>2</v>
      </c>
      <c r="C128" s="63" t="s">
        <v>2</v>
      </c>
      <c r="D128" s="63"/>
      <c r="E128" s="63"/>
      <c r="F128" s="63"/>
      <c r="G128" s="63"/>
      <c r="H128" s="63"/>
      <c r="I128" s="63"/>
      <c r="J128" s="63"/>
      <c r="K128" s="63" t="s">
        <v>2</v>
      </c>
      <c r="L128" s="63" t="s">
        <v>2</v>
      </c>
      <c r="M128" s="63" t="s">
        <v>2</v>
      </c>
      <c r="N128" s="63" t="s">
        <v>2</v>
      </c>
      <c r="O128" s="63" t="s">
        <v>2</v>
      </c>
      <c r="P128" s="63" t="s">
        <v>2</v>
      </c>
      <c r="Q128" s="63" t="s">
        <v>2</v>
      </c>
      <c r="R128" s="63" t="s">
        <v>2</v>
      </c>
      <c r="S128" s="63" t="s">
        <v>2</v>
      </c>
      <c r="T128" s="63" t="s">
        <v>2</v>
      </c>
      <c r="U128" s="63" t="s">
        <v>2</v>
      </c>
      <c r="V128" s="63" t="s">
        <v>2</v>
      </c>
      <c r="W128" s="63" t="s">
        <v>2</v>
      </c>
      <c r="X128" s="63" t="s">
        <v>2</v>
      </c>
      <c r="Y128" s="63" t="s">
        <v>2</v>
      </c>
      <c r="Z128" s="63" t="s">
        <v>2</v>
      </c>
      <c r="AA128" s="63" t="s">
        <v>2</v>
      </c>
      <c r="AB128" s="63" t="s">
        <v>2</v>
      </c>
      <c r="AC128" s="63" t="s">
        <v>2</v>
      </c>
      <c r="AD128" s="63" t="s">
        <v>2</v>
      </c>
      <c r="AE128" s="63" t="s">
        <v>2</v>
      </c>
      <c r="AF128" s="63" t="s">
        <v>2</v>
      </c>
      <c r="AG128" s="63" t="s">
        <v>2</v>
      </c>
      <c r="AH128" s="63" t="s">
        <v>2</v>
      </c>
      <c r="AI128" s="63" t="s">
        <v>2</v>
      </c>
    </row>
    <row r="129" spans="1:35" ht="15.75" customHeight="1">
      <c r="A129" s="63" t="s">
        <v>2</v>
      </c>
      <c r="B129" s="63" t="s">
        <v>2</v>
      </c>
      <c r="C129" s="63" t="s">
        <v>2</v>
      </c>
      <c r="D129" s="63"/>
      <c r="E129" s="63"/>
      <c r="F129" s="63"/>
      <c r="G129" s="63"/>
      <c r="H129" s="63"/>
      <c r="I129" s="63"/>
      <c r="J129" s="63"/>
      <c r="K129" s="63" t="s">
        <v>2</v>
      </c>
      <c r="L129" s="63" t="s">
        <v>2</v>
      </c>
      <c r="M129" s="63" t="s">
        <v>2</v>
      </c>
      <c r="N129" s="63" t="s">
        <v>2</v>
      </c>
      <c r="O129" s="63" t="s">
        <v>2</v>
      </c>
      <c r="P129" s="63" t="s">
        <v>2</v>
      </c>
      <c r="Q129" s="63" t="s">
        <v>2</v>
      </c>
      <c r="R129" s="63" t="s">
        <v>2</v>
      </c>
      <c r="S129" s="63" t="s">
        <v>2</v>
      </c>
      <c r="T129" s="63" t="s">
        <v>2</v>
      </c>
      <c r="U129" s="63" t="s">
        <v>2</v>
      </c>
      <c r="V129" s="63" t="s">
        <v>2</v>
      </c>
      <c r="W129" s="63" t="s">
        <v>2</v>
      </c>
      <c r="X129" s="63" t="s">
        <v>2</v>
      </c>
      <c r="Y129" s="63" t="s">
        <v>2</v>
      </c>
      <c r="Z129" s="63" t="s">
        <v>2</v>
      </c>
      <c r="AA129" s="63" t="s">
        <v>2</v>
      </c>
      <c r="AB129" s="63" t="s">
        <v>2</v>
      </c>
      <c r="AC129" s="63" t="s">
        <v>2</v>
      </c>
      <c r="AD129" s="63" t="s">
        <v>2</v>
      </c>
      <c r="AE129" s="63" t="s">
        <v>2</v>
      </c>
      <c r="AF129" s="63" t="s">
        <v>2</v>
      </c>
      <c r="AG129" s="63" t="s">
        <v>2</v>
      </c>
      <c r="AH129" s="63" t="s">
        <v>2</v>
      </c>
      <c r="AI129" s="63" t="s">
        <v>2</v>
      </c>
    </row>
    <row r="130" spans="1:35" ht="15.75" customHeight="1">
      <c r="A130" s="63" t="s">
        <v>2</v>
      </c>
      <c r="B130" s="63" t="s">
        <v>2</v>
      </c>
      <c r="C130" s="63" t="s">
        <v>2</v>
      </c>
      <c r="D130" s="63"/>
      <c r="E130" s="63"/>
      <c r="F130" s="63"/>
      <c r="G130" s="63"/>
      <c r="H130" s="63"/>
      <c r="I130" s="63"/>
      <c r="J130" s="63"/>
      <c r="K130" s="63" t="s">
        <v>2</v>
      </c>
      <c r="L130" s="63" t="s">
        <v>2</v>
      </c>
      <c r="M130" s="63" t="s">
        <v>2</v>
      </c>
      <c r="N130" s="63" t="s">
        <v>2</v>
      </c>
      <c r="O130" s="63" t="s">
        <v>2</v>
      </c>
      <c r="P130" s="63" t="s">
        <v>2</v>
      </c>
      <c r="Q130" s="63" t="s">
        <v>2</v>
      </c>
      <c r="R130" s="63" t="s">
        <v>2</v>
      </c>
      <c r="S130" s="63" t="s">
        <v>2</v>
      </c>
      <c r="T130" s="63" t="s">
        <v>2</v>
      </c>
      <c r="U130" s="63" t="s">
        <v>2</v>
      </c>
      <c r="V130" s="63" t="s">
        <v>2</v>
      </c>
      <c r="W130" s="63" t="s">
        <v>2</v>
      </c>
      <c r="X130" s="63" t="s">
        <v>2</v>
      </c>
      <c r="Y130" s="63" t="s">
        <v>2</v>
      </c>
      <c r="Z130" s="63" t="s">
        <v>2</v>
      </c>
      <c r="AA130" s="63" t="s">
        <v>2</v>
      </c>
      <c r="AB130" s="63" t="s">
        <v>2</v>
      </c>
      <c r="AC130" s="63" t="s">
        <v>2</v>
      </c>
      <c r="AD130" s="63" t="s">
        <v>2</v>
      </c>
      <c r="AE130" s="63" t="s">
        <v>2</v>
      </c>
      <c r="AF130" s="63" t="s">
        <v>2</v>
      </c>
      <c r="AG130" s="63" t="s">
        <v>2</v>
      </c>
      <c r="AH130" s="63" t="s">
        <v>2</v>
      </c>
      <c r="AI130" s="63" t="s">
        <v>2</v>
      </c>
    </row>
    <row r="131" spans="1:35" ht="15.75" customHeight="1">
      <c r="A131" s="63" t="s">
        <v>2</v>
      </c>
      <c r="B131" s="63" t="s">
        <v>2</v>
      </c>
      <c r="C131" s="63" t="s">
        <v>2</v>
      </c>
      <c r="D131" s="63"/>
      <c r="E131" s="63"/>
      <c r="F131" s="63"/>
      <c r="G131" s="63"/>
      <c r="H131" s="63"/>
      <c r="I131" s="63"/>
      <c r="J131" s="63"/>
      <c r="K131" s="63" t="s">
        <v>2</v>
      </c>
      <c r="L131" s="63" t="s">
        <v>2</v>
      </c>
      <c r="M131" s="63" t="s">
        <v>2</v>
      </c>
      <c r="N131" s="63" t="s">
        <v>2</v>
      </c>
      <c r="O131" s="63" t="s">
        <v>2</v>
      </c>
      <c r="P131" s="63" t="s">
        <v>2</v>
      </c>
      <c r="Q131" s="63" t="s">
        <v>2</v>
      </c>
      <c r="R131" s="63" t="s">
        <v>2</v>
      </c>
      <c r="S131" s="63" t="s">
        <v>2</v>
      </c>
      <c r="T131" s="63" t="s">
        <v>2</v>
      </c>
      <c r="U131" s="63" t="s">
        <v>2</v>
      </c>
      <c r="V131" s="63" t="s">
        <v>2</v>
      </c>
      <c r="W131" s="63" t="s">
        <v>2</v>
      </c>
      <c r="X131" s="63" t="s">
        <v>2</v>
      </c>
      <c r="Y131" s="63" t="s">
        <v>2</v>
      </c>
      <c r="Z131" s="63" t="s">
        <v>2</v>
      </c>
      <c r="AA131" s="63" t="s">
        <v>2</v>
      </c>
      <c r="AB131" s="63" t="s">
        <v>2</v>
      </c>
      <c r="AC131" s="63" t="s">
        <v>2</v>
      </c>
      <c r="AD131" s="63" t="s">
        <v>2</v>
      </c>
      <c r="AE131" s="63" t="s">
        <v>2</v>
      </c>
      <c r="AF131" s="63" t="s">
        <v>2</v>
      </c>
      <c r="AG131" s="63" t="s">
        <v>2</v>
      </c>
      <c r="AH131" s="63" t="s">
        <v>2</v>
      </c>
      <c r="AI131" s="63" t="s">
        <v>2</v>
      </c>
    </row>
    <row r="132" spans="1:35" ht="15.75" customHeight="1">
      <c r="A132" s="63" t="s">
        <v>2</v>
      </c>
      <c r="B132" s="63" t="s">
        <v>2</v>
      </c>
      <c r="C132" s="63" t="s">
        <v>2</v>
      </c>
      <c r="D132" s="63"/>
      <c r="E132" s="63"/>
      <c r="F132" s="63"/>
      <c r="G132" s="63"/>
      <c r="H132" s="63"/>
      <c r="I132" s="63"/>
      <c r="J132" s="63"/>
      <c r="K132" s="63" t="s">
        <v>2</v>
      </c>
      <c r="L132" s="63" t="s">
        <v>2</v>
      </c>
      <c r="M132" s="63" t="s">
        <v>2</v>
      </c>
      <c r="N132" s="63" t="s">
        <v>2</v>
      </c>
      <c r="O132" s="63" t="s">
        <v>2</v>
      </c>
      <c r="P132" s="63" t="s">
        <v>2</v>
      </c>
      <c r="Q132" s="63" t="s">
        <v>2</v>
      </c>
      <c r="R132" s="63" t="s">
        <v>2</v>
      </c>
      <c r="S132" s="63" t="s">
        <v>2</v>
      </c>
      <c r="T132" s="63" t="s">
        <v>2</v>
      </c>
      <c r="U132" s="63" t="s">
        <v>2</v>
      </c>
      <c r="V132" s="63" t="s">
        <v>2</v>
      </c>
      <c r="W132" s="63" t="s">
        <v>2</v>
      </c>
      <c r="X132" s="63" t="s">
        <v>2</v>
      </c>
      <c r="Y132" s="63" t="s">
        <v>2</v>
      </c>
      <c r="Z132" s="63" t="s">
        <v>2</v>
      </c>
      <c r="AA132" s="63" t="s">
        <v>2</v>
      </c>
      <c r="AB132" s="63" t="s">
        <v>2</v>
      </c>
      <c r="AC132" s="63" t="s">
        <v>2</v>
      </c>
      <c r="AD132" s="63" t="s">
        <v>2</v>
      </c>
      <c r="AE132" s="63" t="s">
        <v>2</v>
      </c>
      <c r="AF132" s="63" t="s">
        <v>2</v>
      </c>
      <c r="AG132" s="63" t="s">
        <v>2</v>
      </c>
      <c r="AH132" s="63" t="s">
        <v>2</v>
      </c>
      <c r="AI132" s="63" t="s">
        <v>2</v>
      </c>
    </row>
    <row r="133" spans="1:35" ht="15.75" customHeight="1">
      <c r="A133" s="63" t="s">
        <v>2</v>
      </c>
      <c r="B133" s="63" t="s">
        <v>2</v>
      </c>
      <c r="C133" s="63" t="s">
        <v>2</v>
      </c>
      <c r="D133" s="63"/>
      <c r="E133" s="63"/>
      <c r="F133" s="63"/>
      <c r="G133" s="63"/>
      <c r="H133" s="63"/>
      <c r="I133" s="63"/>
      <c r="J133" s="63"/>
      <c r="K133" s="63" t="s">
        <v>2</v>
      </c>
      <c r="L133" s="63" t="s">
        <v>2</v>
      </c>
      <c r="M133" s="63" t="s">
        <v>2</v>
      </c>
      <c r="N133" s="63" t="s">
        <v>2</v>
      </c>
      <c r="O133" s="63" t="s">
        <v>2</v>
      </c>
      <c r="P133" s="63" t="s">
        <v>2</v>
      </c>
      <c r="Q133" s="63" t="s">
        <v>2</v>
      </c>
      <c r="R133" s="63" t="s">
        <v>2</v>
      </c>
      <c r="S133" s="63" t="s">
        <v>2</v>
      </c>
      <c r="T133" s="63" t="s">
        <v>2</v>
      </c>
      <c r="U133" s="63" t="s">
        <v>2</v>
      </c>
      <c r="V133" s="63" t="s">
        <v>2</v>
      </c>
      <c r="W133" s="63" t="s">
        <v>2</v>
      </c>
      <c r="X133" s="63" t="s">
        <v>2</v>
      </c>
      <c r="Y133" s="63" t="s">
        <v>2</v>
      </c>
      <c r="Z133" s="63" t="s">
        <v>2</v>
      </c>
      <c r="AA133" s="63" t="s">
        <v>2</v>
      </c>
      <c r="AB133" s="63" t="s">
        <v>2</v>
      </c>
      <c r="AC133" s="63" t="s">
        <v>2</v>
      </c>
      <c r="AD133" s="63" t="s">
        <v>2</v>
      </c>
      <c r="AE133" s="63" t="s">
        <v>2</v>
      </c>
      <c r="AF133" s="63" t="s">
        <v>2</v>
      </c>
      <c r="AG133" s="63" t="s">
        <v>2</v>
      </c>
      <c r="AH133" s="63" t="s">
        <v>2</v>
      </c>
      <c r="AI133" s="63" t="s">
        <v>2</v>
      </c>
    </row>
    <row r="134" spans="1:35" ht="15.75" customHeight="1">
      <c r="A134" s="63" t="s">
        <v>2</v>
      </c>
      <c r="B134" s="63" t="s">
        <v>2</v>
      </c>
      <c r="C134" s="63" t="s">
        <v>2</v>
      </c>
      <c r="D134" s="63"/>
      <c r="E134" s="63"/>
      <c r="F134" s="63"/>
      <c r="G134" s="63"/>
      <c r="H134" s="63"/>
      <c r="I134" s="63"/>
      <c r="J134" s="63"/>
      <c r="K134" s="63" t="s">
        <v>2</v>
      </c>
      <c r="L134" s="63" t="s">
        <v>2</v>
      </c>
      <c r="M134" s="63" t="s">
        <v>2</v>
      </c>
      <c r="N134" s="63" t="s">
        <v>2</v>
      </c>
      <c r="O134" s="63" t="s">
        <v>2</v>
      </c>
      <c r="P134" s="63" t="s">
        <v>2</v>
      </c>
      <c r="Q134" s="63" t="s">
        <v>2</v>
      </c>
      <c r="R134" s="63" t="s">
        <v>2</v>
      </c>
      <c r="S134" s="63" t="s">
        <v>2</v>
      </c>
      <c r="T134" s="63" t="s">
        <v>2</v>
      </c>
      <c r="U134" s="63" t="s">
        <v>2</v>
      </c>
      <c r="V134" s="63" t="s">
        <v>2</v>
      </c>
      <c r="W134" s="63" t="s">
        <v>2</v>
      </c>
      <c r="X134" s="63" t="s">
        <v>2</v>
      </c>
      <c r="Y134" s="63" t="s">
        <v>2</v>
      </c>
      <c r="Z134" s="63" t="s">
        <v>2</v>
      </c>
      <c r="AA134" s="63" t="s">
        <v>2</v>
      </c>
      <c r="AB134" s="63" t="s">
        <v>2</v>
      </c>
      <c r="AC134" s="63" t="s">
        <v>2</v>
      </c>
      <c r="AD134" s="63" t="s">
        <v>2</v>
      </c>
      <c r="AE134" s="63" t="s">
        <v>2</v>
      </c>
      <c r="AF134" s="63" t="s">
        <v>2</v>
      </c>
      <c r="AG134" s="63" t="s">
        <v>2</v>
      </c>
      <c r="AH134" s="63" t="s">
        <v>2</v>
      </c>
      <c r="AI134" s="63" t="s">
        <v>2</v>
      </c>
    </row>
    <row r="135" spans="1:35" ht="15.75" customHeight="1">
      <c r="A135" s="63" t="s">
        <v>2</v>
      </c>
      <c r="B135" s="63" t="s">
        <v>2</v>
      </c>
      <c r="C135" s="63" t="s">
        <v>2</v>
      </c>
      <c r="D135" s="63"/>
      <c r="E135" s="63"/>
      <c r="F135" s="63"/>
      <c r="G135" s="63"/>
      <c r="H135" s="63"/>
      <c r="I135" s="63"/>
      <c r="J135" s="63"/>
      <c r="K135" s="63" t="s">
        <v>2</v>
      </c>
      <c r="L135" s="63" t="s">
        <v>2</v>
      </c>
      <c r="M135" s="63" t="s">
        <v>2</v>
      </c>
      <c r="N135" s="63" t="s">
        <v>2</v>
      </c>
      <c r="O135" s="63" t="s">
        <v>2</v>
      </c>
      <c r="P135" s="63" t="s">
        <v>2</v>
      </c>
      <c r="Q135" s="63" t="s">
        <v>2</v>
      </c>
      <c r="R135" s="63" t="s">
        <v>2</v>
      </c>
      <c r="S135" s="63" t="s">
        <v>2</v>
      </c>
      <c r="T135" s="63" t="s">
        <v>2</v>
      </c>
      <c r="U135" s="63" t="s">
        <v>2</v>
      </c>
      <c r="V135" s="63" t="s">
        <v>2</v>
      </c>
      <c r="W135" s="63" t="s">
        <v>2</v>
      </c>
      <c r="X135" s="63" t="s">
        <v>2</v>
      </c>
      <c r="Y135" s="63" t="s">
        <v>2</v>
      </c>
      <c r="Z135" s="63" t="s">
        <v>2</v>
      </c>
      <c r="AA135" s="63" t="s">
        <v>2</v>
      </c>
      <c r="AB135" s="63" t="s">
        <v>2</v>
      </c>
      <c r="AC135" s="63" t="s">
        <v>2</v>
      </c>
      <c r="AD135" s="63" t="s">
        <v>2</v>
      </c>
      <c r="AE135" s="63" t="s">
        <v>2</v>
      </c>
      <c r="AF135" s="63" t="s">
        <v>2</v>
      </c>
      <c r="AG135" s="63" t="s">
        <v>2</v>
      </c>
      <c r="AH135" s="63" t="s">
        <v>2</v>
      </c>
      <c r="AI135" s="63" t="s">
        <v>2</v>
      </c>
    </row>
    <row r="136" spans="1:35" ht="15.75" customHeight="1">
      <c r="A136" s="63" t="s">
        <v>2</v>
      </c>
      <c r="B136" s="63" t="s">
        <v>2</v>
      </c>
      <c r="C136" s="63" t="s">
        <v>2</v>
      </c>
      <c r="D136" s="63"/>
      <c r="E136" s="63"/>
      <c r="F136" s="63"/>
      <c r="G136" s="63"/>
      <c r="H136" s="63"/>
      <c r="I136" s="63"/>
      <c r="J136" s="63"/>
      <c r="K136" s="63" t="s">
        <v>2</v>
      </c>
      <c r="L136" s="63" t="s">
        <v>2</v>
      </c>
      <c r="M136" s="63" t="s">
        <v>2</v>
      </c>
      <c r="N136" s="63" t="s">
        <v>2</v>
      </c>
      <c r="O136" s="63" t="s">
        <v>2</v>
      </c>
      <c r="P136" s="63" t="s">
        <v>2</v>
      </c>
      <c r="Q136" s="63" t="s">
        <v>2</v>
      </c>
      <c r="R136" s="63" t="s">
        <v>2</v>
      </c>
      <c r="S136" s="63" t="s">
        <v>2</v>
      </c>
      <c r="T136" s="63" t="s">
        <v>2</v>
      </c>
      <c r="U136" s="63" t="s">
        <v>2</v>
      </c>
      <c r="V136" s="63" t="s">
        <v>2</v>
      </c>
      <c r="W136" s="63" t="s">
        <v>2</v>
      </c>
      <c r="X136" s="63" t="s">
        <v>2</v>
      </c>
      <c r="Y136" s="63" t="s">
        <v>2</v>
      </c>
      <c r="Z136" s="63" t="s">
        <v>2</v>
      </c>
      <c r="AA136" s="63" t="s">
        <v>2</v>
      </c>
      <c r="AB136" s="63" t="s">
        <v>2</v>
      </c>
      <c r="AC136" s="63" t="s">
        <v>2</v>
      </c>
      <c r="AD136" s="63" t="s">
        <v>2</v>
      </c>
      <c r="AE136" s="63" t="s">
        <v>2</v>
      </c>
      <c r="AF136" s="63" t="s">
        <v>2</v>
      </c>
      <c r="AG136" s="63" t="s">
        <v>2</v>
      </c>
      <c r="AH136" s="63" t="s">
        <v>2</v>
      </c>
      <c r="AI136" s="63" t="s">
        <v>2</v>
      </c>
    </row>
    <row r="137" spans="1:35" ht="15.75" customHeight="1">
      <c r="A137" s="63" t="s">
        <v>2</v>
      </c>
      <c r="B137" s="63" t="s">
        <v>2</v>
      </c>
      <c r="C137" s="63" t="s">
        <v>2</v>
      </c>
      <c r="D137" s="63"/>
      <c r="E137" s="63"/>
      <c r="F137" s="63"/>
      <c r="G137" s="63"/>
      <c r="H137" s="63"/>
      <c r="I137" s="63"/>
      <c r="J137" s="63"/>
      <c r="K137" s="63" t="s">
        <v>2</v>
      </c>
      <c r="L137" s="63" t="s">
        <v>2</v>
      </c>
      <c r="M137" s="63" t="s">
        <v>2</v>
      </c>
      <c r="N137" s="63" t="s">
        <v>2</v>
      </c>
      <c r="O137" s="63" t="s">
        <v>2</v>
      </c>
      <c r="P137" s="63" t="s">
        <v>2</v>
      </c>
      <c r="Q137" s="63" t="s">
        <v>2</v>
      </c>
      <c r="R137" s="63" t="s">
        <v>2</v>
      </c>
      <c r="S137" s="63" t="s">
        <v>2</v>
      </c>
      <c r="T137" s="63" t="s">
        <v>2</v>
      </c>
      <c r="U137" s="63" t="s">
        <v>2</v>
      </c>
      <c r="V137" s="63" t="s">
        <v>2</v>
      </c>
      <c r="W137" s="63" t="s">
        <v>2</v>
      </c>
      <c r="X137" s="63" t="s">
        <v>2</v>
      </c>
      <c r="Y137" s="63" t="s">
        <v>2</v>
      </c>
      <c r="Z137" s="63" t="s">
        <v>2</v>
      </c>
      <c r="AA137" s="63" t="s">
        <v>2</v>
      </c>
      <c r="AB137" s="63" t="s">
        <v>2</v>
      </c>
      <c r="AC137" s="63" t="s">
        <v>2</v>
      </c>
      <c r="AD137" s="63" t="s">
        <v>2</v>
      </c>
      <c r="AE137" s="63" t="s">
        <v>2</v>
      </c>
      <c r="AF137" s="63" t="s">
        <v>2</v>
      </c>
      <c r="AG137" s="63" t="s">
        <v>2</v>
      </c>
      <c r="AH137" s="63" t="s">
        <v>2</v>
      </c>
      <c r="AI137" s="63" t="s">
        <v>2</v>
      </c>
    </row>
    <row r="138" spans="1:35" ht="15.75" customHeight="1">
      <c r="A138" s="63" t="s">
        <v>2</v>
      </c>
      <c r="B138" s="63" t="s">
        <v>2</v>
      </c>
      <c r="C138" s="63" t="s">
        <v>2</v>
      </c>
      <c r="D138" s="63"/>
      <c r="E138" s="63"/>
      <c r="F138" s="63"/>
      <c r="G138" s="63"/>
      <c r="H138" s="63"/>
      <c r="I138" s="63"/>
      <c r="J138" s="63"/>
      <c r="K138" s="63" t="s">
        <v>2</v>
      </c>
      <c r="L138" s="63" t="s">
        <v>2</v>
      </c>
      <c r="M138" s="63" t="s">
        <v>2</v>
      </c>
      <c r="N138" s="63" t="s">
        <v>2</v>
      </c>
      <c r="O138" s="63" t="s">
        <v>2</v>
      </c>
      <c r="P138" s="63" t="s">
        <v>2</v>
      </c>
      <c r="Q138" s="63" t="s">
        <v>2</v>
      </c>
      <c r="R138" s="63" t="s">
        <v>2</v>
      </c>
      <c r="S138" s="63" t="s">
        <v>2</v>
      </c>
      <c r="T138" s="63" t="s">
        <v>2</v>
      </c>
      <c r="U138" s="63" t="s">
        <v>2</v>
      </c>
      <c r="V138" s="63" t="s">
        <v>2</v>
      </c>
      <c r="W138" s="63" t="s">
        <v>2</v>
      </c>
      <c r="X138" s="63" t="s">
        <v>2</v>
      </c>
      <c r="Y138" s="63" t="s">
        <v>2</v>
      </c>
      <c r="Z138" s="63" t="s">
        <v>2</v>
      </c>
      <c r="AA138" s="63" t="s">
        <v>2</v>
      </c>
      <c r="AB138" s="63" t="s">
        <v>2</v>
      </c>
      <c r="AC138" s="63" t="s">
        <v>2</v>
      </c>
      <c r="AD138" s="63" t="s">
        <v>2</v>
      </c>
      <c r="AE138" s="63" t="s">
        <v>2</v>
      </c>
      <c r="AF138" s="63" t="s">
        <v>2</v>
      </c>
      <c r="AG138" s="63" t="s">
        <v>2</v>
      </c>
      <c r="AH138" s="63" t="s">
        <v>2</v>
      </c>
      <c r="AI138" s="63" t="s">
        <v>2</v>
      </c>
    </row>
    <row r="139" spans="1:35" ht="15.75" customHeight="1">
      <c r="A139" s="63" t="s">
        <v>2</v>
      </c>
      <c r="B139" s="63" t="s">
        <v>2</v>
      </c>
      <c r="C139" s="63" t="s">
        <v>2</v>
      </c>
      <c r="D139" s="63"/>
      <c r="E139" s="63"/>
      <c r="F139" s="63"/>
      <c r="G139" s="63"/>
      <c r="H139" s="63"/>
      <c r="I139" s="63"/>
      <c r="J139" s="63"/>
      <c r="K139" s="63" t="s">
        <v>2</v>
      </c>
      <c r="L139" s="63" t="s">
        <v>2</v>
      </c>
      <c r="M139" s="63" t="s">
        <v>2</v>
      </c>
      <c r="N139" s="63" t="s">
        <v>2</v>
      </c>
      <c r="O139" s="63" t="s">
        <v>2</v>
      </c>
      <c r="P139" s="63" t="s">
        <v>2</v>
      </c>
      <c r="Q139" s="63" t="s">
        <v>2</v>
      </c>
      <c r="R139" s="63" t="s">
        <v>2</v>
      </c>
      <c r="S139" s="63" t="s">
        <v>2</v>
      </c>
      <c r="T139" s="63" t="s">
        <v>2</v>
      </c>
      <c r="U139" s="63" t="s">
        <v>2</v>
      </c>
      <c r="V139" s="63" t="s">
        <v>2</v>
      </c>
      <c r="W139" s="63" t="s">
        <v>2</v>
      </c>
      <c r="X139" s="63" t="s">
        <v>2</v>
      </c>
      <c r="Y139" s="63" t="s">
        <v>2</v>
      </c>
      <c r="Z139" s="63" t="s">
        <v>2</v>
      </c>
      <c r="AA139" s="63" t="s">
        <v>2</v>
      </c>
      <c r="AB139" s="63" t="s">
        <v>2</v>
      </c>
      <c r="AC139" s="63" t="s">
        <v>2</v>
      </c>
      <c r="AD139" s="63" t="s">
        <v>2</v>
      </c>
      <c r="AE139" s="63" t="s">
        <v>2</v>
      </c>
      <c r="AF139" s="63" t="s">
        <v>2</v>
      </c>
      <c r="AG139" s="63" t="s">
        <v>2</v>
      </c>
      <c r="AH139" s="63" t="s">
        <v>2</v>
      </c>
      <c r="AI139" s="63" t="s">
        <v>2</v>
      </c>
    </row>
    <row r="140" spans="1:35" ht="15.75" customHeight="1">
      <c r="A140" s="63" t="s">
        <v>2</v>
      </c>
      <c r="B140" s="63" t="s">
        <v>2</v>
      </c>
      <c r="C140" s="63" t="s">
        <v>2</v>
      </c>
      <c r="D140" s="63"/>
      <c r="E140" s="63"/>
      <c r="F140" s="63"/>
      <c r="G140" s="63"/>
      <c r="H140" s="63"/>
      <c r="I140" s="63"/>
      <c r="J140" s="63"/>
      <c r="K140" s="63" t="s">
        <v>2</v>
      </c>
      <c r="L140" s="63" t="s">
        <v>2</v>
      </c>
      <c r="M140" s="63" t="s">
        <v>2</v>
      </c>
      <c r="N140" s="63" t="s">
        <v>2</v>
      </c>
      <c r="O140" s="63" t="s">
        <v>2</v>
      </c>
      <c r="P140" s="63" t="s">
        <v>2</v>
      </c>
      <c r="Q140" s="63" t="s">
        <v>2</v>
      </c>
      <c r="R140" s="63" t="s">
        <v>2</v>
      </c>
      <c r="S140" s="63" t="s">
        <v>2</v>
      </c>
      <c r="T140" s="63" t="s">
        <v>2</v>
      </c>
      <c r="U140" s="63" t="s">
        <v>2</v>
      </c>
      <c r="V140" s="63" t="s">
        <v>2</v>
      </c>
      <c r="W140" s="63" t="s">
        <v>2</v>
      </c>
      <c r="X140" s="63" t="s">
        <v>2</v>
      </c>
      <c r="Y140" s="63" t="s">
        <v>2</v>
      </c>
      <c r="Z140" s="63" t="s">
        <v>2</v>
      </c>
      <c r="AA140" s="63" t="s">
        <v>2</v>
      </c>
      <c r="AB140" s="63" t="s">
        <v>2</v>
      </c>
      <c r="AC140" s="63" t="s">
        <v>2</v>
      </c>
      <c r="AD140" s="63" t="s">
        <v>2</v>
      </c>
      <c r="AE140" s="63" t="s">
        <v>2</v>
      </c>
      <c r="AF140" s="63" t="s">
        <v>2</v>
      </c>
      <c r="AG140" s="63" t="s">
        <v>2</v>
      </c>
      <c r="AH140" s="63" t="s">
        <v>2</v>
      </c>
      <c r="AI140" s="63" t="s">
        <v>2</v>
      </c>
    </row>
    <row r="141" spans="1:35" ht="15.75" customHeight="1">
      <c r="A141" s="63" t="s">
        <v>2</v>
      </c>
      <c r="B141" s="63" t="s">
        <v>2</v>
      </c>
      <c r="C141" s="63" t="s">
        <v>2</v>
      </c>
      <c r="D141" s="63"/>
      <c r="E141" s="63"/>
      <c r="F141" s="63"/>
      <c r="G141" s="63"/>
      <c r="H141" s="63"/>
      <c r="I141" s="63"/>
      <c r="J141" s="63"/>
      <c r="K141" s="63" t="s">
        <v>2</v>
      </c>
      <c r="L141" s="63" t="s">
        <v>2</v>
      </c>
      <c r="M141" s="63" t="s">
        <v>2</v>
      </c>
      <c r="N141" s="63" t="s">
        <v>2</v>
      </c>
      <c r="O141" s="63" t="s">
        <v>2</v>
      </c>
      <c r="P141" s="63" t="s">
        <v>2</v>
      </c>
      <c r="Q141" s="63" t="s">
        <v>2</v>
      </c>
      <c r="R141" s="63" t="s">
        <v>2</v>
      </c>
      <c r="S141" s="63" t="s">
        <v>2</v>
      </c>
      <c r="T141" s="63" t="s">
        <v>2</v>
      </c>
      <c r="U141" s="63" t="s">
        <v>2</v>
      </c>
      <c r="V141" s="63" t="s">
        <v>2</v>
      </c>
      <c r="W141" s="63" t="s">
        <v>2</v>
      </c>
      <c r="X141" s="63" t="s">
        <v>2</v>
      </c>
      <c r="Y141" s="63" t="s">
        <v>2</v>
      </c>
      <c r="Z141" s="63" t="s">
        <v>2</v>
      </c>
      <c r="AA141" s="63" t="s">
        <v>2</v>
      </c>
      <c r="AB141" s="63" t="s">
        <v>2</v>
      </c>
      <c r="AC141" s="63" t="s">
        <v>2</v>
      </c>
      <c r="AD141" s="63" t="s">
        <v>2</v>
      </c>
      <c r="AE141" s="63" t="s">
        <v>2</v>
      </c>
      <c r="AF141" s="63" t="s">
        <v>2</v>
      </c>
      <c r="AG141" s="63" t="s">
        <v>2</v>
      </c>
      <c r="AH141" s="63" t="s">
        <v>2</v>
      </c>
      <c r="AI141" s="63" t="s">
        <v>2</v>
      </c>
    </row>
    <row r="142" spans="1:35" ht="15.75" customHeight="1">
      <c r="A142" s="63" t="s">
        <v>2</v>
      </c>
      <c r="B142" s="63" t="s">
        <v>2</v>
      </c>
      <c r="C142" s="63" t="s">
        <v>2</v>
      </c>
      <c r="D142" s="63"/>
      <c r="E142" s="63"/>
      <c r="F142" s="63"/>
      <c r="G142" s="63"/>
      <c r="H142" s="63"/>
      <c r="I142" s="63"/>
      <c r="J142" s="63"/>
      <c r="K142" s="63" t="s">
        <v>2</v>
      </c>
      <c r="L142" s="63" t="s">
        <v>2</v>
      </c>
      <c r="M142" s="63" t="s">
        <v>2</v>
      </c>
      <c r="N142" s="63" t="s">
        <v>2</v>
      </c>
      <c r="O142" s="63" t="s">
        <v>2</v>
      </c>
      <c r="P142" s="63" t="s">
        <v>2</v>
      </c>
      <c r="Q142" s="63" t="s">
        <v>2</v>
      </c>
      <c r="R142" s="63" t="s">
        <v>2</v>
      </c>
      <c r="S142" s="63" t="s">
        <v>2</v>
      </c>
      <c r="T142" s="63" t="s">
        <v>2</v>
      </c>
      <c r="U142" s="63" t="s">
        <v>2</v>
      </c>
      <c r="V142" s="63" t="s">
        <v>2</v>
      </c>
      <c r="W142" s="63" t="s">
        <v>2</v>
      </c>
      <c r="X142" s="63" t="s">
        <v>2</v>
      </c>
      <c r="Y142" s="63" t="s">
        <v>2</v>
      </c>
      <c r="Z142" s="63" t="s">
        <v>2</v>
      </c>
      <c r="AA142" s="63" t="s">
        <v>2</v>
      </c>
      <c r="AB142" s="63" t="s">
        <v>2</v>
      </c>
      <c r="AC142" s="63" t="s">
        <v>2</v>
      </c>
      <c r="AD142" s="63" t="s">
        <v>2</v>
      </c>
      <c r="AE142" s="63" t="s">
        <v>2</v>
      </c>
      <c r="AF142" s="63" t="s">
        <v>2</v>
      </c>
      <c r="AG142" s="63" t="s">
        <v>2</v>
      </c>
      <c r="AH142" s="63" t="s">
        <v>2</v>
      </c>
      <c r="AI142" s="63" t="s">
        <v>2</v>
      </c>
    </row>
    <row r="143" spans="1:35" ht="15.75" customHeight="1">
      <c r="A143" s="63" t="s">
        <v>2</v>
      </c>
      <c r="B143" s="63" t="s">
        <v>2</v>
      </c>
      <c r="C143" s="63" t="s">
        <v>2</v>
      </c>
      <c r="D143" s="63"/>
      <c r="E143" s="63"/>
      <c r="F143" s="63"/>
      <c r="G143" s="63"/>
      <c r="H143" s="63"/>
      <c r="I143" s="63"/>
      <c r="J143" s="63"/>
      <c r="K143" s="63" t="s">
        <v>2</v>
      </c>
      <c r="L143" s="63" t="s">
        <v>2</v>
      </c>
      <c r="M143" s="63" t="s">
        <v>2</v>
      </c>
      <c r="N143" s="63" t="s">
        <v>2</v>
      </c>
      <c r="O143" s="63" t="s">
        <v>2</v>
      </c>
      <c r="P143" s="63" t="s">
        <v>2</v>
      </c>
      <c r="Q143" s="63" t="s">
        <v>2</v>
      </c>
      <c r="R143" s="63" t="s">
        <v>2</v>
      </c>
      <c r="S143" s="63" t="s">
        <v>2</v>
      </c>
      <c r="T143" s="63" t="s">
        <v>2</v>
      </c>
      <c r="U143" s="63" t="s">
        <v>2</v>
      </c>
      <c r="V143" s="63" t="s">
        <v>2</v>
      </c>
      <c r="W143" s="63" t="s">
        <v>2</v>
      </c>
      <c r="X143" s="63" t="s">
        <v>2</v>
      </c>
      <c r="Y143" s="63" t="s">
        <v>2</v>
      </c>
      <c r="Z143" s="63" t="s">
        <v>2</v>
      </c>
      <c r="AA143" s="63" t="s">
        <v>2</v>
      </c>
      <c r="AB143" s="63" t="s">
        <v>2</v>
      </c>
      <c r="AC143" s="63" t="s">
        <v>2</v>
      </c>
      <c r="AD143" s="63" t="s">
        <v>2</v>
      </c>
      <c r="AE143" s="63" t="s">
        <v>2</v>
      </c>
      <c r="AF143" s="63" t="s">
        <v>2</v>
      </c>
      <c r="AG143" s="63" t="s">
        <v>2</v>
      </c>
      <c r="AH143" s="63" t="s">
        <v>2</v>
      </c>
      <c r="AI143" s="63" t="s">
        <v>2</v>
      </c>
    </row>
    <row r="144" spans="1:35" ht="15.75" customHeight="1">
      <c r="A144" s="63" t="s">
        <v>2</v>
      </c>
      <c r="B144" s="63" t="s">
        <v>2</v>
      </c>
      <c r="C144" s="63" t="s">
        <v>2</v>
      </c>
      <c r="D144" s="63"/>
      <c r="E144" s="63"/>
      <c r="F144" s="63"/>
      <c r="G144" s="63"/>
      <c r="H144" s="63"/>
      <c r="I144" s="63"/>
      <c r="J144" s="63"/>
      <c r="K144" s="63" t="s">
        <v>2</v>
      </c>
      <c r="L144" s="63" t="s">
        <v>2</v>
      </c>
      <c r="M144" s="63" t="s">
        <v>2</v>
      </c>
      <c r="N144" s="63" t="s">
        <v>2</v>
      </c>
      <c r="O144" s="63" t="s">
        <v>2</v>
      </c>
      <c r="P144" s="63" t="s">
        <v>2</v>
      </c>
      <c r="Q144" s="63" t="s">
        <v>2</v>
      </c>
      <c r="R144" s="63" t="s">
        <v>2</v>
      </c>
      <c r="S144" s="63" t="s">
        <v>2</v>
      </c>
      <c r="T144" s="63" t="s">
        <v>2</v>
      </c>
      <c r="U144" s="63" t="s">
        <v>2</v>
      </c>
      <c r="V144" s="63" t="s">
        <v>2</v>
      </c>
      <c r="W144" s="63" t="s">
        <v>2</v>
      </c>
      <c r="X144" s="63" t="s">
        <v>2</v>
      </c>
      <c r="Y144" s="63" t="s">
        <v>2</v>
      </c>
      <c r="Z144" s="63" t="s">
        <v>2</v>
      </c>
      <c r="AA144" s="63" t="s">
        <v>2</v>
      </c>
      <c r="AB144" s="63" t="s">
        <v>2</v>
      </c>
      <c r="AC144" s="63" t="s">
        <v>2</v>
      </c>
      <c r="AD144" s="63" t="s">
        <v>2</v>
      </c>
      <c r="AE144" s="63" t="s">
        <v>2</v>
      </c>
      <c r="AF144" s="63" t="s">
        <v>2</v>
      </c>
      <c r="AG144" s="63" t="s">
        <v>2</v>
      </c>
      <c r="AH144" s="63" t="s">
        <v>2</v>
      </c>
      <c r="AI144" s="63" t="s">
        <v>2</v>
      </c>
    </row>
    <row r="145" spans="1:35" ht="15.75" customHeight="1">
      <c r="A145" s="63" t="s">
        <v>2</v>
      </c>
      <c r="B145" s="63" t="s">
        <v>2</v>
      </c>
      <c r="C145" s="63" t="s">
        <v>2</v>
      </c>
      <c r="D145" s="63"/>
      <c r="E145" s="63"/>
      <c r="F145" s="63"/>
      <c r="G145" s="63"/>
      <c r="H145" s="63"/>
      <c r="I145" s="63"/>
      <c r="J145" s="63"/>
      <c r="K145" s="63" t="s">
        <v>2</v>
      </c>
      <c r="L145" s="63" t="s">
        <v>2</v>
      </c>
      <c r="M145" s="63" t="s">
        <v>2</v>
      </c>
      <c r="N145" s="63" t="s">
        <v>2</v>
      </c>
      <c r="O145" s="63" t="s">
        <v>2</v>
      </c>
      <c r="P145" s="63" t="s">
        <v>2</v>
      </c>
      <c r="Q145" s="63" t="s">
        <v>2</v>
      </c>
      <c r="R145" s="63" t="s">
        <v>2</v>
      </c>
      <c r="S145" s="63" t="s">
        <v>2</v>
      </c>
      <c r="T145" s="63" t="s">
        <v>2</v>
      </c>
      <c r="U145" s="63" t="s">
        <v>2</v>
      </c>
      <c r="V145" s="63" t="s">
        <v>2</v>
      </c>
      <c r="W145" s="63" t="s">
        <v>2</v>
      </c>
      <c r="X145" s="63" t="s">
        <v>2</v>
      </c>
      <c r="Y145" s="63" t="s">
        <v>2</v>
      </c>
      <c r="Z145" s="63" t="s">
        <v>2</v>
      </c>
      <c r="AA145" s="63" t="s">
        <v>2</v>
      </c>
      <c r="AB145" s="63" t="s">
        <v>2</v>
      </c>
      <c r="AC145" s="63" t="s">
        <v>2</v>
      </c>
      <c r="AD145" s="63" t="s">
        <v>2</v>
      </c>
      <c r="AE145" s="63" t="s">
        <v>2</v>
      </c>
      <c r="AF145" s="63" t="s">
        <v>2</v>
      </c>
      <c r="AG145" s="63" t="s">
        <v>2</v>
      </c>
      <c r="AH145" s="63" t="s">
        <v>2</v>
      </c>
      <c r="AI145" s="63" t="s">
        <v>2</v>
      </c>
    </row>
    <row r="146" spans="1:35" ht="15.75" customHeight="1">
      <c r="A146" s="63" t="s">
        <v>2</v>
      </c>
      <c r="B146" s="63" t="s">
        <v>2</v>
      </c>
      <c r="C146" s="63" t="s">
        <v>2</v>
      </c>
      <c r="D146" s="63"/>
      <c r="E146" s="63"/>
      <c r="F146" s="63"/>
      <c r="G146" s="63"/>
      <c r="H146" s="63"/>
      <c r="I146" s="63"/>
      <c r="J146" s="63"/>
      <c r="K146" s="63" t="s">
        <v>2</v>
      </c>
      <c r="L146" s="63" t="s">
        <v>2</v>
      </c>
      <c r="M146" s="63" t="s">
        <v>2</v>
      </c>
      <c r="N146" s="63" t="s">
        <v>2</v>
      </c>
      <c r="O146" s="63" t="s">
        <v>2</v>
      </c>
      <c r="P146" s="63" t="s">
        <v>2</v>
      </c>
      <c r="Q146" s="63" t="s">
        <v>2</v>
      </c>
      <c r="R146" s="63" t="s">
        <v>2</v>
      </c>
      <c r="S146" s="63" t="s">
        <v>2</v>
      </c>
      <c r="T146" s="63" t="s">
        <v>2</v>
      </c>
      <c r="U146" s="63" t="s">
        <v>2</v>
      </c>
      <c r="V146" s="63" t="s">
        <v>2</v>
      </c>
      <c r="W146" s="63" t="s">
        <v>2</v>
      </c>
      <c r="X146" s="63" t="s">
        <v>2</v>
      </c>
      <c r="Y146" s="63" t="s">
        <v>2</v>
      </c>
      <c r="Z146" s="63" t="s">
        <v>2</v>
      </c>
      <c r="AA146" s="63" t="s">
        <v>2</v>
      </c>
      <c r="AB146" s="63" t="s">
        <v>2</v>
      </c>
      <c r="AC146" s="63" t="s">
        <v>2</v>
      </c>
      <c r="AD146" s="63" t="s">
        <v>2</v>
      </c>
      <c r="AE146" s="63" t="s">
        <v>2</v>
      </c>
      <c r="AF146" s="63" t="s">
        <v>2</v>
      </c>
      <c r="AG146" s="63" t="s">
        <v>2</v>
      </c>
      <c r="AH146" s="63" t="s">
        <v>2</v>
      </c>
      <c r="AI146" s="63" t="s">
        <v>2</v>
      </c>
    </row>
    <row r="147" spans="1:35" ht="15.75" customHeight="1">
      <c r="A147" s="63" t="s">
        <v>2</v>
      </c>
      <c r="B147" s="63" t="s">
        <v>2</v>
      </c>
      <c r="C147" s="63" t="s">
        <v>2</v>
      </c>
      <c r="D147" s="63"/>
      <c r="E147" s="63"/>
      <c r="F147" s="63"/>
      <c r="G147" s="63"/>
      <c r="H147" s="63"/>
      <c r="I147" s="63"/>
      <c r="J147" s="63"/>
      <c r="K147" s="63" t="s">
        <v>2</v>
      </c>
      <c r="L147" s="63" t="s">
        <v>2</v>
      </c>
      <c r="M147" s="63" t="s">
        <v>2</v>
      </c>
      <c r="N147" s="63" t="s">
        <v>2</v>
      </c>
      <c r="O147" s="63" t="s">
        <v>2</v>
      </c>
      <c r="P147" s="63" t="s">
        <v>2</v>
      </c>
      <c r="Q147" s="63" t="s">
        <v>2</v>
      </c>
      <c r="R147" s="63" t="s">
        <v>2</v>
      </c>
      <c r="S147" s="63" t="s">
        <v>2</v>
      </c>
      <c r="T147" s="63" t="s">
        <v>2</v>
      </c>
      <c r="U147" s="63" t="s">
        <v>2</v>
      </c>
      <c r="V147" s="63" t="s">
        <v>2</v>
      </c>
      <c r="W147" s="63" t="s">
        <v>2</v>
      </c>
      <c r="X147" s="63" t="s">
        <v>2</v>
      </c>
      <c r="Y147" s="63" t="s">
        <v>2</v>
      </c>
      <c r="Z147" s="63" t="s">
        <v>2</v>
      </c>
      <c r="AA147" s="63" t="s">
        <v>2</v>
      </c>
      <c r="AB147" s="63" t="s">
        <v>2</v>
      </c>
      <c r="AC147" s="63" t="s">
        <v>2</v>
      </c>
      <c r="AD147" s="63" t="s">
        <v>2</v>
      </c>
      <c r="AE147" s="63" t="s">
        <v>2</v>
      </c>
      <c r="AF147" s="63" t="s">
        <v>2</v>
      </c>
      <c r="AG147" s="63" t="s">
        <v>2</v>
      </c>
      <c r="AH147" s="63" t="s">
        <v>2</v>
      </c>
      <c r="AI147" s="63" t="s">
        <v>2</v>
      </c>
    </row>
    <row r="148" spans="1:35" ht="15.75" customHeight="1">
      <c r="A148" s="63" t="s">
        <v>2</v>
      </c>
      <c r="B148" s="63" t="s">
        <v>2</v>
      </c>
      <c r="C148" s="63" t="s">
        <v>2</v>
      </c>
      <c r="D148" s="63"/>
      <c r="E148" s="63"/>
      <c r="F148" s="63"/>
      <c r="G148" s="63"/>
      <c r="H148" s="63"/>
      <c r="I148" s="63"/>
      <c r="J148" s="63"/>
      <c r="K148" s="63" t="s">
        <v>2</v>
      </c>
      <c r="L148" s="63" t="s">
        <v>2</v>
      </c>
      <c r="M148" s="63" t="s">
        <v>2</v>
      </c>
      <c r="N148" s="63" t="s">
        <v>2</v>
      </c>
      <c r="O148" s="63" t="s">
        <v>2</v>
      </c>
      <c r="P148" s="63" t="s">
        <v>2</v>
      </c>
      <c r="Q148" s="63" t="s">
        <v>2</v>
      </c>
      <c r="R148" s="63" t="s">
        <v>2</v>
      </c>
      <c r="S148" s="63" t="s">
        <v>2</v>
      </c>
      <c r="T148" s="63" t="s">
        <v>2</v>
      </c>
      <c r="U148" s="63" t="s">
        <v>2</v>
      </c>
      <c r="V148" s="63" t="s">
        <v>2</v>
      </c>
      <c r="W148" s="63" t="s">
        <v>2</v>
      </c>
      <c r="X148" s="63" t="s">
        <v>2</v>
      </c>
      <c r="Y148" s="63" t="s">
        <v>2</v>
      </c>
      <c r="Z148" s="63" t="s">
        <v>2</v>
      </c>
      <c r="AA148" s="63" t="s">
        <v>2</v>
      </c>
      <c r="AB148" s="63" t="s">
        <v>2</v>
      </c>
      <c r="AC148" s="63" t="s">
        <v>2</v>
      </c>
      <c r="AD148" s="63" t="s">
        <v>2</v>
      </c>
      <c r="AE148" s="63" t="s">
        <v>2</v>
      </c>
      <c r="AF148" s="63" t="s">
        <v>2</v>
      </c>
      <c r="AG148" s="63" t="s">
        <v>2</v>
      </c>
      <c r="AH148" s="63" t="s">
        <v>2</v>
      </c>
      <c r="AI148" s="63" t="s">
        <v>2</v>
      </c>
    </row>
    <row r="149" spans="1:35" ht="15.75" customHeight="1">
      <c r="A149" s="63" t="s">
        <v>2</v>
      </c>
      <c r="B149" s="63" t="s">
        <v>2</v>
      </c>
      <c r="C149" s="63" t="s">
        <v>2</v>
      </c>
      <c r="D149" s="63"/>
      <c r="E149" s="63"/>
      <c r="F149" s="63"/>
      <c r="G149" s="63"/>
      <c r="H149" s="63"/>
      <c r="I149" s="63"/>
      <c r="J149" s="63"/>
      <c r="K149" s="63" t="s">
        <v>2</v>
      </c>
      <c r="L149" s="63" t="s">
        <v>2</v>
      </c>
      <c r="M149" s="63" t="s">
        <v>2</v>
      </c>
      <c r="N149" s="63" t="s">
        <v>2</v>
      </c>
      <c r="O149" s="63" t="s">
        <v>2</v>
      </c>
      <c r="P149" s="63" t="s">
        <v>2</v>
      </c>
      <c r="Q149" s="63" t="s">
        <v>2</v>
      </c>
      <c r="R149" s="63" t="s">
        <v>2</v>
      </c>
      <c r="S149" s="63" t="s">
        <v>2</v>
      </c>
      <c r="T149" s="63" t="s">
        <v>2</v>
      </c>
      <c r="U149" s="63" t="s">
        <v>2</v>
      </c>
      <c r="V149" s="63" t="s">
        <v>2</v>
      </c>
      <c r="W149" s="63" t="s">
        <v>2</v>
      </c>
      <c r="X149" s="63" t="s">
        <v>2</v>
      </c>
      <c r="Y149" s="63" t="s">
        <v>2</v>
      </c>
      <c r="Z149" s="63" t="s">
        <v>2</v>
      </c>
      <c r="AA149" s="63" t="s">
        <v>2</v>
      </c>
      <c r="AB149" s="63" t="s">
        <v>2</v>
      </c>
      <c r="AC149" s="63" t="s">
        <v>2</v>
      </c>
      <c r="AD149" s="63" t="s">
        <v>2</v>
      </c>
      <c r="AE149" s="63" t="s">
        <v>2</v>
      </c>
      <c r="AF149" s="63" t="s">
        <v>2</v>
      </c>
      <c r="AG149" s="63" t="s">
        <v>2</v>
      </c>
      <c r="AH149" s="63" t="s">
        <v>2</v>
      </c>
      <c r="AI149" s="63" t="s">
        <v>2</v>
      </c>
    </row>
    <row r="150" spans="1:35" ht="15.75" customHeight="1">
      <c r="A150" s="63" t="s">
        <v>2</v>
      </c>
      <c r="B150" s="63" t="s">
        <v>2</v>
      </c>
      <c r="C150" s="63" t="s">
        <v>2</v>
      </c>
      <c r="D150" s="63"/>
      <c r="E150" s="63"/>
      <c r="F150" s="63"/>
      <c r="G150" s="63"/>
      <c r="H150" s="63"/>
      <c r="I150" s="63"/>
      <c r="J150" s="63"/>
      <c r="K150" s="63" t="s">
        <v>2</v>
      </c>
      <c r="L150" s="63" t="s">
        <v>2</v>
      </c>
      <c r="M150" s="63" t="s">
        <v>2</v>
      </c>
      <c r="N150" s="63" t="s">
        <v>2</v>
      </c>
      <c r="O150" s="63" t="s">
        <v>2</v>
      </c>
      <c r="P150" s="63" t="s">
        <v>2</v>
      </c>
      <c r="Q150" s="63" t="s">
        <v>2</v>
      </c>
      <c r="R150" s="63" t="s">
        <v>2</v>
      </c>
      <c r="S150" s="63" t="s">
        <v>2</v>
      </c>
      <c r="T150" s="63" t="s">
        <v>2</v>
      </c>
      <c r="U150" s="63" t="s">
        <v>2</v>
      </c>
      <c r="V150" s="63" t="s">
        <v>2</v>
      </c>
      <c r="W150" s="63" t="s">
        <v>2</v>
      </c>
      <c r="X150" s="63" t="s">
        <v>2</v>
      </c>
      <c r="Y150" s="63" t="s">
        <v>2</v>
      </c>
      <c r="Z150" s="63" t="s">
        <v>2</v>
      </c>
      <c r="AA150" s="63" t="s">
        <v>2</v>
      </c>
      <c r="AB150" s="63" t="s">
        <v>2</v>
      </c>
      <c r="AC150" s="63" t="s">
        <v>2</v>
      </c>
      <c r="AD150" s="63" t="s">
        <v>2</v>
      </c>
      <c r="AE150" s="63" t="s">
        <v>2</v>
      </c>
      <c r="AF150" s="63" t="s">
        <v>2</v>
      </c>
      <c r="AG150" s="63" t="s">
        <v>2</v>
      </c>
      <c r="AH150" s="63" t="s">
        <v>2</v>
      </c>
      <c r="AI150" s="63" t="s">
        <v>2</v>
      </c>
    </row>
    <row r="151" spans="1:35" ht="15.75" customHeight="1">
      <c r="A151" s="63" t="s">
        <v>2</v>
      </c>
      <c r="B151" s="63" t="s">
        <v>2</v>
      </c>
      <c r="C151" s="63" t="s">
        <v>2</v>
      </c>
      <c r="D151" s="63"/>
      <c r="E151" s="63"/>
      <c r="F151" s="63"/>
      <c r="G151" s="63"/>
      <c r="H151" s="63"/>
      <c r="I151" s="63"/>
      <c r="J151" s="63"/>
      <c r="K151" s="63" t="s">
        <v>2</v>
      </c>
      <c r="L151" s="63" t="s">
        <v>2</v>
      </c>
      <c r="M151" s="63" t="s">
        <v>2</v>
      </c>
      <c r="N151" s="63" t="s">
        <v>2</v>
      </c>
      <c r="O151" s="63" t="s">
        <v>2</v>
      </c>
      <c r="P151" s="63" t="s">
        <v>2</v>
      </c>
      <c r="Q151" s="63" t="s">
        <v>2</v>
      </c>
      <c r="R151" s="63" t="s">
        <v>2</v>
      </c>
      <c r="S151" s="63" t="s">
        <v>2</v>
      </c>
      <c r="T151" s="63" t="s">
        <v>2</v>
      </c>
      <c r="U151" s="63" t="s">
        <v>2</v>
      </c>
      <c r="V151" s="63" t="s">
        <v>2</v>
      </c>
      <c r="W151" s="63" t="s">
        <v>2</v>
      </c>
      <c r="X151" s="63" t="s">
        <v>2</v>
      </c>
      <c r="Y151" s="63" t="s">
        <v>2</v>
      </c>
      <c r="Z151" s="63" t="s">
        <v>2</v>
      </c>
      <c r="AA151" s="63" t="s">
        <v>2</v>
      </c>
      <c r="AB151" s="63" t="s">
        <v>2</v>
      </c>
      <c r="AC151" s="63" t="s">
        <v>2</v>
      </c>
      <c r="AD151" s="63" t="s">
        <v>2</v>
      </c>
      <c r="AE151" s="63" t="s">
        <v>2</v>
      </c>
      <c r="AF151" s="63" t="s">
        <v>2</v>
      </c>
      <c r="AG151" s="63" t="s">
        <v>2</v>
      </c>
      <c r="AH151" s="63" t="s">
        <v>2</v>
      </c>
      <c r="AI151" s="63" t="s">
        <v>2</v>
      </c>
    </row>
    <row r="152" spans="1:35" ht="15.75" customHeight="1">
      <c r="A152" s="63" t="s">
        <v>2</v>
      </c>
      <c r="B152" s="63" t="s">
        <v>2</v>
      </c>
      <c r="C152" s="63" t="s">
        <v>2</v>
      </c>
      <c r="D152" s="63"/>
      <c r="E152" s="63"/>
      <c r="F152" s="63"/>
      <c r="G152" s="63"/>
      <c r="H152" s="63"/>
      <c r="I152" s="63"/>
      <c r="J152" s="63"/>
      <c r="K152" s="63" t="s">
        <v>2</v>
      </c>
      <c r="L152" s="63" t="s">
        <v>2</v>
      </c>
      <c r="M152" s="63" t="s">
        <v>2</v>
      </c>
      <c r="N152" s="63" t="s">
        <v>2</v>
      </c>
      <c r="O152" s="63" t="s">
        <v>2</v>
      </c>
      <c r="P152" s="63" t="s">
        <v>2</v>
      </c>
      <c r="Q152" s="63" t="s">
        <v>2</v>
      </c>
      <c r="R152" s="63" t="s">
        <v>2</v>
      </c>
      <c r="S152" s="63" t="s">
        <v>2</v>
      </c>
      <c r="T152" s="63" t="s">
        <v>2</v>
      </c>
      <c r="U152" s="63" t="s">
        <v>2</v>
      </c>
      <c r="V152" s="63" t="s">
        <v>2</v>
      </c>
      <c r="W152" s="63" t="s">
        <v>2</v>
      </c>
      <c r="X152" s="63" t="s">
        <v>2</v>
      </c>
      <c r="Y152" s="63" t="s">
        <v>2</v>
      </c>
      <c r="Z152" s="63" t="s">
        <v>2</v>
      </c>
      <c r="AA152" s="63" t="s">
        <v>2</v>
      </c>
      <c r="AB152" s="63" t="s">
        <v>2</v>
      </c>
      <c r="AC152" s="63" t="s">
        <v>2</v>
      </c>
      <c r="AD152" s="63" t="s">
        <v>2</v>
      </c>
      <c r="AE152" s="63" t="s">
        <v>2</v>
      </c>
      <c r="AF152" s="63" t="s">
        <v>2</v>
      </c>
      <c r="AG152" s="63" t="s">
        <v>2</v>
      </c>
      <c r="AH152" s="63" t="s">
        <v>2</v>
      </c>
      <c r="AI152" s="63" t="s">
        <v>2</v>
      </c>
    </row>
    <row r="153" spans="1:35" ht="15.75" customHeight="1">
      <c r="A153" s="63" t="s">
        <v>2</v>
      </c>
      <c r="B153" s="63" t="s">
        <v>2</v>
      </c>
      <c r="C153" s="63" t="s">
        <v>2</v>
      </c>
      <c r="D153" s="63"/>
      <c r="E153" s="63"/>
      <c r="F153" s="63"/>
      <c r="G153" s="63"/>
      <c r="H153" s="63"/>
      <c r="I153" s="63"/>
      <c r="J153" s="63"/>
      <c r="K153" s="63" t="s">
        <v>2</v>
      </c>
      <c r="L153" s="63" t="s">
        <v>2</v>
      </c>
      <c r="M153" s="63" t="s">
        <v>2</v>
      </c>
      <c r="N153" s="63" t="s">
        <v>2</v>
      </c>
      <c r="O153" s="63" t="s">
        <v>2</v>
      </c>
      <c r="P153" s="63" t="s">
        <v>2</v>
      </c>
      <c r="Q153" s="63" t="s">
        <v>2</v>
      </c>
      <c r="R153" s="63" t="s">
        <v>2</v>
      </c>
      <c r="S153" s="63" t="s">
        <v>2</v>
      </c>
      <c r="T153" s="63" t="s">
        <v>2</v>
      </c>
      <c r="U153" s="63" t="s">
        <v>2</v>
      </c>
      <c r="V153" s="63" t="s">
        <v>2</v>
      </c>
      <c r="W153" s="63" t="s">
        <v>2</v>
      </c>
      <c r="X153" s="63" t="s">
        <v>2</v>
      </c>
      <c r="Y153" s="63" t="s">
        <v>2</v>
      </c>
      <c r="Z153" s="63" t="s">
        <v>2</v>
      </c>
      <c r="AA153" s="63" t="s">
        <v>2</v>
      </c>
      <c r="AB153" s="63" t="s">
        <v>2</v>
      </c>
      <c r="AC153" s="63" t="s">
        <v>2</v>
      </c>
      <c r="AD153" s="63" t="s">
        <v>2</v>
      </c>
      <c r="AE153" s="63" t="s">
        <v>2</v>
      </c>
      <c r="AF153" s="63" t="s">
        <v>2</v>
      </c>
      <c r="AG153" s="63" t="s">
        <v>2</v>
      </c>
      <c r="AH153" s="63" t="s">
        <v>2</v>
      </c>
      <c r="AI153" s="63" t="s">
        <v>2</v>
      </c>
    </row>
    <row r="154" spans="1:35" ht="15.75" customHeight="1">
      <c r="A154" s="63" t="s">
        <v>2</v>
      </c>
      <c r="B154" s="63" t="s">
        <v>2</v>
      </c>
      <c r="C154" s="63" t="s">
        <v>2</v>
      </c>
      <c r="D154" s="63"/>
      <c r="E154" s="63"/>
      <c r="F154" s="63"/>
      <c r="G154" s="63"/>
      <c r="H154" s="63"/>
      <c r="I154" s="63"/>
      <c r="J154" s="63"/>
      <c r="K154" s="63" t="s">
        <v>2</v>
      </c>
      <c r="L154" s="63" t="s">
        <v>2</v>
      </c>
      <c r="M154" s="63" t="s">
        <v>2</v>
      </c>
      <c r="N154" s="63" t="s">
        <v>2</v>
      </c>
      <c r="O154" s="63" t="s">
        <v>2</v>
      </c>
      <c r="P154" s="63" t="s">
        <v>2</v>
      </c>
      <c r="Q154" s="63" t="s">
        <v>2</v>
      </c>
      <c r="R154" s="63" t="s">
        <v>2</v>
      </c>
      <c r="S154" s="63" t="s">
        <v>2</v>
      </c>
      <c r="T154" s="63" t="s">
        <v>2</v>
      </c>
      <c r="U154" s="63" t="s">
        <v>2</v>
      </c>
      <c r="V154" s="63" t="s">
        <v>2</v>
      </c>
      <c r="W154" s="63" t="s">
        <v>2</v>
      </c>
      <c r="X154" s="63" t="s">
        <v>2</v>
      </c>
      <c r="Y154" s="63" t="s">
        <v>2</v>
      </c>
      <c r="Z154" s="63" t="s">
        <v>2</v>
      </c>
      <c r="AA154" s="63" t="s">
        <v>2</v>
      </c>
      <c r="AB154" s="63" t="s">
        <v>2</v>
      </c>
      <c r="AC154" s="63" t="s">
        <v>2</v>
      </c>
      <c r="AD154" s="63" t="s">
        <v>2</v>
      </c>
      <c r="AE154" s="63" t="s">
        <v>2</v>
      </c>
      <c r="AF154" s="63" t="s">
        <v>2</v>
      </c>
      <c r="AG154" s="63" t="s">
        <v>2</v>
      </c>
      <c r="AH154" s="63" t="s">
        <v>2</v>
      </c>
      <c r="AI154" s="63" t="s">
        <v>2</v>
      </c>
    </row>
    <row r="155" spans="1:35" ht="15.75" customHeight="1">
      <c r="A155" s="63" t="s">
        <v>2</v>
      </c>
      <c r="B155" s="63" t="s">
        <v>2</v>
      </c>
      <c r="C155" s="63" t="s">
        <v>2</v>
      </c>
      <c r="D155" s="63"/>
      <c r="E155" s="63"/>
      <c r="F155" s="63"/>
      <c r="G155" s="63"/>
      <c r="H155" s="63"/>
      <c r="I155" s="63"/>
      <c r="J155" s="63"/>
      <c r="K155" s="63" t="s">
        <v>2</v>
      </c>
      <c r="L155" s="63" t="s">
        <v>2</v>
      </c>
      <c r="M155" s="63" t="s">
        <v>2</v>
      </c>
      <c r="N155" s="63" t="s">
        <v>2</v>
      </c>
      <c r="O155" s="63" t="s">
        <v>2</v>
      </c>
      <c r="P155" s="63" t="s">
        <v>2</v>
      </c>
      <c r="Q155" s="63" t="s">
        <v>2</v>
      </c>
      <c r="R155" s="63" t="s">
        <v>2</v>
      </c>
      <c r="S155" s="63" t="s">
        <v>2</v>
      </c>
      <c r="T155" s="63" t="s">
        <v>2</v>
      </c>
      <c r="U155" s="63" t="s">
        <v>2</v>
      </c>
      <c r="V155" s="63" t="s">
        <v>2</v>
      </c>
      <c r="W155" s="63" t="s">
        <v>2</v>
      </c>
      <c r="X155" s="63" t="s">
        <v>2</v>
      </c>
      <c r="Y155" s="63" t="s">
        <v>2</v>
      </c>
      <c r="Z155" s="63" t="s">
        <v>2</v>
      </c>
      <c r="AA155" s="63" t="s">
        <v>2</v>
      </c>
      <c r="AB155" s="63" t="s">
        <v>2</v>
      </c>
      <c r="AC155" s="63" t="s">
        <v>2</v>
      </c>
      <c r="AD155" s="63" t="s">
        <v>2</v>
      </c>
      <c r="AE155" s="63" t="s">
        <v>2</v>
      </c>
      <c r="AF155" s="63" t="s">
        <v>2</v>
      </c>
      <c r="AG155" s="63" t="s">
        <v>2</v>
      </c>
      <c r="AH155" s="63" t="s">
        <v>2</v>
      </c>
      <c r="AI155" s="63" t="s">
        <v>2</v>
      </c>
    </row>
    <row r="156" spans="1:35" ht="15.75" customHeight="1">
      <c r="A156" s="63" t="s">
        <v>2</v>
      </c>
      <c r="B156" s="63" t="s">
        <v>2</v>
      </c>
      <c r="C156" s="63" t="s">
        <v>2</v>
      </c>
      <c r="D156" s="63"/>
      <c r="E156" s="63"/>
      <c r="F156" s="63"/>
      <c r="G156" s="63"/>
      <c r="H156" s="63"/>
      <c r="I156" s="63"/>
      <c r="J156" s="63"/>
      <c r="K156" s="63" t="s">
        <v>2</v>
      </c>
      <c r="L156" s="63" t="s">
        <v>2</v>
      </c>
      <c r="M156" s="63" t="s">
        <v>2</v>
      </c>
      <c r="N156" s="63" t="s">
        <v>2</v>
      </c>
      <c r="O156" s="63" t="s">
        <v>2</v>
      </c>
      <c r="P156" s="63" t="s">
        <v>2</v>
      </c>
      <c r="Q156" s="63" t="s">
        <v>2</v>
      </c>
      <c r="R156" s="63" t="s">
        <v>2</v>
      </c>
      <c r="S156" s="63" t="s">
        <v>2</v>
      </c>
      <c r="T156" s="63" t="s">
        <v>2</v>
      </c>
      <c r="U156" s="63" t="s">
        <v>2</v>
      </c>
      <c r="V156" s="63" t="s">
        <v>2</v>
      </c>
      <c r="W156" s="63" t="s">
        <v>2</v>
      </c>
      <c r="X156" s="63" t="s">
        <v>2</v>
      </c>
      <c r="Y156" s="63" t="s">
        <v>2</v>
      </c>
      <c r="Z156" s="63" t="s">
        <v>2</v>
      </c>
      <c r="AA156" s="63" t="s">
        <v>2</v>
      </c>
      <c r="AB156" s="63" t="s">
        <v>2</v>
      </c>
      <c r="AC156" s="63" t="s">
        <v>2</v>
      </c>
      <c r="AD156" s="63" t="s">
        <v>2</v>
      </c>
      <c r="AE156" s="63" t="s">
        <v>2</v>
      </c>
      <c r="AF156" s="63" t="s">
        <v>2</v>
      </c>
      <c r="AG156" s="63" t="s">
        <v>2</v>
      </c>
      <c r="AH156" s="63" t="s">
        <v>2</v>
      </c>
      <c r="AI156" s="63" t="s">
        <v>2</v>
      </c>
    </row>
    <row r="157" spans="1:35" ht="15.75" customHeight="1">
      <c r="A157" s="63" t="s">
        <v>2</v>
      </c>
      <c r="B157" s="63" t="s">
        <v>2</v>
      </c>
      <c r="C157" s="63" t="s">
        <v>2</v>
      </c>
      <c r="D157" s="63"/>
      <c r="E157" s="63"/>
      <c r="F157" s="63"/>
      <c r="G157" s="63"/>
      <c r="H157" s="63"/>
      <c r="I157" s="63"/>
      <c r="J157" s="63"/>
      <c r="K157" s="63" t="s">
        <v>2</v>
      </c>
      <c r="L157" s="63" t="s">
        <v>2</v>
      </c>
      <c r="M157" s="63" t="s">
        <v>2</v>
      </c>
      <c r="N157" s="63" t="s">
        <v>2</v>
      </c>
      <c r="O157" s="63" t="s">
        <v>2</v>
      </c>
      <c r="P157" s="63" t="s">
        <v>2</v>
      </c>
      <c r="Q157" s="63" t="s">
        <v>2</v>
      </c>
      <c r="R157" s="63" t="s">
        <v>2</v>
      </c>
      <c r="S157" s="63" t="s">
        <v>2</v>
      </c>
      <c r="T157" s="63" t="s">
        <v>2</v>
      </c>
      <c r="U157" s="63" t="s">
        <v>2</v>
      </c>
      <c r="V157" s="63" t="s">
        <v>2</v>
      </c>
      <c r="W157" s="63" t="s">
        <v>2</v>
      </c>
      <c r="X157" s="63" t="s">
        <v>2</v>
      </c>
      <c r="Y157" s="63" t="s">
        <v>2</v>
      </c>
      <c r="Z157" s="63" t="s">
        <v>2</v>
      </c>
      <c r="AA157" s="63" t="s">
        <v>2</v>
      </c>
      <c r="AB157" s="63" t="s">
        <v>2</v>
      </c>
      <c r="AC157" s="63" t="s">
        <v>2</v>
      </c>
      <c r="AD157" s="63" t="s">
        <v>2</v>
      </c>
      <c r="AE157" s="63" t="s">
        <v>2</v>
      </c>
      <c r="AF157" s="63" t="s">
        <v>2</v>
      </c>
      <c r="AG157" s="63" t="s">
        <v>2</v>
      </c>
      <c r="AH157" s="63" t="s">
        <v>2</v>
      </c>
      <c r="AI157" s="63" t="s">
        <v>2</v>
      </c>
    </row>
    <row r="158" spans="1:35" ht="15.7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:35" ht="15.75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:35" ht="15.75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:30" ht="15.7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:30" ht="15.7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:30" ht="15.7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:30" ht="15.7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:30" ht="15.7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:30" ht="15.7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:30" ht="15.7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:30" ht="15.7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:30" ht="15.7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:30" ht="15.7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:30" ht="15.7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:30" ht="15.7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:30" ht="15.7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:30" ht="15.7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:30" ht="15.7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:30" ht="15.7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:30" ht="15.7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:30" ht="15.7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:30" ht="15.7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:30" ht="15.7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:30" ht="15.7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:30" ht="15.7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:30" ht="15.7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:30" ht="15.7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:30" ht="15.7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:30" ht="15.7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:30" ht="15.7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:30" ht="15.7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:30" ht="15.7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:30" ht="15.7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:30" ht="15.7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:30" ht="15.7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:30" ht="15.7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:30" ht="15.7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:30" ht="15.7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:30" ht="15.7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:30" ht="15.7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:30" ht="15.7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:30" ht="15.7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:30" ht="15.7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:30" ht="15.7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:30" ht="15.7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:30" ht="15.7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:30" ht="15.7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:30" ht="15.7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:30" ht="15.7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:30" ht="15.7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:30" ht="15.7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:30" ht="15.7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:30" ht="15.7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:30" ht="15.7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:30" ht="15.7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:30" ht="15.7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:30" ht="15.7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:30" ht="15.7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:30" ht="15.7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:30" ht="15.7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:30" ht="15.7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:30" ht="15.7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:30" ht="15.7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:30" ht="15.7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:30" ht="15.7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:30" ht="15.7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:30" ht="15.7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:30" ht="15.7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:30" ht="15.7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:30" ht="15.7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:30" ht="15.7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:30" ht="15.7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:30" ht="15.7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:30" ht="15.7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:30" ht="15.7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:30" ht="15.7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:30" ht="15.7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:30" ht="15.7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:30" ht="15.7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:30" ht="15.7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:30" ht="15.7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:30" ht="15.7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:30" ht="15.7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:30" ht="15.7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:30" ht="15.7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:30" ht="15.7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:30" ht="15.7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:30" ht="15.7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:30" ht="15.7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:30" ht="15.7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:30" ht="15.7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:30" ht="15.7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:30" ht="15.7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:30" ht="15.7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:30" ht="15.7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:30" ht="15.7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:30" ht="15.7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:30" ht="15.7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:30" ht="15.7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:30" ht="15.7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:30" ht="15.7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:30" ht="15.7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:30" ht="15.7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:30" ht="15.7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:30" ht="15.7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:30" ht="15.7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:30" ht="15.7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:30" ht="15.7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:30" ht="15.7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:30" ht="15.7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:30" ht="15.7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:30" ht="15.7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:30" ht="15.7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:30" ht="15.7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:30" ht="15.7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:30" ht="15.7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:30" ht="15.7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:30" ht="15.7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:30" ht="15.7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:30" ht="15.7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:30" ht="15.7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:30" ht="15.7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:30" ht="15.7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  <row r="281" spans="1:30" ht="15.7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</row>
    <row r="282" spans="1:30" ht="15.7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</row>
    <row r="283" spans="1:30" ht="15.7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</row>
    <row r="284" spans="1:30" ht="15.7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</row>
    <row r="285" spans="1:30" ht="15.7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</row>
    <row r="286" spans="1:30" ht="15.7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</row>
    <row r="287" spans="1:30" ht="15.7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</row>
    <row r="288" spans="1:30" ht="15.7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</row>
    <row r="289" spans="1:30" ht="15.7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</row>
    <row r="290" spans="1:30" ht="15.7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</row>
    <row r="291" spans="1:30" ht="15.7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</row>
    <row r="292" spans="1:30" ht="15.7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</row>
    <row r="293" spans="1:30" ht="15.7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</row>
    <row r="294" spans="1:30" ht="15.7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</row>
    <row r="295" spans="1:30" ht="15.7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</row>
    <row r="296" spans="1:30" ht="15.7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</row>
    <row r="297" spans="1:30" ht="15.7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</row>
    <row r="298" spans="1:30" ht="15.7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</row>
    <row r="299" spans="1:30" ht="15.7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</row>
    <row r="300" spans="1:30" ht="15.7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</row>
    <row r="301" spans="1:30" ht="15.7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</row>
    <row r="302" spans="1:30" ht="15.7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</row>
    <row r="303" spans="1:30" ht="15.7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</row>
    <row r="304" spans="1:30" ht="15.7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</row>
    <row r="305" spans="1:30" ht="15.7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</row>
    <row r="306" spans="1:30" ht="15.7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</row>
    <row r="307" spans="1:30" ht="15.7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</row>
    <row r="308" spans="1:30" ht="15.7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</row>
    <row r="309" spans="1:30" ht="15.7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</row>
    <row r="310" spans="1:30" ht="15.7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</row>
    <row r="311" spans="1:30" ht="15.7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</row>
    <row r="312" spans="1:30" ht="15.7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</row>
    <row r="313" spans="1:30" ht="15.7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</row>
    <row r="314" spans="1:30" ht="15.7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</row>
    <row r="315" spans="1:30" ht="15.7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</row>
    <row r="316" spans="1:30" ht="15.7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</row>
    <row r="317" spans="1:30" ht="15.7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</row>
    <row r="318" spans="1:30" ht="15.7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</row>
    <row r="319" spans="1:30" ht="15.7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</row>
    <row r="320" spans="1:30" ht="15.7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</row>
    <row r="321" spans="1:30" ht="15.7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</row>
    <row r="322" spans="1:30" ht="15.7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</row>
    <row r="323" spans="1:30" ht="15.7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</row>
    <row r="324" spans="1:30" ht="15.7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</row>
    <row r="325" spans="1:30" ht="15.7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</row>
    <row r="326" spans="1:30" ht="15.7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</row>
    <row r="327" spans="1:30" ht="15.7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</row>
    <row r="328" spans="1:30" ht="15.7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</row>
    <row r="329" spans="1:30" ht="15.7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</row>
    <row r="330" spans="1:30" ht="15.7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</row>
    <row r="331" spans="1:30" ht="15.7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</row>
    <row r="332" spans="1:30" ht="15.7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</row>
    <row r="333" spans="1:30" ht="15.7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</row>
    <row r="334" spans="1:30" ht="15.7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</row>
    <row r="335" spans="1:30" ht="15.7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</row>
    <row r="336" spans="1:30" ht="15.7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</row>
    <row r="337" spans="1:30" ht="15.7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</row>
    <row r="338" spans="1:30" ht="15.7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</row>
    <row r="339" spans="1:30" ht="15.7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</row>
    <row r="340" spans="1:30" ht="15.7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</row>
    <row r="341" spans="1:30" ht="15.7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</row>
    <row r="342" spans="1:30" ht="15.7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</row>
    <row r="343" spans="1:30" ht="15.7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</row>
    <row r="344" spans="1:30" ht="15.7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</row>
    <row r="345" spans="1:30" ht="15.7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</row>
    <row r="346" spans="1:30" ht="15.7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</row>
    <row r="347" spans="1:30" ht="15.7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</row>
    <row r="348" spans="1:30" ht="15.7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</row>
    <row r="349" spans="1:30" ht="15.7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</row>
    <row r="350" spans="1:30" ht="15.7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</row>
    <row r="351" spans="1:30" ht="15.7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</row>
    <row r="352" spans="1:30" ht="15.7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</row>
    <row r="353" spans="1:30" ht="15.7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</row>
    <row r="354" spans="1:30" ht="15.7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</row>
    <row r="355" spans="1:30" ht="15.7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</row>
    <row r="356" spans="1:30" ht="15.7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</row>
    <row r="357" spans="1:30" ht="15.7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</row>
    <row r="358" spans="1:30" ht="15.7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</row>
    <row r="359" spans="1:30" ht="15.7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</row>
    <row r="360" spans="1:30" ht="15.7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</row>
    <row r="361" spans="1:30" ht="15.75" customHeight="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</row>
    <row r="362" spans="1:30" ht="15.75" customHeight="1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</row>
    <row r="363" spans="1:30" ht="15.75" customHeight="1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</row>
    <row r="364" spans="1:30" ht="15.75" customHeight="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</row>
    <row r="365" spans="1:30" ht="15.75" customHeight="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</row>
    <row r="366" spans="1:30" ht="15.75" customHeight="1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</row>
    <row r="367" spans="1:30" ht="15.75" customHeight="1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</row>
    <row r="368" spans="1:30" ht="15.75" customHeight="1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</row>
    <row r="369" spans="1:30" ht="15.75" customHeight="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</row>
    <row r="370" spans="1:30" ht="15.75" customHeight="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</row>
    <row r="371" spans="1:30" ht="15.75" customHeight="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</row>
    <row r="372" spans="1:30" ht="15.75" customHeight="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</row>
    <row r="373" spans="1:30" ht="15.75" customHeight="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</row>
    <row r="374" spans="1:30" ht="15.75" customHeight="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</row>
    <row r="375" spans="1:30" ht="15.75" customHeight="1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</row>
    <row r="376" spans="1:30" ht="15.75" customHeight="1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</row>
    <row r="377" spans="1:30" ht="15.75" customHeight="1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</row>
    <row r="378" spans="1:30" ht="15.75" customHeight="1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</row>
    <row r="379" spans="1:30" ht="15.75" customHeight="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</row>
    <row r="380" spans="1:30" ht="15.75" customHeight="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</row>
    <row r="381" spans="1:30" ht="15.75" customHeight="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</row>
    <row r="382" spans="1:30" ht="15.75" customHeight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</row>
    <row r="383" spans="1:30" ht="15.75" customHeight="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</row>
    <row r="384" spans="1:30" ht="15.75" customHeight="1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</row>
    <row r="385" spans="1:30" ht="15.75" customHeight="1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</row>
    <row r="386" spans="1:30" ht="15.75" customHeight="1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</row>
    <row r="387" spans="1:30" ht="15.75" customHeight="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</row>
    <row r="388" spans="1:30" ht="15.75" customHeight="1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</row>
    <row r="389" spans="1:30" ht="15.75" customHeight="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</row>
    <row r="390" spans="1:30" ht="15.75" customHeight="1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</row>
    <row r="391" spans="1:30" ht="15.75" customHeight="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</row>
    <row r="392" spans="1:30" ht="15.75" customHeight="1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</row>
    <row r="393" spans="1:30" ht="15.75" customHeight="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</row>
    <row r="394" spans="1:30" ht="15.75" customHeight="1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</row>
    <row r="395" spans="1:30" ht="15.75" customHeight="1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</row>
    <row r="396" spans="1:30" ht="15.75" customHeight="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</row>
    <row r="397" spans="1:30" ht="15.75" customHeight="1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</row>
    <row r="398" spans="1:30" ht="15.75" customHeight="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</row>
    <row r="399" spans="1:30" ht="15.75" customHeight="1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</row>
    <row r="400" spans="1:30" ht="15.75" customHeight="1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</row>
    <row r="401" spans="1:30" ht="15.75" customHeight="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</row>
    <row r="402" spans="1:30" ht="15.75" customHeight="1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</row>
    <row r="403" spans="1:30" ht="15.75" customHeight="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</row>
    <row r="404" spans="1:30" ht="15.75" customHeight="1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</row>
    <row r="405" spans="1:30" ht="15.75" customHeight="1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</row>
    <row r="406" spans="1:30" ht="15.75" customHeight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</row>
    <row r="407" spans="1:30" ht="15.75" customHeight="1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</row>
    <row r="408" spans="1:30" ht="15.75" customHeight="1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</row>
    <row r="409" spans="1:30" ht="15.75" customHeight="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</row>
    <row r="410" spans="1:30" ht="15.75" customHeight="1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</row>
    <row r="411" spans="1:30" ht="15.75" customHeight="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</row>
    <row r="412" spans="1:30" ht="15.75" customHeight="1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</row>
    <row r="413" spans="1:30" ht="15.75" customHeight="1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</row>
    <row r="414" spans="1:30" ht="15.75" customHeight="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</row>
    <row r="415" spans="1:30" ht="15.75" customHeight="1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</row>
    <row r="416" spans="1:30" ht="15.75" customHeight="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</row>
    <row r="417" spans="1:30" ht="15.75" customHeight="1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</row>
    <row r="418" spans="1:30" ht="15.75" customHeight="1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</row>
    <row r="419" spans="1:30" ht="15.75" customHeight="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</row>
    <row r="420" spans="1:30" ht="15.75" customHeight="1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</row>
    <row r="421" spans="1:30" ht="15.75" customHeight="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</row>
    <row r="422" spans="1:30" ht="15.75" customHeight="1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</row>
    <row r="423" spans="1:30" ht="15.75" customHeight="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</row>
    <row r="424" spans="1:30" ht="15.75" customHeight="1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</row>
    <row r="425" spans="1:30" ht="15.75" customHeight="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</row>
    <row r="426" spans="1:30" ht="15.75" customHeight="1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</row>
    <row r="427" spans="1:30" ht="15.75" customHeight="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</row>
    <row r="428" spans="1:30" ht="15.75" customHeight="1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</row>
    <row r="429" spans="1:30" ht="15.75" customHeight="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</row>
    <row r="430" spans="1:30" ht="15.75" customHeight="1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</row>
    <row r="431" spans="1:30" ht="15.75" customHeight="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</row>
    <row r="432" spans="1:30" ht="15.75" customHeight="1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</row>
    <row r="433" spans="1:30" ht="15.75" customHeight="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</row>
    <row r="434" spans="1:30" ht="15.75" customHeight="1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</row>
    <row r="435" spans="1:30" ht="15.75" customHeight="1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</row>
    <row r="436" spans="1:30" ht="15.75" customHeight="1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</row>
    <row r="437" spans="1:30" ht="15.75" customHeight="1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</row>
    <row r="438" spans="1:30" ht="15.75" customHeight="1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</row>
    <row r="439" spans="1:30" ht="15.75" customHeight="1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</row>
    <row r="440" spans="1:30" ht="15.75" customHeight="1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</row>
    <row r="441" spans="1:30" ht="15.75" customHeight="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</row>
    <row r="442" spans="1:30" ht="15.75" customHeight="1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</row>
    <row r="443" spans="1:30" ht="15.75" customHeight="1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</row>
    <row r="444" spans="1:30" ht="15.75" customHeight="1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</row>
    <row r="445" spans="1:30" ht="15.75" customHeight="1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</row>
    <row r="446" spans="1:30" ht="15.75" customHeight="1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</row>
    <row r="447" spans="1:30" ht="15.75" customHeight="1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</row>
    <row r="448" spans="1:30" ht="15.75" customHeight="1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</row>
    <row r="449" spans="1:30" ht="15.75" customHeight="1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</row>
    <row r="450" spans="1:30" ht="15.75" customHeight="1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</row>
    <row r="451" spans="1:30" ht="15.75" customHeight="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</row>
    <row r="452" spans="1:30" ht="15.75" customHeight="1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</row>
    <row r="453" spans="1:30" ht="15.75" customHeight="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</row>
    <row r="454" spans="1:30" ht="15.75" customHeight="1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</row>
    <row r="455" spans="1:30" ht="15.75" customHeight="1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</row>
    <row r="456" spans="1:30" ht="15.75" customHeight="1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</row>
    <row r="457" spans="1:30" ht="15.75" customHeight="1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</row>
    <row r="458" spans="1:30" ht="15.75" customHeight="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</row>
    <row r="459" spans="1:30" ht="15.75" customHeight="1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</row>
    <row r="460" spans="1:30" ht="15.75" customHeight="1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</row>
    <row r="461" spans="1:30" ht="15.75" customHeight="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</row>
    <row r="462" spans="1:30" ht="15.75" customHeight="1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</row>
    <row r="463" spans="1:30" ht="15.75" customHeight="1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</row>
    <row r="464" spans="1:30" ht="15.75" customHeight="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</row>
    <row r="465" spans="1:30" ht="15.75" customHeight="1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</row>
    <row r="466" spans="1:30" ht="15.75" customHeight="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</row>
    <row r="467" spans="1:30" ht="15.75" customHeight="1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</row>
    <row r="468" spans="1:30" ht="15.75" customHeight="1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</row>
    <row r="469" spans="1:30" ht="15.75" customHeight="1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</row>
    <row r="470" spans="1:30" ht="15.75" customHeight="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</row>
    <row r="471" spans="1:30" ht="15.75" customHeight="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</row>
    <row r="472" spans="1:30" ht="15.75" customHeight="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</row>
    <row r="473" spans="1:30" ht="15.75" customHeight="1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</row>
    <row r="474" spans="1:30" ht="15.75" customHeight="1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</row>
    <row r="475" spans="1:30" ht="15.75" customHeight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</row>
    <row r="476" spans="1:30" ht="15.75" customHeight="1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</row>
    <row r="477" spans="1:30" ht="15.75" customHeight="1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</row>
    <row r="478" spans="1:30" ht="15.75" customHeight="1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</row>
    <row r="479" spans="1:30" ht="15.75" customHeight="1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</row>
    <row r="480" spans="1:30" ht="15.75" customHeight="1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</row>
    <row r="481" spans="1:30" ht="15.75" customHeight="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</row>
    <row r="482" spans="1:30" ht="15.75" customHeight="1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</row>
    <row r="483" spans="1:30" ht="15.75" customHeight="1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</row>
    <row r="484" spans="1:30" ht="15.75" customHeight="1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</row>
    <row r="485" spans="1:30" ht="15.75" customHeight="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</row>
    <row r="486" spans="1:30" ht="15.75" customHeight="1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</row>
    <row r="487" spans="1:30" ht="15.75" customHeight="1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</row>
    <row r="488" spans="1:30" ht="15.75" customHeight="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</row>
    <row r="489" spans="1:30" ht="15.75" customHeight="1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</row>
    <row r="490" spans="1:30" ht="15.75" customHeight="1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</row>
    <row r="491" spans="1:30" ht="15.75" customHeight="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</row>
    <row r="492" spans="1:30" ht="15.75" customHeight="1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</row>
    <row r="493" spans="1:30" ht="15.75" customHeight="1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</row>
    <row r="494" spans="1:30" ht="15.75" customHeight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</row>
    <row r="495" spans="1:30" ht="15.75" customHeight="1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</row>
    <row r="496" spans="1:30" ht="15.75" customHeight="1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</row>
    <row r="497" spans="1:30" ht="15.75" customHeight="1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</row>
    <row r="498" spans="1:30" ht="15.75" customHeight="1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</row>
    <row r="499" spans="1:30" ht="15.75" customHeight="1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</row>
    <row r="500" spans="1:30" ht="15.75" customHeight="1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</row>
    <row r="501" spans="1:30" ht="15.75" customHeight="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</row>
    <row r="502" spans="1:30" ht="15.75" customHeight="1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</row>
    <row r="503" spans="1:30" ht="15.75" customHeight="1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</row>
    <row r="504" spans="1:30" ht="15.75" customHeight="1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</row>
    <row r="505" spans="1:30" ht="15.75" customHeight="1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</row>
    <row r="506" spans="1:30" ht="15.75" customHeight="1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</row>
    <row r="507" spans="1:30" ht="15.75" customHeight="1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</row>
    <row r="508" spans="1:30" ht="15.75" customHeight="1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</row>
    <row r="509" spans="1:30" ht="15.75" customHeight="1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</row>
    <row r="510" spans="1:30" ht="15.75" customHeight="1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</row>
    <row r="511" spans="1:30" ht="15.75" customHeight="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</row>
    <row r="512" spans="1:30" ht="15.75" customHeight="1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</row>
    <row r="513" spans="1:30" ht="15.75" customHeight="1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</row>
    <row r="514" spans="1:30" ht="15.75" customHeight="1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</row>
    <row r="515" spans="1:30" ht="15.75" customHeight="1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</row>
    <row r="516" spans="1:30" ht="15.75" customHeight="1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</row>
    <row r="517" spans="1:30" ht="15.75" customHeight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</row>
    <row r="518" spans="1:30" ht="15.75" customHeight="1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</row>
    <row r="519" spans="1:30" ht="15.75" customHeight="1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</row>
    <row r="520" spans="1:30" ht="15.75" customHeight="1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</row>
    <row r="521" spans="1:30" ht="15.75" customHeight="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</row>
    <row r="522" spans="1:30" ht="15.75" customHeight="1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</row>
    <row r="523" spans="1:30" ht="15.75" customHeight="1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</row>
    <row r="524" spans="1:30" ht="15.75" customHeight="1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</row>
    <row r="525" spans="1:30" ht="15.75" customHeight="1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</row>
    <row r="526" spans="1:30" ht="15.75" customHeight="1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</row>
    <row r="527" spans="1:30" ht="15.75" customHeight="1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</row>
    <row r="528" spans="1:30" ht="15.75" customHeight="1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</row>
    <row r="529" spans="1:30" ht="15.75" customHeight="1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</row>
    <row r="530" spans="1:30" ht="15.75" customHeight="1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</row>
    <row r="531" spans="1:30" ht="15.75" customHeight="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</row>
    <row r="532" spans="1:30" ht="15.75" customHeight="1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</row>
    <row r="533" spans="1:30" ht="15.75" customHeight="1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</row>
    <row r="534" spans="1:30" ht="15.75" customHeight="1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</row>
    <row r="535" spans="1:30" ht="15.75" customHeight="1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</row>
    <row r="536" spans="1:30" ht="15.75" customHeight="1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</row>
    <row r="537" spans="1:30" ht="15.75" customHeight="1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</row>
    <row r="538" spans="1:30" ht="15.75" customHeight="1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</row>
    <row r="539" spans="1:30" ht="15.75" customHeight="1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</row>
    <row r="540" spans="1:30" ht="15.75" customHeight="1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</row>
    <row r="541" spans="1:30" ht="15.75" customHeight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</row>
    <row r="542" spans="1:30" ht="15.75" customHeight="1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</row>
    <row r="543" spans="1:30" ht="15.75" customHeight="1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</row>
    <row r="544" spans="1:30" ht="15.75" customHeight="1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</row>
    <row r="545" spans="1:30" ht="15.75" customHeight="1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</row>
    <row r="546" spans="1:30" ht="15.75" customHeight="1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</row>
    <row r="547" spans="1:30" ht="15.75" customHeight="1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</row>
    <row r="548" spans="1:30" ht="15.75" customHeight="1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</row>
    <row r="549" spans="1:30" ht="15.75" customHeight="1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</row>
    <row r="550" spans="1:30" ht="15.75" customHeight="1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</row>
    <row r="551" spans="1:30" ht="15.75" customHeight="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</row>
    <row r="552" spans="1:30" ht="15.75" customHeight="1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</row>
    <row r="553" spans="1:30" ht="15.75" customHeight="1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</row>
    <row r="554" spans="1:30" ht="15.75" customHeight="1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</row>
    <row r="555" spans="1:30" ht="15.75" customHeight="1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</row>
    <row r="556" spans="1:30" ht="15.75" customHeight="1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</row>
    <row r="557" spans="1:30" ht="15.75" customHeight="1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</row>
    <row r="558" spans="1:30" ht="15.75" customHeight="1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</row>
    <row r="559" spans="1:30" ht="15.75" customHeight="1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</row>
    <row r="560" spans="1:30" ht="15.75" customHeight="1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</row>
    <row r="561" spans="1:30" ht="15.75" customHeight="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</row>
    <row r="562" spans="1:30" ht="15.75" customHeight="1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</row>
    <row r="563" spans="1:30" ht="15.75" customHeight="1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</row>
    <row r="564" spans="1:30" ht="15.75" customHeight="1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</row>
    <row r="565" spans="1:30" ht="15.75" customHeight="1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</row>
    <row r="566" spans="1:30" ht="15.75" customHeight="1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</row>
    <row r="567" spans="1:30" ht="15.75" customHeight="1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</row>
    <row r="568" spans="1:30" ht="15.75" customHeight="1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</row>
    <row r="569" spans="1:30" ht="15.75" customHeight="1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</row>
    <row r="570" spans="1:30" ht="15.75" customHeight="1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</row>
    <row r="571" spans="1:30" ht="15.75" customHeight="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</row>
    <row r="572" spans="1:30" ht="15.75" customHeight="1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</row>
    <row r="573" spans="1:30" ht="15.75" customHeight="1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</row>
    <row r="574" spans="1:30" ht="15.75" customHeight="1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</row>
    <row r="575" spans="1:30" ht="15.75" customHeight="1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</row>
    <row r="576" spans="1:30" ht="15.75" customHeight="1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</row>
    <row r="577" spans="1:30" ht="15.75" customHeight="1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</row>
    <row r="578" spans="1:30" ht="15.75" customHeight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</row>
    <row r="579" spans="1:30" ht="15.75" customHeight="1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</row>
    <row r="580" spans="1:30" ht="15.75" customHeight="1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</row>
    <row r="581" spans="1:30" ht="15.75" customHeight="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</row>
    <row r="582" spans="1:30" ht="15.75" customHeight="1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</row>
    <row r="583" spans="1:30" ht="15.75" customHeight="1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</row>
    <row r="584" spans="1:30" ht="15.75" customHeight="1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</row>
    <row r="585" spans="1:30" ht="15.75" customHeight="1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</row>
    <row r="586" spans="1:30" ht="15.75" customHeight="1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</row>
    <row r="587" spans="1:30" ht="15.75" customHeight="1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</row>
    <row r="588" spans="1:30" ht="15.75" customHeight="1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</row>
    <row r="589" spans="1:30" ht="15.75" customHeight="1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</row>
    <row r="590" spans="1:30" ht="15.75" customHeight="1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</row>
    <row r="591" spans="1:30" ht="15.75" customHeight="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</row>
    <row r="592" spans="1:30" ht="15.75" customHeight="1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</row>
    <row r="593" spans="1:30" ht="15.75" customHeight="1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</row>
    <row r="594" spans="1:30" ht="15.75" customHeight="1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</row>
    <row r="595" spans="1:30" ht="15.75" customHeight="1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</row>
    <row r="596" spans="1:30" ht="15.75" customHeight="1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</row>
    <row r="597" spans="1:30" ht="15.75" customHeight="1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</row>
    <row r="598" spans="1:30" ht="15.75" customHeight="1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</row>
    <row r="599" spans="1:30" ht="15.75" customHeight="1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</row>
    <row r="600" spans="1:30" ht="15.75" customHeight="1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</row>
    <row r="601" spans="1:30" ht="15.75" customHeight="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</row>
    <row r="602" spans="1:30" ht="15.75" customHeight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</row>
    <row r="603" spans="1:30" ht="15.75" customHeight="1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</row>
    <row r="604" spans="1:30" ht="15.75" customHeight="1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</row>
    <row r="605" spans="1:30" ht="15.75" customHeight="1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</row>
    <row r="606" spans="1:30" ht="15.75" customHeight="1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</row>
    <row r="607" spans="1:30" ht="15.75" customHeight="1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</row>
    <row r="608" spans="1:30" ht="15.75" customHeight="1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</row>
    <row r="609" spans="1:30" ht="15.75" customHeight="1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</row>
    <row r="610" spans="1:30" ht="15.75" customHeight="1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</row>
    <row r="611" spans="1:30" ht="15.75" customHeight="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</row>
    <row r="612" spans="1:30" ht="15.75" customHeight="1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</row>
    <row r="613" spans="1:30" ht="15.75" customHeight="1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</row>
    <row r="614" spans="1:30" ht="15.75" customHeight="1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</row>
    <row r="615" spans="1:30" ht="15.75" customHeight="1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</row>
    <row r="616" spans="1:30" ht="15.75" customHeight="1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</row>
    <row r="617" spans="1:30" ht="15.75" customHeight="1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</row>
    <row r="618" spans="1:30" ht="15.75" customHeight="1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</row>
    <row r="619" spans="1:30" ht="15.75" customHeight="1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</row>
    <row r="620" spans="1:30" ht="15.75" customHeight="1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</row>
    <row r="621" spans="1:30" ht="15.75" customHeight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</row>
    <row r="622" spans="1:30" ht="15.75" customHeight="1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</row>
    <row r="623" spans="1:30" ht="15.75" customHeight="1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</row>
    <row r="624" spans="1:30" ht="15.75" customHeight="1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</row>
    <row r="625" spans="1:30" ht="15.75" customHeight="1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</row>
    <row r="626" spans="1:30" ht="15.75" customHeight="1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</row>
    <row r="627" spans="1:30" ht="15.75" customHeight="1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</row>
    <row r="628" spans="1:30" ht="15.75" customHeight="1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</row>
    <row r="629" spans="1:30" ht="15.75" customHeight="1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</row>
    <row r="630" spans="1:30" ht="15.75" customHeight="1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</row>
    <row r="631" spans="1:30" ht="15.75" customHeight="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</row>
    <row r="632" spans="1:30" ht="15.75" customHeight="1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</row>
    <row r="633" spans="1:30" ht="15.75" customHeight="1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</row>
    <row r="634" spans="1:30" ht="15.75" customHeight="1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</row>
    <row r="635" spans="1:30" ht="15.75" customHeight="1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</row>
    <row r="636" spans="1:30" ht="15.75" customHeight="1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</row>
    <row r="637" spans="1:30" ht="15.75" customHeight="1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</row>
    <row r="638" spans="1:30" ht="15.75" customHeight="1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</row>
    <row r="639" spans="1:30" ht="15.75" customHeight="1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</row>
    <row r="640" spans="1:30" ht="15.75" customHeight="1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</row>
    <row r="641" spans="1:30" ht="15.75" customHeight="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</row>
    <row r="642" spans="1:30" ht="15.75" customHeight="1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</row>
    <row r="643" spans="1:30" ht="15.75" customHeight="1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</row>
    <row r="644" spans="1:30" ht="15.75" customHeight="1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</row>
    <row r="645" spans="1:30" ht="15.75" customHeight="1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</row>
    <row r="646" spans="1:30" ht="15.75" customHeight="1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</row>
    <row r="647" spans="1:30" ht="15.75" customHeight="1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</row>
    <row r="648" spans="1:30" ht="15.75" customHeight="1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</row>
    <row r="649" spans="1:30" ht="15.75" customHeight="1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</row>
    <row r="650" spans="1:30" ht="15.75" customHeight="1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</row>
    <row r="651" spans="1:30" ht="15.75" customHeight="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</row>
    <row r="652" spans="1:30" ht="15.75" customHeight="1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</row>
    <row r="653" spans="1:30" ht="15.75" customHeight="1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</row>
    <row r="654" spans="1:30" ht="15.75" customHeight="1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</row>
    <row r="655" spans="1:30" ht="15.75" customHeight="1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</row>
    <row r="656" spans="1:30" ht="15.75" customHeight="1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</row>
    <row r="657" spans="1:30" ht="15.75" customHeight="1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</row>
    <row r="658" spans="1:30" ht="15.75" customHeight="1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</row>
    <row r="659" spans="1:30" ht="15.75" customHeight="1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</row>
    <row r="660" spans="1:30" ht="15.75" customHeight="1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</row>
    <row r="661" spans="1:30" ht="15.75" customHeight="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</row>
    <row r="662" spans="1:30" ht="15.75" customHeight="1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</row>
    <row r="663" spans="1:30" ht="15.75" customHeight="1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</row>
    <row r="664" spans="1:30" ht="15.75" customHeight="1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</row>
    <row r="665" spans="1:30" ht="15.75" customHeight="1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</row>
    <row r="666" spans="1:30" ht="15.75" customHeight="1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</row>
    <row r="667" spans="1:30" ht="15.75" customHeight="1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</row>
    <row r="668" spans="1:30" ht="15.75" customHeight="1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</row>
    <row r="669" spans="1:30" ht="15.75" customHeight="1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</row>
    <row r="670" spans="1:30" ht="15.75" customHeight="1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</row>
    <row r="671" spans="1:30" ht="15.75" customHeight="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</row>
    <row r="672" spans="1:30" ht="15.75" customHeight="1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</row>
    <row r="673" spans="1:30" ht="15.75" customHeight="1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</row>
    <row r="674" spans="1:30" ht="15.75" customHeight="1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</row>
    <row r="675" spans="1:30" ht="15.75" customHeight="1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</row>
    <row r="676" spans="1:30" ht="15.75" customHeight="1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</row>
    <row r="677" spans="1:30" ht="15.75" customHeight="1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</row>
    <row r="678" spans="1:30" ht="15.75" customHeight="1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</row>
    <row r="679" spans="1:30" ht="15.75" customHeight="1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</row>
    <row r="680" spans="1:30" ht="15.75" customHeight="1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</row>
    <row r="681" spans="1:30" ht="15.75" customHeight="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</row>
    <row r="682" spans="1:30" ht="15.75" customHeight="1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</row>
    <row r="683" spans="1:30" ht="15.75" customHeight="1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</row>
    <row r="684" spans="1:30" ht="15.75" customHeight="1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</row>
    <row r="685" spans="1:30" ht="15.75" customHeight="1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</row>
    <row r="686" spans="1:30" ht="15.75" customHeight="1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</row>
    <row r="687" spans="1:30" ht="15.75" customHeight="1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</row>
    <row r="688" spans="1:30" ht="15.75" customHeight="1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</row>
    <row r="689" spans="1:30" ht="15.75" customHeight="1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</row>
    <row r="690" spans="1:30" ht="15.75" customHeight="1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</row>
    <row r="691" spans="1:30" ht="15.75" customHeight="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</row>
    <row r="692" spans="1:30" ht="15.75" customHeight="1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</row>
    <row r="693" spans="1:30" ht="15.75" customHeight="1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</row>
    <row r="694" spans="1:30" ht="15.75" customHeight="1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</row>
    <row r="695" spans="1:30" ht="15.75" customHeight="1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</row>
    <row r="696" spans="1:30" ht="15.75" customHeight="1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</row>
    <row r="697" spans="1:30" ht="15.75" customHeight="1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</row>
    <row r="698" spans="1:30" ht="15.75" customHeight="1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</row>
    <row r="699" spans="1:30" ht="15.75" customHeight="1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</row>
    <row r="700" spans="1:30" ht="15.75" customHeight="1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</row>
    <row r="701" spans="1:30" ht="15.75" customHeight="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</row>
    <row r="702" spans="1:30" ht="15.75" customHeight="1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</row>
    <row r="703" spans="1:30" ht="15.75" customHeight="1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</row>
    <row r="704" spans="1:30" ht="15.75" customHeight="1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</row>
    <row r="705" spans="1:30" ht="15.75" customHeight="1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</row>
    <row r="706" spans="1:30" ht="15.75" customHeight="1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</row>
    <row r="707" spans="1:30" ht="15.75" customHeight="1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</row>
    <row r="708" spans="1:30" ht="15.75" customHeight="1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</row>
    <row r="709" spans="1:30" ht="15.75" customHeight="1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</row>
    <row r="710" spans="1:30" ht="15.75" customHeight="1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</row>
    <row r="711" spans="1:30" ht="15.75" customHeight="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</row>
    <row r="712" spans="1:30" ht="15.75" customHeight="1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</row>
    <row r="713" spans="1:30" ht="15.75" customHeight="1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</row>
    <row r="714" spans="1:30" ht="15.75" customHeight="1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</row>
    <row r="715" spans="1:30" ht="15.75" customHeight="1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</row>
    <row r="716" spans="1:30" ht="15.75" customHeight="1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</row>
    <row r="717" spans="1:30" ht="15.75" customHeight="1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</row>
    <row r="718" spans="1:30" ht="15.75" customHeight="1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</row>
    <row r="719" spans="1:30" ht="15.75" customHeight="1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</row>
    <row r="720" spans="1:30" ht="15.75" customHeight="1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</row>
    <row r="721" spans="1:30" ht="15.75" customHeight="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</row>
    <row r="722" spans="1:30" ht="15.75" customHeight="1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</row>
    <row r="723" spans="1:30" ht="15.75" customHeight="1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</row>
    <row r="724" spans="1:30" ht="15.75" customHeight="1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</row>
    <row r="725" spans="1:30" ht="15.75" customHeight="1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</row>
    <row r="726" spans="1:30" ht="15.75" customHeight="1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</row>
    <row r="727" spans="1:30" ht="15.75" customHeight="1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</row>
    <row r="728" spans="1:30" ht="15.75" customHeight="1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</row>
    <row r="729" spans="1:30" ht="15.75" customHeight="1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</row>
    <row r="730" spans="1:30" ht="15.75" customHeight="1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</row>
    <row r="731" spans="1:30" ht="15.75" customHeight="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</row>
    <row r="732" spans="1:30" ht="15.75" customHeight="1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</row>
    <row r="733" spans="1:30" ht="15.75" customHeight="1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</row>
    <row r="734" spans="1:30" ht="15.75" customHeight="1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</row>
    <row r="735" spans="1:30" ht="15.75" customHeight="1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</row>
    <row r="736" spans="1:30" ht="15.75" customHeight="1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</row>
    <row r="737" spans="1:30" ht="15.75" customHeight="1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</row>
    <row r="738" spans="1:30" ht="15.75" customHeight="1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</row>
    <row r="739" spans="1:30" ht="15.75" customHeight="1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</row>
    <row r="740" spans="1:30" ht="15.75" customHeight="1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</row>
    <row r="741" spans="1:30" ht="15.75" customHeight="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</row>
    <row r="742" spans="1:30" ht="15.75" customHeight="1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</row>
    <row r="743" spans="1:30" ht="15.75" customHeight="1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</row>
    <row r="744" spans="1:30" ht="15.75" customHeight="1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</row>
    <row r="745" spans="1:30" ht="15.75" customHeight="1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</row>
    <row r="746" spans="1:30" ht="15.75" customHeight="1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</row>
    <row r="747" spans="1:30" ht="15.75" customHeight="1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</row>
    <row r="748" spans="1:30" ht="15.75" customHeight="1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</row>
    <row r="749" spans="1:30" ht="15.75" customHeight="1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</row>
    <row r="750" spans="1:30" ht="15.75" customHeight="1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</row>
    <row r="751" spans="1:30" ht="15.75" customHeight="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</row>
    <row r="752" spans="1:30" ht="15.75" customHeight="1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</row>
    <row r="753" spans="1:30" ht="15.75" customHeight="1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</row>
    <row r="754" spans="1:30" ht="15.75" customHeight="1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</row>
    <row r="755" spans="1:30" ht="15.75" customHeight="1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</row>
    <row r="756" spans="1:30" ht="15.75" customHeight="1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</row>
    <row r="757" spans="1:30" ht="15.75" customHeight="1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</row>
    <row r="758" spans="1:30" ht="15.75" customHeight="1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</row>
    <row r="759" spans="1:30" ht="15.75" customHeight="1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</row>
    <row r="760" spans="1:30" ht="15.75" customHeight="1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</row>
    <row r="761" spans="1:30" ht="15.75" customHeight="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</row>
    <row r="762" spans="1:30" ht="15.75" customHeight="1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</row>
    <row r="763" spans="1:30" ht="15.75" customHeight="1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</row>
    <row r="764" spans="1:30" ht="15.75" customHeight="1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</row>
    <row r="765" spans="1:30" ht="15.75" customHeight="1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</row>
    <row r="766" spans="1:30" ht="15.75" customHeight="1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</row>
    <row r="767" spans="1:30" ht="15.75" customHeight="1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</row>
    <row r="768" spans="1:30" ht="15.75" customHeight="1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</row>
    <row r="769" spans="1:30" ht="15.75" customHeight="1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</row>
    <row r="770" spans="1:30" ht="15.75" customHeight="1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</row>
    <row r="771" spans="1:30" ht="15.75" customHeight="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</row>
    <row r="772" spans="1:30" ht="15.75" customHeight="1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</row>
    <row r="773" spans="1:30" ht="15.75" customHeight="1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</row>
    <row r="774" spans="1:30" ht="15.75" customHeight="1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</row>
    <row r="775" spans="1:30" ht="15.75" customHeight="1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</row>
    <row r="776" spans="1:30" ht="15.75" customHeight="1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</row>
    <row r="777" spans="1:30" ht="15.75" customHeight="1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</row>
    <row r="778" spans="1:30" ht="15.75" customHeight="1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</row>
    <row r="779" spans="1:30" ht="15.75" customHeight="1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</row>
    <row r="780" spans="1:30" ht="15.75" customHeight="1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</row>
    <row r="781" spans="1:30" ht="15.75" customHeight="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</row>
    <row r="782" spans="1:30" ht="15.75" customHeight="1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</row>
    <row r="783" spans="1:30" ht="15.75" customHeight="1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</row>
    <row r="784" spans="1:30" ht="15.75" customHeight="1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</row>
    <row r="785" spans="1:30" ht="15.75" customHeight="1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</row>
    <row r="786" spans="1:30" ht="15.75" customHeight="1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</row>
    <row r="787" spans="1:30" ht="15.75" customHeight="1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</row>
    <row r="788" spans="1:30" ht="15.75" customHeight="1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</row>
    <row r="789" spans="1:30" ht="15.75" customHeight="1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</row>
    <row r="790" spans="1:30" ht="15.75" customHeight="1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</row>
    <row r="791" spans="1:30" ht="15.75" customHeight="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</row>
    <row r="792" spans="1:30" ht="15.75" customHeight="1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</row>
    <row r="793" spans="1:30" ht="15.75" customHeight="1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</row>
    <row r="794" spans="1:30" ht="15.75" customHeight="1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</row>
    <row r="795" spans="1:30" ht="15.75" customHeight="1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</row>
    <row r="796" spans="1:30" ht="15.75" customHeight="1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</row>
    <row r="797" spans="1:30" ht="15.75" customHeight="1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</row>
    <row r="798" spans="1:30" ht="15.75" customHeight="1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</row>
    <row r="799" spans="1:30" ht="15.75" customHeight="1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</row>
    <row r="800" spans="1:30" ht="15.75" customHeight="1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</row>
    <row r="801" spans="1:30" ht="15.75" customHeight="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</row>
    <row r="802" spans="1:30" ht="15.75" customHeight="1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</row>
    <row r="803" spans="1:30" ht="15.75" customHeight="1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</row>
    <row r="804" spans="1:30" ht="15.75" customHeight="1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</row>
    <row r="805" spans="1:30" ht="15.75" customHeight="1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</row>
    <row r="806" spans="1:30" ht="15.75" customHeight="1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</row>
    <row r="807" spans="1:30" ht="15.75" customHeight="1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</row>
    <row r="808" spans="1:30" ht="15.75" customHeight="1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</row>
    <row r="809" spans="1:30" ht="15.75" customHeight="1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</row>
    <row r="810" spans="1:30" ht="15.75" customHeight="1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</row>
    <row r="811" spans="1:30" ht="15.75" customHeight="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</row>
    <row r="812" spans="1:30" ht="15.75" customHeight="1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</row>
    <row r="813" spans="1:30" ht="15.75" customHeight="1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</row>
    <row r="814" spans="1:30" ht="15.75" customHeight="1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</row>
    <row r="815" spans="1:30" ht="15.75" customHeight="1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</row>
    <row r="816" spans="1:30" ht="15.75" customHeight="1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</row>
    <row r="817" spans="1:30" ht="15.75" customHeight="1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</row>
    <row r="818" spans="1:30" ht="15.75" customHeight="1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</row>
    <row r="819" spans="1:30" ht="15.75" customHeight="1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</row>
    <row r="820" spans="1:30" ht="15.75" customHeight="1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</row>
    <row r="821" spans="1:30" ht="15.75" customHeight="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</row>
    <row r="822" spans="1:30" ht="15.75" customHeight="1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</row>
    <row r="823" spans="1:30" ht="15.75" customHeight="1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</row>
    <row r="824" spans="1:30" ht="15.75" customHeight="1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</row>
    <row r="825" spans="1:30" ht="15.75" customHeight="1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</row>
    <row r="826" spans="1:30" ht="15.75" customHeight="1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</row>
    <row r="827" spans="1:30" ht="15.75" customHeight="1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</row>
    <row r="828" spans="1:30" ht="15.75" customHeight="1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</row>
    <row r="829" spans="1:30" ht="15.75" customHeight="1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</row>
    <row r="830" spans="1:30" ht="15.75" customHeight="1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</row>
    <row r="831" spans="1:30" ht="15.75" customHeight="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</row>
    <row r="832" spans="1:30" ht="15.75" customHeight="1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</row>
    <row r="833" spans="1:30" ht="15.75" customHeight="1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</row>
    <row r="834" spans="1:30" ht="15.75" customHeight="1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</row>
    <row r="835" spans="1:30" ht="15.75" customHeight="1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</row>
    <row r="836" spans="1:30" ht="15.75" customHeight="1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</row>
    <row r="837" spans="1:30" ht="15.75" customHeight="1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</row>
    <row r="838" spans="1:30" ht="15.75" customHeight="1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</row>
    <row r="839" spans="1:30" ht="15.75" customHeight="1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</row>
    <row r="840" spans="1:30" ht="15.75" customHeight="1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</row>
    <row r="841" spans="1:30" ht="15.75" customHeight="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</row>
    <row r="842" spans="1:30" ht="15.75" customHeight="1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</row>
    <row r="843" spans="1:30" ht="15.75" customHeight="1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</row>
    <row r="844" spans="1:30" ht="15.75" customHeight="1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</row>
    <row r="845" spans="1:30" ht="15.75" customHeight="1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</row>
    <row r="846" spans="1:30" ht="15.75" customHeight="1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</row>
    <row r="847" spans="1:30" ht="15.75" customHeight="1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</row>
    <row r="848" spans="1:30" ht="15.75" customHeight="1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</row>
    <row r="849" spans="1:30" ht="15.75" customHeight="1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</row>
    <row r="850" spans="1:30" ht="15.75" customHeight="1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</row>
    <row r="851" spans="1:30" ht="15.75" customHeight="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</row>
    <row r="852" spans="1:30" ht="15.75" customHeight="1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</row>
    <row r="853" spans="1:30" ht="15.75" customHeight="1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</row>
    <row r="854" spans="1:30" ht="15.75" customHeight="1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</row>
    <row r="855" spans="1:30" ht="15.75" customHeight="1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</row>
    <row r="856" spans="1:30" ht="15.75" customHeight="1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</row>
    <row r="857" spans="1:30" ht="15.75" customHeight="1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</row>
    <row r="858" spans="1:30" ht="15.75" customHeight="1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</row>
    <row r="859" spans="1:30" ht="15.75" customHeight="1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</row>
    <row r="860" spans="1:30" ht="15.75" customHeight="1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</row>
    <row r="861" spans="1:30" ht="15.75" customHeight="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</row>
    <row r="862" spans="1:30" ht="15.75" customHeight="1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</row>
    <row r="863" spans="1:30" ht="15.75" customHeight="1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</row>
    <row r="864" spans="1:30" ht="15.75" customHeight="1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</row>
    <row r="865" spans="1:30" ht="15.75" customHeight="1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</row>
    <row r="866" spans="1:30" ht="15.75" customHeight="1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</row>
    <row r="867" spans="1:30" ht="15.75" customHeight="1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</row>
    <row r="868" spans="1:30" ht="15.75" customHeight="1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</row>
    <row r="869" spans="1:30" ht="15.75" customHeight="1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</row>
    <row r="870" spans="1:30" ht="15.75" customHeight="1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</row>
    <row r="871" spans="1:30" ht="15.75" customHeight="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</row>
    <row r="872" spans="1:30" ht="15.75" customHeight="1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</row>
    <row r="873" spans="1:30" ht="15.75" customHeight="1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</row>
    <row r="874" spans="1:30" ht="15.75" customHeight="1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</row>
    <row r="875" spans="1:30" ht="15.75" customHeight="1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</row>
    <row r="876" spans="1:30" ht="15.75" customHeight="1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</row>
    <row r="877" spans="1:30" ht="15.75" customHeight="1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</row>
    <row r="878" spans="1:30" ht="15.75" customHeight="1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</row>
    <row r="879" spans="1:30" ht="15.75" customHeight="1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</row>
    <row r="880" spans="1:30" ht="15.75" customHeight="1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</row>
    <row r="881" spans="1:30" ht="15.75" customHeight="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</row>
    <row r="882" spans="1:30" ht="15.75" customHeight="1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</row>
    <row r="883" spans="1:30" ht="15.75" customHeight="1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</row>
    <row r="884" spans="1:30" ht="15.75" customHeight="1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</row>
    <row r="885" spans="1:30" ht="15.75" customHeight="1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</row>
    <row r="886" spans="1:30" ht="15.75" customHeight="1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</row>
    <row r="887" spans="1:30" ht="15.75" customHeight="1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</row>
    <row r="888" spans="1:30" ht="15.75" customHeight="1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</row>
    <row r="889" spans="1:30" ht="15.75" customHeight="1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</row>
    <row r="890" spans="1:30" ht="15.75" customHeight="1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</row>
    <row r="891" spans="1:30" ht="15.75" customHeight="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</row>
    <row r="892" spans="1:30" ht="15.75" customHeight="1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</row>
    <row r="893" spans="1:30" ht="15.75" customHeight="1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</row>
    <row r="894" spans="1:30" ht="15.75" customHeight="1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</row>
    <row r="895" spans="1:30" ht="15.75" customHeight="1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</row>
    <row r="896" spans="1:30" ht="15.75" customHeight="1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</row>
    <row r="897" spans="1:30" ht="15.75" customHeight="1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</row>
    <row r="898" spans="1:30" ht="15.75" customHeight="1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</row>
    <row r="899" spans="1:30" ht="15.75" customHeight="1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</row>
    <row r="900" spans="1:30" ht="15.75" customHeight="1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</row>
    <row r="901" spans="1:30" ht="15.75" customHeight="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</row>
    <row r="902" spans="1:30" ht="15.75" customHeight="1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</row>
    <row r="903" spans="1:30" ht="15.75" customHeight="1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</row>
    <row r="904" spans="1:30" ht="15.75" customHeight="1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</row>
    <row r="905" spans="1:30" ht="15.75" customHeight="1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</row>
    <row r="906" spans="1:30" ht="15.75" customHeight="1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</row>
    <row r="907" spans="1:30" ht="15.75" customHeight="1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</row>
    <row r="908" spans="1:30" ht="15.75" customHeight="1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</row>
    <row r="909" spans="1:30" ht="15.75" customHeight="1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</row>
    <row r="910" spans="1:30" ht="15.75" customHeight="1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</row>
    <row r="911" spans="1:30" ht="15.75" customHeight="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</row>
    <row r="912" spans="1:30" ht="15.75" customHeight="1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</row>
    <row r="913" spans="1:30" ht="15.75" customHeight="1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</row>
    <row r="914" spans="1:30" ht="15.75" customHeight="1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</row>
    <row r="915" spans="1:30" ht="15.75" customHeight="1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</row>
    <row r="916" spans="1:30" ht="15.75" customHeight="1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</row>
    <row r="917" spans="1:30" ht="15.75" customHeight="1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</row>
    <row r="918" spans="1:30" ht="15.75" customHeight="1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</row>
    <row r="919" spans="1:30" ht="15.75" customHeight="1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</row>
    <row r="920" spans="1:30" ht="15.75" customHeight="1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</row>
    <row r="921" spans="1:30" ht="15.75" customHeight="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</row>
    <row r="922" spans="1:30" ht="15.75" customHeight="1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</row>
    <row r="923" spans="1:30" ht="15.75" customHeight="1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</row>
    <row r="924" spans="1:30" ht="15.75" customHeight="1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</row>
    <row r="925" spans="1:30" ht="15.75" customHeight="1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</row>
    <row r="926" spans="1:30" ht="15.75" customHeight="1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</row>
    <row r="927" spans="1:30" ht="15.75" customHeight="1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</row>
    <row r="928" spans="1:30" ht="15.75" customHeight="1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</row>
    <row r="929" spans="1:30" ht="15.75" customHeight="1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</row>
    <row r="930" spans="1:30" ht="15.75" customHeight="1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</row>
    <row r="931" spans="1:30" ht="15.75" customHeight="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</row>
    <row r="932" spans="1:30" ht="15.75" customHeight="1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</row>
    <row r="933" spans="1:30" ht="15.75" customHeight="1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</row>
    <row r="934" spans="1:30" ht="15.75" customHeight="1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</row>
    <row r="935" spans="1:30" ht="15.75" customHeight="1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</row>
    <row r="936" spans="1:30" ht="15.75" customHeight="1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</row>
    <row r="937" spans="1:30" ht="15.75" customHeight="1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</row>
    <row r="938" spans="1:30" ht="15.75" customHeight="1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</row>
    <row r="939" spans="1:30" ht="15.75" customHeight="1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</row>
    <row r="940" spans="1:30" ht="15.75" customHeight="1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</row>
    <row r="941" spans="1:30" ht="15.75" customHeight="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</row>
    <row r="942" spans="1:30" ht="15.75" customHeight="1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</row>
    <row r="943" spans="1:30" ht="15.75" customHeight="1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</row>
    <row r="944" spans="1:30" ht="15.75" customHeight="1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</row>
    <row r="945" spans="1:30" ht="15.75" customHeight="1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</row>
    <row r="946" spans="1:30" ht="15.75" customHeight="1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</row>
    <row r="947" spans="1:30" ht="15.75" customHeight="1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</row>
    <row r="948" spans="1:30" ht="15.75" customHeight="1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</row>
    <row r="949" spans="1:30" ht="15.75" customHeight="1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</row>
    <row r="950" spans="1:30" ht="15.75" customHeight="1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</row>
    <row r="951" spans="1:30" ht="15.75" customHeight="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</row>
    <row r="952" spans="1:30" ht="15.75" customHeight="1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</row>
    <row r="953" spans="1:30" ht="15.75" customHeight="1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</row>
    <row r="954" spans="1:30" ht="15.75" customHeight="1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</row>
    <row r="955" spans="1:30" ht="15.75" customHeight="1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</row>
    <row r="956" spans="1:30" ht="15.75" customHeight="1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</row>
    <row r="957" spans="1:30" ht="15.75" customHeight="1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</row>
    <row r="958" spans="1:30" ht="15.75" customHeight="1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</row>
    <row r="959" spans="1:30" ht="15.75" customHeight="1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</row>
    <row r="960" spans="1:30" ht="15.75" customHeight="1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</row>
    <row r="961" spans="1:30" ht="15.75" customHeight="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</row>
    <row r="962" spans="1:30" ht="15.75" customHeight="1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</row>
    <row r="963" spans="1:30" ht="15.75" customHeight="1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</row>
    <row r="964" spans="1:30" ht="15.75" customHeight="1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</row>
    <row r="965" spans="1:30" ht="15.75" customHeight="1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</row>
    <row r="966" spans="1:30" ht="15.75" customHeight="1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</row>
    <row r="967" spans="1:30" ht="15.75" customHeight="1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</row>
    <row r="968" spans="1:30" ht="15.75" customHeight="1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</row>
    <row r="969" spans="1:30" ht="15.75" customHeight="1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</row>
    <row r="970" spans="1:30" ht="15.75" customHeight="1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</row>
    <row r="971" spans="1:30" ht="15.75" customHeight="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</row>
    <row r="972" spans="1:30" ht="15.75" customHeight="1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</row>
    <row r="973" spans="1:30" ht="15.75" customHeight="1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</row>
    <row r="974" spans="1:30" ht="15.75" customHeight="1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</row>
    <row r="975" spans="1:30" ht="15.75" customHeight="1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</row>
    <row r="976" spans="1:30" ht="15.75" customHeight="1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</row>
    <row r="977" spans="1:30" ht="15.75" customHeight="1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</row>
    <row r="978" spans="1:30" ht="15.75" customHeight="1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</row>
    <row r="979" spans="1:30" ht="15.75" customHeight="1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</row>
    <row r="980" spans="1:30" ht="15.75" customHeight="1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</row>
    <row r="981" spans="1:30" ht="15.75" customHeight="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</row>
    <row r="982" spans="1:30" ht="15.75" customHeight="1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</row>
    <row r="983" spans="1:30" ht="15.75" customHeight="1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</row>
    <row r="984" spans="1:30" ht="15.75" customHeight="1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</row>
    <row r="985" spans="1:30" ht="15.75" customHeight="1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</row>
    <row r="986" spans="1:30" ht="15.75" customHeight="1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</row>
    <row r="987" spans="1:30" ht="15.75" customHeight="1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</row>
    <row r="988" spans="1:30" ht="15.75" customHeight="1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</row>
    <row r="989" spans="1:30" ht="15.75" customHeight="1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</row>
    <row r="990" spans="1:30" ht="15.75" customHeight="1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</row>
    <row r="991" spans="1:30" ht="15.75" customHeight="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</row>
    <row r="992" spans="1:30" ht="15.75" customHeight="1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</row>
    <row r="993" spans="1:30" ht="15.75" customHeight="1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</row>
    <row r="994" spans="1:30" ht="15.75" customHeight="1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</row>
    <row r="995" spans="1:30" ht="15.75" customHeight="1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</row>
    <row r="996" spans="1:30" ht="15.75" customHeight="1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</row>
    <row r="997" spans="1:30" ht="15.75" customHeight="1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</row>
    <row r="998" spans="1:30" ht="15.75" customHeight="1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</row>
    <row r="999" spans="1:30" ht="15.75" customHeight="1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</row>
    <row r="1000" spans="1:30" ht="15.75" customHeight="1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</row>
    <row r="1001" spans="1:30" ht="15.75" customHeight="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</row>
    <row r="1002" spans="1:30" ht="15.75" customHeight="1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</row>
    <row r="1003" spans="1:30" ht="15.75" customHeight="1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</row>
    <row r="1004" spans="1:30" ht="15.75" customHeight="1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</row>
    <row r="1005" spans="1:30" ht="15.75" customHeight="1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</row>
    <row r="1006" spans="1:30" ht="15.75" customHeight="1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</row>
    <row r="1007" spans="1:30" ht="15.75" customHeight="1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</row>
    <row r="1008" spans="1:30" ht="15.75" customHeight="1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</row>
    <row r="1009" spans="1:30" ht="15.75" customHeight="1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</row>
    <row r="1010" spans="1:30" ht="15.75" customHeight="1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</row>
    <row r="1011" spans="1:30" ht="15.75" customHeight="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</row>
    <row r="1012" spans="1:30" ht="15.75" customHeight="1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</row>
    <row r="1013" spans="1:30" ht="15.75" customHeight="1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  <c r="AD1013" s="67"/>
    </row>
    <row r="1014" spans="1:30" ht="15.75" customHeight="1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  <c r="AD1014" s="67"/>
    </row>
    <row r="1015" spans="1:30" ht="15.75" customHeight="1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  <c r="Y1015" s="67"/>
      <c r="Z1015" s="67"/>
      <c r="AA1015" s="67"/>
      <c r="AB1015" s="67"/>
      <c r="AC1015" s="67"/>
      <c r="AD1015" s="67"/>
    </row>
    <row r="1016" spans="1:30" ht="15.75" customHeight="1">
      <c r="A1016" s="67"/>
      <c r="B1016" s="67"/>
      <c r="C1016" s="67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7"/>
      <c r="Z1016" s="67"/>
      <c r="AA1016" s="67"/>
      <c r="AB1016" s="67"/>
      <c r="AC1016" s="67"/>
      <c r="AD1016" s="67"/>
    </row>
    <row r="1017" spans="1:30" ht="15.75" customHeight="1">
      <c r="A1017" s="67"/>
      <c r="B1017" s="67"/>
      <c r="C1017" s="67"/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  <c r="Y1017" s="67"/>
      <c r="Z1017" s="67"/>
      <c r="AA1017" s="67"/>
      <c r="AB1017" s="67"/>
      <c r="AC1017" s="67"/>
      <c r="AD1017" s="67"/>
    </row>
    <row r="1018" spans="1:30" ht="15.75" customHeight="1">
      <c r="A1018" s="67"/>
      <c r="B1018" s="67"/>
      <c r="C1018" s="67"/>
      <c r="D1018" s="67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  <c r="X1018" s="67"/>
      <c r="Y1018" s="67"/>
      <c r="Z1018" s="67"/>
      <c r="AA1018" s="67"/>
      <c r="AB1018" s="67"/>
      <c r="AC1018" s="67"/>
      <c r="AD1018" s="67"/>
    </row>
    <row r="1019" spans="1:30" ht="15.75" customHeight="1">
      <c r="A1019" s="67"/>
      <c r="B1019" s="67"/>
      <c r="C1019" s="67"/>
      <c r="D1019" s="67"/>
      <c r="E1019" s="67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  <c r="X1019" s="67"/>
      <c r="Y1019" s="67"/>
      <c r="Z1019" s="67"/>
      <c r="AA1019" s="67"/>
      <c r="AB1019" s="67"/>
      <c r="AC1019" s="67"/>
      <c r="AD1019" s="67"/>
    </row>
    <row r="1020" spans="1:30" ht="15.75" customHeight="1">
      <c r="A1020" s="67"/>
      <c r="B1020" s="67"/>
      <c r="C1020" s="67"/>
      <c r="D1020" s="67"/>
      <c r="E1020" s="67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67"/>
      <c r="T1020" s="67"/>
      <c r="U1020" s="67"/>
      <c r="V1020" s="67"/>
      <c r="W1020" s="67"/>
      <c r="X1020" s="67"/>
      <c r="Y1020" s="67"/>
      <c r="Z1020" s="67"/>
      <c r="AA1020" s="67"/>
      <c r="AB1020" s="67"/>
      <c r="AC1020" s="67"/>
      <c r="AD1020" s="67"/>
    </row>
    <row r="1021" spans="1:30" ht="15.75" customHeight="1">
      <c r="A1021" s="67"/>
      <c r="B1021" s="67"/>
      <c r="C1021" s="67"/>
      <c r="D1021" s="67"/>
      <c r="E1021" s="67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67"/>
      <c r="T1021" s="67"/>
      <c r="U1021" s="67"/>
      <c r="V1021" s="67"/>
      <c r="W1021" s="67"/>
      <c r="X1021" s="67"/>
      <c r="Y1021" s="67"/>
      <c r="Z1021" s="67"/>
      <c r="AA1021" s="67"/>
      <c r="AB1021" s="67"/>
      <c r="AC1021" s="67"/>
      <c r="AD1021" s="67"/>
    </row>
    <row r="1022" spans="1:30" ht="15.75" customHeight="1">
      <c r="A1022" s="67"/>
      <c r="B1022" s="67"/>
      <c r="C1022" s="67"/>
      <c r="D1022" s="67"/>
      <c r="E1022" s="67"/>
      <c r="F1022" s="67"/>
      <c r="G1022" s="67"/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  <c r="S1022" s="67"/>
      <c r="T1022" s="67"/>
      <c r="U1022" s="67"/>
      <c r="V1022" s="67"/>
      <c r="W1022" s="67"/>
      <c r="X1022" s="67"/>
      <c r="Y1022" s="67"/>
      <c r="Z1022" s="67"/>
      <c r="AA1022" s="67"/>
      <c r="AB1022" s="67"/>
      <c r="AC1022" s="67"/>
      <c r="AD1022" s="67"/>
    </row>
    <row r="1023" spans="1:30" ht="15.75" customHeight="1">
      <c r="A1023" s="67"/>
      <c r="B1023" s="67"/>
      <c r="C1023" s="67"/>
      <c r="D1023" s="67"/>
      <c r="E1023" s="67"/>
      <c r="F1023" s="67"/>
      <c r="G1023" s="67"/>
      <c r="H1023" s="67"/>
      <c r="I1023" s="67"/>
      <c r="J1023" s="67"/>
      <c r="K1023" s="67"/>
      <c r="L1023" s="67"/>
      <c r="M1023" s="67"/>
      <c r="N1023" s="67"/>
      <c r="O1023" s="67"/>
      <c r="P1023" s="67"/>
      <c r="Q1023" s="67"/>
      <c r="R1023" s="67"/>
      <c r="S1023" s="67"/>
      <c r="T1023" s="67"/>
      <c r="U1023" s="67"/>
      <c r="V1023" s="67"/>
      <c r="W1023" s="67"/>
      <c r="X1023" s="67"/>
      <c r="Y1023" s="67"/>
      <c r="Z1023" s="67"/>
      <c r="AA1023" s="67"/>
      <c r="AB1023" s="67"/>
      <c r="AC1023" s="67"/>
      <c r="AD1023" s="67"/>
    </row>
    <row r="1024" spans="1:30" ht="15.75" customHeight="1">
      <c r="A1024" s="67"/>
      <c r="B1024" s="67"/>
      <c r="C1024" s="67"/>
      <c r="D1024" s="67"/>
      <c r="E1024" s="67"/>
      <c r="F1024" s="67"/>
      <c r="G1024" s="67"/>
      <c r="H1024" s="67"/>
      <c r="I1024" s="67"/>
      <c r="J1024" s="67"/>
      <c r="K1024" s="67"/>
      <c r="L1024" s="67"/>
      <c r="M1024" s="67"/>
      <c r="N1024" s="67"/>
      <c r="O1024" s="67"/>
      <c r="P1024" s="67"/>
      <c r="Q1024" s="67"/>
      <c r="R1024" s="67"/>
      <c r="S1024" s="67"/>
      <c r="T1024" s="67"/>
      <c r="U1024" s="67"/>
      <c r="V1024" s="67"/>
      <c r="W1024" s="67"/>
      <c r="X1024" s="67"/>
      <c r="Y1024" s="67"/>
      <c r="Z1024" s="67"/>
      <c r="AA1024" s="67"/>
      <c r="AB1024" s="67"/>
      <c r="AC1024" s="67"/>
      <c r="AD1024" s="67"/>
    </row>
    <row r="1025" spans="1:30" ht="15.75" customHeight="1">
      <c r="A1025" s="67"/>
      <c r="B1025" s="67"/>
      <c r="C1025" s="67"/>
      <c r="D1025" s="67"/>
      <c r="E1025" s="67"/>
      <c r="F1025" s="67"/>
      <c r="G1025" s="67"/>
      <c r="H1025" s="67"/>
      <c r="I1025" s="67"/>
      <c r="J1025" s="67"/>
      <c r="K1025" s="67"/>
      <c r="L1025" s="67"/>
      <c r="M1025" s="67"/>
      <c r="N1025" s="67"/>
      <c r="O1025" s="67"/>
      <c r="P1025" s="67"/>
      <c r="Q1025" s="67"/>
      <c r="R1025" s="67"/>
      <c r="S1025" s="67"/>
      <c r="T1025" s="67"/>
      <c r="U1025" s="67"/>
      <c r="V1025" s="67"/>
      <c r="W1025" s="67"/>
      <c r="X1025" s="67"/>
      <c r="Y1025" s="67"/>
      <c r="Z1025" s="67"/>
      <c r="AA1025" s="67"/>
      <c r="AB1025" s="67"/>
      <c r="AC1025" s="67"/>
      <c r="AD1025" s="67"/>
    </row>
    <row r="1026" spans="1:30" ht="15.75" customHeight="1">
      <c r="A1026" s="67"/>
      <c r="B1026" s="67"/>
      <c r="C1026" s="67"/>
      <c r="D1026" s="67"/>
      <c r="E1026" s="67"/>
      <c r="F1026" s="67"/>
      <c r="G1026" s="67"/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  <c r="S1026" s="67"/>
      <c r="T1026" s="67"/>
      <c r="U1026" s="67"/>
      <c r="V1026" s="67"/>
      <c r="W1026" s="67"/>
      <c r="X1026" s="67"/>
      <c r="Y1026" s="67"/>
      <c r="Z1026" s="67"/>
      <c r="AA1026" s="67"/>
      <c r="AB1026" s="67"/>
      <c r="AC1026" s="67"/>
      <c r="AD1026" s="67"/>
    </row>
    <row r="1027" spans="1:30" ht="15.75" customHeight="1">
      <c r="A1027" s="67"/>
      <c r="B1027" s="67"/>
      <c r="C1027" s="67"/>
      <c r="D1027" s="67"/>
      <c r="E1027" s="67"/>
      <c r="F1027" s="67"/>
      <c r="G1027" s="67"/>
      <c r="H1027" s="67"/>
      <c r="I1027" s="67"/>
      <c r="J1027" s="67"/>
      <c r="K1027" s="67"/>
      <c r="L1027" s="67"/>
      <c r="M1027" s="67"/>
      <c r="N1027" s="67"/>
      <c r="O1027" s="67"/>
      <c r="P1027" s="67"/>
      <c r="Q1027" s="67"/>
      <c r="R1027" s="67"/>
      <c r="S1027" s="67"/>
      <c r="T1027" s="67"/>
      <c r="U1027" s="67"/>
      <c r="V1027" s="67"/>
      <c r="W1027" s="67"/>
      <c r="X1027" s="67"/>
      <c r="Y1027" s="67"/>
      <c r="Z1027" s="67"/>
      <c r="AA1027" s="67"/>
      <c r="AB1027" s="67"/>
      <c r="AC1027" s="67"/>
      <c r="AD1027" s="67"/>
    </row>
    <row r="1028" spans="1:30" ht="15.75" customHeight="1">
      <c r="A1028" s="67"/>
      <c r="B1028" s="67"/>
      <c r="C1028" s="67"/>
      <c r="D1028" s="67"/>
      <c r="E1028" s="67"/>
      <c r="F1028" s="67"/>
      <c r="G1028" s="67"/>
      <c r="H1028" s="67"/>
      <c r="I1028" s="67"/>
      <c r="J1028" s="67"/>
      <c r="K1028" s="67"/>
      <c r="L1028" s="67"/>
      <c r="M1028" s="67"/>
      <c r="N1028" s="67"/>
      <c r="O1028" s="67"/>
      <c r="P1028" s="67"/>
      <c r="Q1028" s="67"/>
      <c r="R1028" s="67"/>
      <c r="S1028" s="67"/>
      <c r="T1028" s="67"/>
      <c r="U1028" s="67"/>
      <c r="V1028" s="67"/>
      <c r="W1028" s="67"/>
      <c r="X1028" s="67"/>
      <c r="Y1028" s="67"/>
      <c r="Z1028" s="67"/>
      <c r="AA1028" s="67"/>
      <c r="AB1028" s="67"/>
      <c r="AC1028" s="67"/>
      <c r="AD1028" s="67"/>
    </row>
    <row r="1029" spans="1:30" ht="15.75" customHeight="1">
      <c r="A1029" s="67"/>
      <c r="B1029" s="67"/>
      <c r="C1029" s="67"/>
      <c r="D1029" s="67"/>
      <c r="E1029" s="67"/>
      <c r="F1029" s="67"/>
      <c r="G1029" s="67"/>
      <c r="H1029" s="67"/>
      <c r="I1029" s="67"/>
      <c r="J1029" s="67"/>
      <c r="K1029" s="67"/>
      <c r="L1029" s="67"/>
      <c r="M1029" s="67"/>
      <c r="N1029" s="67"/>
      <c r="O1029" s="67"/>
      <c r="P1029" s="67"/>
      <c r="Q1029" s="67"/>
      <c r="R1029" s="67"/>
      <c r="S1029" s="67"/>
      <c r="T1029" s="67"/>
      <c r="U1029" s="67"/>
      <c r="V1029" s="67"/>
      <c r="W1029" s="67"/>
      <c r="X1029" s="67"/>
      <c r="Y1029" s="67"/>
      <c r="Z1029" s="67"/>
      <c r="AA1029" s="67"/>
      <c r="AB1029" s="67"/>
      <c r="AC1029" s="67"/>
      <c r="AD1029" s="67"/>
    </row>
    <row r="1030" spans="1:30" ht="15.75" customHeight="1">
      <c r="A1030" s="67"/>
      <c r="B1030" s="67"/>
      <c r="C1030" s="67"/>
      <c r="D1030" s="67"/>
      <c r="E1030" s="67"/>
      <c r="F1030" s="67"/>
      <c r="G1030" s="67"/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  <c r="S1030" s="67"/>
      <c r="T1030" s="67"/>
      <c r="U1030" s="67"/>
      <c r="V1030" s="67"/>
      <c r="W1030" s="67"/>
      <c r="X1030" s="67"/>
      <c r="Y1030" s="67"/>
      <c r="Z1030" s="67"/>
      <c r="AA1030" s="67"/>
      <c r="AB1030" s="67"/>
      <c r="AC1030" s="67"/>
      <c r="AD1030" s="67"/>
    </row>
    <row r="1031" spans="1:30" ht="15.75" customHeight="1">
      <c r="A1031" s="67"/>
      <c r="B1031" s="67"/>
      <c r="C1031" s="67"/>
      <c r="D1031" s="67"/>
      <c r="E1031" s="67"/>
      <c r="F1031" s="67"/>
      <c r="G1031" s="67"/>
      <c r="H1031" s="67"/>
      <c r="I1031" s="67"/>
      <c r="J1031" s="67"/>
      <c r="K1031" s="67"/>
      <c r="L1031" s="67"/>
      <c r="M1031" s="67"/>
      <c r="N1031" s="67"/>
      <c r="O1031" s="67"/>
      <c r="P1031" s="67"/>
      <c r="Q1031" s="67"/>
      <c r="R1031" s="67"/>
      <c r="S1031" s="67"/>
      <c r="T1031" s="67"/>
      <c r="U1031" s="67"/>
      <c r="V1031" s="67"/>
      <c r="W1031" s="67"/>
      <c r="X1031" s="67"/>
      <c r="Y1031" s="67"/>
      <c r="Z1031" s="67"/>
      <c r="AA1031" s="67"/>
      <c r="AB1031" s="67"/>
      <c r="AC1031" s="67"/>
      <c r="AD1031" s="67"/>
    </row>
    <row r="1032" spans="1:30" ht="15.75" customHeight="1">
      <c r="A1032" s="67"/>
      <c r="B1032" s="67"/>
      <c r="C1032" s="67"/>
      <c r="D1032" s="67"/>
      <c r="E1032" s="67"/>
      <c r="F1032" s="67"/>
      <c r="G1032" s="67"/>
      <c r="H1032" s="67"/>
      <c r="I1032" s="67"/>
      <c r="J1032" s="67"/>
      <c r="K1032" s="67"/>
      <c r="L1032" s="67"/>
      <c r="M1032" s="67"/>
      <c r="N1032" s="67"/>
      <c r="O1032" s="67"/>
      <c r="P1032" s="67"/>
      <c r="Q1032" s="67"/>
      <c r="R1032" s="67"/>
      <c r="S1032" s="67"/>
      <c r="T1032" s="67"/>
      <c r="U1032" s="67"/>
      <c r="V1032" s="67"/>
      <c r="W1032" s="67"/>
      <c r="X1032" s="67"/>
      <c r="Y1032" s="67"/>
      <c r="Z1032" s="67"/>
      <c r="AA1032" s="67"/>
      <c r="AB1032" s="67"/>
      <c r="AC1032" s="67"/>
      <c r="AD1032" s="67"/>
    </row>
    <row r="1033" spans="1:30" ht="15.75" customHeight="1">
      <c r="A1033" s="67"/>
      <c r="B1033" s="67"/>
      <c r="C1033" s="67"/>
      <c r="D1033" s="67"/>
      <c r="E1033" s="67"/>
      <c r="F1033" s="67"/>
      <c r="G1033" s="67"/>
      <c r="H1033" s="67"/>
      <c r="I1033" s="67"/>
      <c r="J1033" s="67"/>
      <c r="K1033" s="67"/>
      <c r="L1033" s="67"/>
      <c r="M1033" s="67"/>
      <c r="N1033" s="67"/>
      <c r="O1033" s="67"/>
      <c r="P1033" s="67"/>
      <c r="Q1033" s="67"/>
      <c r="R1033" s="67"/>
      <c r="S1033" s="67"/>
      <c r="T1033" s="67"/>
      <c r="U1033" s="67"/>
      <c r="V1033" s="67"/>
      <c r="W1033" s="67"/>
      <c r="X1033" s="67"/>
      <c r="Y1033" s="67"/>
      <c r="Z1033" s="67"/>
      <c r="AA1033" s="67"/>
      <c r="AB1033" s="67"/>
      <c r="AC1033" s="67"/>
      <c r="AD1033" s="67"/>
    </row>
    <row r="1034" spans="1:30" ht="15.75" customHeight="1">
      <c r="A1034" s="67"/>
      <c r="B1034" s="67"/>
      <c r="C1034" s="67"/>
      <c r="D1034" s="67"/>
      <c r="E1034" s="67"/>
      <c r="F1034" s="67"/>
      <c r="G1034" s="67"/>
      <c r="H1034" s="67"/>
      <c r="I1034" s="67"/>
      <c r="J1034" s="67"/>
      <c r="K1034" s="67"/>
      <c r="L1034" s="67"/>
      <c r="M1034" s="67"/>
      <c r="N1034" s="67"/>
      <c r="O1034" s="67"/>
      <c r="P1034" s="67"/>
      <c r="Q1034" s="67"/>
      <c r="R1034" s="67"/>
      <c r="S1034" s="67"/>
      <c r="T1034" s="67"/>
      <c r="U1034" s="67"/>
      <c r="V1034" s="67"/>
      <c r="W1034" s="67"/>
      <c r="X1034" s="67"/>
      <c r="Y1034" s="67"/>
      <c r="Z1034" s="67"/>
      <c r="AA1034" s="67"/>
      <c r="AB1034" s="67"/>
      <c r="AC1034" s="67"/>
      <c r="AD1034" s="67"/>
    </row>
    <row r="1035" spans="1:30" ht="15.75" customHeight="1">
      <c r="A1035" s="67"/>
      <c r="B1035" s="67"/>
      <c r="C1035" s="67"/>
      <c r="D1035" s="67"/>
      <c r="E1035" s="67"/>
      <c r="F1035" s="67"/>
      <c r="G1035" s="67"/>
      <c r="H1035" s="67"/>
      <c r="I1035" s="67"/>
      <c r="J1035" s="67"/>
      <c r="K1035" s="67"/>
      <c r="L1035" s="67"/>
      <c r="M1035" s="67"/>
      <c r="N1035" s="67"/>
      <c r="O1035" s="67"/>
      <c r="P1035" s="67"/>
      <c r="Q1035" s="67"/>
      <c r="R1035" s="67"/>
      <c r="S1035" s="67"/>
      <c r="T1035" s="67"/>
      <c r="U1035" s="67"/>
      <c r="V1035" s="67"/>
      <c r="W1035" s="67"/>
      <c r="X1035" s="67"/>
      <c r="Y1035" s="67"/>
      <c r="Z1035" s="67"/>
      <c r="AA1035" s="67"/>
      <c r="AB1035" s="67"/>
      <c r="AC1035" s="67"/>
      <c r="AD1035" s="67"/>
    </row>
    <row r="1036" spans="1:30" ht="15.75" customHeight="1">
      <c r="A1036" s="67"/>
      <c r="B1036" s="67"/>
      <c r="C1036" s="67"/>
      <c r="D1036" s="67"/>
      <c r="E1036" s="67"/>
      <c r="F1036" s="67"/>
      <c r="G1036" s="67"/>
      <c r="H1036" s="67"/>
      <c r="I1036" s="67"/>
      <c r="J1036" s="67"/>
      <c r="K1036" s="67"/>
      <c r="L1036" s="67"/>
      <c r="M1036" s="67"/>
      <c r="N1036" s="67"/>
      <c r="O1036" s="67"/>
      <c r="P1036" s="67"/>
      <c r="Q1036" s="67"/>
      <c r="R1036" s="67"/>
      <c r="S1036" s="67"/>
      <c r="T1036" s="67"/>
      <c r="U1036" s="67"/>
      <c r="V1036" s="67"/>
      <c r="W1036" s="67"/>
      <c r="X1036" s="67"/>
      <c r="Y1036" s="67"/>
      <c r="Z1036" s="67"/>
      <c r="AA1036" s="67"/>
      <c r="AB1036" s="67"/>
      <c r="AC1036" s="67"/>
      <c r="AD1036" s="67"/>
    </row>
    <row r="1037" spans="1:30" ht="15.75" customHeight="1">
      <c r="A1037" s="67"/>
      <c r="B1037" s="67"/>
      <c r="C1037" s="67"/>
      <c r="D1037" s="67"/>
      <c r="E1037" s="67"/>
      <c r="F1037" s="67"/>
      <c r="G1037" s="67"/>
      <c r="H1037" s="67"/>
      <c r="I1037" s="67"/>
      <c r="J1037" s="67"/>
      <c r="K1037" s="67"/>
      <c r="L1037" s="67"/>
      <c r="M1037" s="67"/>
      <c r="N1037" s="67"/>
      <c r="O1037" s="67"/>
      <c r="P1037" s="67"/>
      <c r="Q1037" s="67"/>
      <c r="R1037" s="67"/>
      <c r="S1037" s="67"/>
      <c r="T1037" s="67"/>
      <c r="U1037" s="67"/>
      <c r="V1037" s="67"/>
      <c r="W1037" s="67"/>
      <c r="X1037" s="67"/>
      <c r="Y1037" s="67"/>
      <c r="Z1037" s="67"/>
      <c r="AA1037" s="67"/>
      <c r="AB1037" s="67"/>
      <c r="AC1037" s="67"/>
      <c r="AD1037" s="67"/>
    </row>
    <row r="1038" spans="1:30" ht="15.75" customHeight="1">
      <c r="A1038" s="67"/>
      <c r="B1038" s="67"/>
      <c r="C1038" s="67"/>
      <c r="D1038" s="67"/>
      <c r="E1038" s="67"/>
      <c r="F1038" s="67"/>
      <c r="G1038" s="67"/>
      <c r="H1038" s="67"/>
      <c r="I1038" s="67"/>
      <c r="J1038" s="67"/>
      <c r="K1038" s="67"/>
      <c r="L1038" s="67"/>
      <c r="M1038" s="67"/>
      <c r="N1038" s="67"/>
      <c r="O1038" s="67"/>
      <c r="P1038" s="67"/>
      <c r="Q1038" s="67"/>
      <c r="R1038" s="67"/>
      <c r="S1038" s="67"/>
      <c r="T1038" s="67"/>
      <c r="U1038" s="67"/>
      <c r="V1038" s="67"/>
      <c r="W1038" s="67"/>
      <c r="X1038" s="67"/>
      <c r="Y1038" s="67"/>
      <c r="Z1038" s="67"/>
      <c r="AA1038" s="67"/>
      <c r="AB1038" s="67"/>
      <c r="AC1038" s="67"/>
      <c r="AD1038" s="67"/>
    </row>
    <row r="1039" spans="1:30" ht="15.75" customHeight="1">
      <c r="A1039" s="67"/>
      <c r="B1039" s="67"/>
      <c r="C1039" s="67"/>
      <c r="D1039" s="67"/>
      <c r="E1039" s="67"/>
      <c r="F1039" s="67"/>
      <c r="G1039" s="67"/>
      <c r="H1039" s="67"/>
      <c r="I1039" s="67"/>
      <c r="J1039" s="67"/>
      <c r="K1039" s="67"/>
      <c r="L1039" s="67"/>
      <c r="M1039" s="67"/>
      <c r="N1039" s="67"/>
      <c r="O1039" s="67"/>
      <c r="P1039" s="67"/>
      <c r="Q1039" s="67"/>
      <c r="R1039" s="67"/>
      <c r="S1039" s="67"/>
      <c r="T1039" s="67"/>
      <c r="U1039" s="67"/>
      <c r="V1039" s="67"/>
      <c r="W1039" s="67"/>
      <c r="X1039" s="67"/>
      <c r="Y1039" s="67"/>
      <c r="Z1039" s="67"/>
      <c r="AA1039" s="67"/>
      <c r="AB1039" s="67"/>
      <c r="AC1039" s="67"/>
      <c r="AD1039" s="67"/>
    </row>
    <row r="1040" spans="1:30" ht="15.75" customHeight="1">
      <c r="A1040" s="67"/>
      <c r="B1040" s="67"/>
      <c r="C1040" s="67"/>
      <c r="D1040" s="67"/>
      <c r="E1040" s="67"/>
      <c r="F1040" s="67"/>
      <c r="G1040" s="67"/>
      <c r="H1040" s="67"/>
      <c r="I1040" s="67"/>
      <c r="J1040" s="67"/>
      <c r="K1040" s="67"/>
      <c r="L1040" s="67"/>
      <c r="M1040" s="67"/>
      <c r="N1040" s="67"/>
      <c r="O1040" s="67"/>
      <c r="P1040" s="67"/>
      <c r="Q1040" s="67"/>
      <c r="R1040" s="67"/>
      <c r="S1040" s="67"/>
      <c r="T1040" s="67"/>
      <c r="U1040" s="67"/>
      <c r="V1040" s="67"/>
      <c r="W1040" s="67"/>
      <c r="X1040" s="67"/>
      <c r="Y1040" s="67"/>
      <c r="Z1040" s="67"/>
      <c r="AA1040" s="67"/>
      <c r="AB1040" s="67"/>
      <c r="AC1040" s="67"/>
      <c r="AD1040" s="67"/>
    </row>
    <row r="1041" spans="1:30" ht="15.75" customHeight="1">
      <c r="A1041" s="67"/>
      <c r="B1041" s="67"/>
      <c r="C1041" s="67"/>
      <c r="D1041" s="67"/>
      <c r="E1041" s="67"/>
      <c r="F1041" s="67"/>
      <c r="G1041" s="67"/>
      <c r="H1041" s="67"/>
      <c r="I1041" s="67"/>
      <c r="J1041" s="67"/>
      <c r="K1041" s="67"/>
      <c r="L1041" s="67"/>
      <c r="M1041" s="67"/>
      <c r="N1041" s="67"/>
      <c r="O1041" s="67"/>
      <c r="P1041" s="67"/>
      <c r="Q1041" s="67"/>
      <c r="R1041" s="67"/>
      <c r="S1041" s="67"/>
      <c r="T1041" s="67"/>
      <c r="U1041" s="67"/>
      <c r="V1041" s="67"/>
      <c r="W1041" s="67"/>
      <c r="X1041" s="67"/>
      <c r="Y1041" s="67"/>
      <c r="Z1041" s="67"/>
      <c r="AA1041" s="67"/>
      <c r="AB1041" s="67"/>
      <c r="AC1041" s="67"/>
      <c r="AD1041" s="67"/>
    </row>
    <row r="1042" spans="1:30" ht="15.75" customHeight="1">
      <c r="A1042" s="67"/>
      <c r="B1042" s="67"/>
      <c r="C1042" s="67"/>
      <c r="D1042" s="67"/>
      <c r="E1042" s="67"/>
      <c r="F1042" s="67"/>
      <c r="G1042" s="67"/>
      <c r="H1042" s="67"/>
      <c r="I1042" s="67"/>
      <c r="J1042" s="67"/>
      <c r="K1042" s="67"/>
      <c r="L1042" s="67"/>
      <c r="M1042" s="67"/>
      <c r="N1042" s="67"/>
      <c r="O1042" s="67"/>
      <c r="P1042" s="67"/>
      <c r="Q1042" s="67"/>
      <c r="R1042" s="67"/>
      <c r="S1042" s="67"/>
      <c r="T1042" s="67"/>
      <c r="U1042" s="67"/>
      <c r="V1042" s="67"/>
      <c r="W1042" s="67"/>
      <c r="X1042" s="67"/>
      <c r="Y1042" s="67"/>
      <c r="Z1042" s="67"/>
      <c r="AA1042" s="67"/>
      <c r="AB1042" s="67"/>
      <c r="AC1042" s="67"/>
      <c r="AD1042" s="67"/>
    </row>
    <row r="1043" spans="1:30" ht="15.75" customHeight="1">
      <c r="A1043" s="67"/>
      <c r="B1043" s="67"/>
      <c r="C1043" s="67"/>
      <c r="D1043" s="67"/>
      <c r="E1043" s="67"/>
      <c r="F1043" s="67"/>
      <c r="G1043" s="67"/>
      <c r="H1043" s="67"/>
      <c r="I1043" s="67"/>
      <c r="J1043" s="67"/>
      <c r="K1043" s="67"/>
      <c r="L1043" s="67"/>
      <c r="M1043" s="67"/>
      <c r="N1043" s="67"/>
      <c r="O1043" s="67"/>
      <c r="P1043" s="67"/>
      <c r="Q1043" s="67"/>
      <c r="R1043" s="67"/>
      <c r="S1043" s="67"/>
      <c r="T1043" s="67"/>
      <c r="U1043" s="67"/>
      <c r="V1043" s="67"/>
      <c r="W1043" s="67"/>
      <c r="X1043" s="67"/>
      <c r="Y1043" s="67"/>
      <c r="Z1043" s="67"/>
      <c r="AA1043" s="67"/>
      <c r="AB1043" s="67"/>
      <c r="AC1043" s="67"/>
      <c r="AD1043" s="67"/>
    </row>
    <row r="1044" spans="1:30" ht="15.75" customHeight="1">
      <c r="A1044" s="67"/>
      <c r="B1044" s="67"/>
      <c r="C1044" s="67"/>
      <c r="D1044" s="67"/>
      <c r="E1044" s="67"/>
      <c r="F1044" s="67"/>
      <c r="G1044" s="67"/>
      <c r="H1044" s="67"/>
      <c r="I1044" s="67"/>
      <c r="J1044" s="67"/>
      <c r="K1044" s="67"/>
      <c r="L1044" s="67"/>
      <c r="M1044" s="67"/>
      <c r="N1044" s="67"/>
      <c r="O1044" s="67"/>
      <c r="P1044" s="67"/>
      <c r="Q1044" s="67"/>
      <c r="R1044" s="67"/>
      <c r="S1044" s="67"/>
      <c r="T1044" s="67"/>
      <c r="U1044" s="67"/>
      <c r="V1044" s="67"/>
      <c r="W1044" s="67"/>
      <c r="X1044" s="67"/>
      <c r="Y1044" s="67"/>
      <c r="Z1044" s="67"/>
      <c r="AA1044" s="67"/>
      <c r="AB1044" s="67"/>
      <c r="AC1044" s="67"/>
      <c r="AD1044" s="67"/>
    </row>
    <row r="1045" spans="1:30" ht="15.75" customHeight="1">
      <c r="A1045" s="67"/>
      <c r="B1045" s="67"/>
      <c r="C1045" s="67"/>
      <c r="D1045" s="67"/>
      <c r="E1045" s="67"/>
      <c r="F1045" s="67"/>
      <c r="G1045" s="67"/>
      <c r="H1045" s="67"/>
      <c r="I1045" s="67"/>
      <c r="J1045" s="67"/>
      <c r="K1045" s="67"/>
      <c r="L1045" s="67"/>
      <c r="M1045" s="67"/>
      <c r="N1045" s="67"/>
      <c r="O1045" s="67"/>
      <c r="P1045" s="67"/>
      <c r="Q1045" s="67"/>
      <c r="R1045" s="67"/>
      <c r="S1045" s="67"/>
      <c r="T1045" s="67"/>
      <c r="U1045" s="67"/>
      <c r="V1045" s="67"/>
      <c r="W1045" s="67"/>
      <c r="X1045" s="67"/>
      <c r="Y1045" s="67"/>
      <c r="Z1045" s="67"/>
      <c r="AA1045" s="67"/>
      <c r="AB1045" s="67"/>
      <c r="AC1045" s="67"/>
      <c r="AD1045" s="67"/>
    </row>
    <row r="1046" spans="1:30" ht="15.75" customHeight="1">
      <c r="A1046" s="67"/>
      <c r="B1046" s="67"/>
      <c r="C1046" s="67"/>
      <c r="D1046" s="67"/>
      <c r="E1046" s="67"/>
      <c r="F1046" s="67"/>
      <c r="G1046" s="67"/>
      <c r="H1046" s="67"/>
      <c r="I1046" s="67"/>
      <c r="J1046" s="67"/>
      <c r="K1046" s="67"/>
      <c r="L1046" s="67"/>
      <c r="M1046" s="67"/>
      <c r="N1046" s="67"/>
      <c r="O1046" s="67"/>
      <c r="P1046" s="67"/>
      <c r="Q1046" s="67"/>
      <c r="R1046" s="67"/>
      <c r="S1046" s="67"/>
      <c r="T1046" s="67"/>
      <c r="U1046" s="67"/>
      <c r="V1046" s="67"/>
      <c r="W1046" s="67"/>
      <c r="X1046" s="67"/>
      <c r="Y1046" s="67"/>
      <c r="Z1046" s="67"/>
      <c r="AA1046" s="67"/>
      <c r="AB1046" s="67"/>
      <c r="AC1046" s="67"/>
      <c r="AD1046" s="67"/>
    </row>
    <row r="1047" spans="1:30" ht="15.75" customHeight="1">
      <c r="A1047" s="67"/>
      <c r="B1047" s="67"/>
      <c r="C1047" s="67"/>
      <c r="D1047" s="67"/>
      <c r="E1047" s="67"/>
      <c r="F1047" s="67"/>
      <c r="G1047" s="67"/>
      <c r="H1047" s="67"/>
      <c r="I1047" s="67"/>
      <c r="J1047" s="67"/>
      <c r="K1047" s="67"/>
      <c r="L1047" s="67"/>
      <c r="M1047" s="67"/>
      <c r="N1047" s="67"/>
      <c r="O1047" s="67"/>
      <c r="P1047" s="67"/>
      <c r="Q1047" s="67"/>
      <c r="R1047" s="67"/>
      <c r="S1047" s="67"/>
      <c r="T1047" s="67"/>
      <c r="U1047" s="67"/>
      <c r="V1047" s="67"/>
      <c r="W1047" s="67"/>
      <c r="X1047" s="67"/>
      <c r="Y1047" s="67"/>
      <c r="Z1047" s="67"/>
      <c r="AA1047" s="67"/>
      <c r="AB1047" s="67"/>
      <c r="AC1047" s="67"/>
      <c r="AD1047" s="67"/>
    </row>
    <row r="1048" spans="1:30" ht="15.75" customHeight="1">
      <c r="A1048" s="67"/>
      <c r="B1048" s="67"/>
      <c r="C1048" s="67"/>
      <c r="D1048" s="67"/>
      <c r="E1048" s="67"/>
      <c r="F1048" s="67"/>
      <c r="G1048" s="67"/>
      <c r="H1048" s="67"/>
      <c r="I1048" s="67"/>
      <c r="J1048" s="67"/>
      <c r="K1048" s="67"/>
      <c r="L1048" s="67"/>
      <c r="M1048" s="67"/>
      <c r="N1048" s="67"/>
      <c r="O1048" s="67"/>
      <c r="P1048" s="67"/>
      <c r="Q1048" s="67"/>
      <c r="R1048" s="67"/>
      <c r="S1048" s="67"/>
      <c r="T1048" s="67"/>
      <c r="U1048" s="67"/>
      <c r="V1048" s="67"/>
      <c r="W1048" s="67"/>
      <c r="X1048" s="67"/>
      <c r="Y1048" s="67"/>
      <c r="Z1048" s="67"/>
      <c r="AA1048" s="67"/>
      <c r="AB1048" s="67"/>
      <c r="AC1048" s="67"/>
      <c r="AD1048" s="67"/>
    </row>
    <row r="1049" spans="1:30" ht="15.75" customHeight="1">
      <c r="A1049" s="67"/>
      <c r="B1049" s="67"/>
      <c r="C1049" s="67"/>
      <c r="D1049" s="67"/>
      <c r="E1049" s="67"/>
      <c r="F1049" s="67"/>
      <c r="G1049" s="67"/>
      <c r="H1049" s="67"/>
      <c r="I1049" s="67"/>
      <c r="J1049" s="67"/>
      <c r="K1049" s="67"/>
      <c r="L1049" s="67"/>
      <c r="M1049" s="67"/>
      <c r="N1049" s="67"/>
      <c r="O1049" s="67"/>
      <c r="P1049" s="67"/>
      <c r="Q1049" s="67"/>
      <c r="R1049" s="67"/>
      <c r="S1049" s="67"/>
      <c r="T1049" s="67"/>
      <c r="U1049" s="67"/>
      <c r="V1049" s="67"/>
      <c r="W1049" s="67"/>
      <c r="X1049" s="67"/>
      <c r="Y1049" s="67"/>
      <c r="Z1049" s="67"/>
      <c r="AA1049" s="67"/>
      <c r="AB1049" s="67"/>
      <c r="AC1049" s="67"/>
      <c r="AD1049" s="67"/>
    </row>
    <row r="1050" spans="1:30" ht="15.75" customHeight="1">
      <c r="A1050" s="67"/>
      <c r="B1050" s="67"/>
      <c r="C1050" s="67"/>
      <c r="D1050" s="67"/>
      <c r="E1050" s="67"/>
      <c r="F1050" s="67"/>
      <c r="G1050" s="67"/>
      <c r="H1050" s="67"/>
      <c r="I1050" s="67"/>
      <c r="J1050" s="67"/>
      <c r="K1050" s="67"/>
      <c r="L1050" s="67"/>
      <c r="M1050" s="67"/>
      <c r="N1050" s="67"/>
      <c r="O1050" s="67"/>
      <c r="P1050" s="67"/>
      <c r="Q1050" s="67"/>
      <c r="R1050" s="67"/>
      <c r="S1050" s="67"/>
      <c r="T1050" s="67"/>
      <c r="U1050" s="67"/>
      <c r="V1050" s="67"/>
      <c r="W1050" s="67"/>
      <c r="X1050" s="67"/>
      <c r="Y1050" s="67"/>
      <c r="Z1050" s="67"/>
      <c r="AA1050" s="67"/>
      <c r="AB1050" s="67"/>
      <c r="AC1050" s="67"/>
      <c r="AD1050" s="67"/>
    </row>
    <row r="1051" spans="1:30" ht="15.75" customHeight="1">
      <c r="A1051" s="67"/>
      <c r="B1051" s="67"/>
      <c r="C1051" s="67"/>
      <c r="D1051" s="67"/>
      <c r="E1051" s="67"/>
      <c r="F1051" s="67"/>
      <c r="G1051" s="67"/>
      <c r="H1051" s="67"/>
      <c r="I1051" s="67"/>
      <c r="J1051" s="67"/>
      <c r="K1051" s="67"/>
      <c r="L1051" s="67"/>
      <c r="M1051" s="67"/>
      <c r="N1051" s="67"/>
      <c r="O1051" s="67"/>
      <c r="P1051" s="67"/>
      <c r="Q1051" s="67"/>
      <c r="R1051" s="67"/>
      <c r="S1051" s="67"/>
      <c r="T1051" s="67"/>
      <c r="U1051" s="67"/>
      <c r="V1051" s="67"/>
      <c r="W1051" s="67"/>
      <c r="X1051" s="67"/>
      <c r="Y1051" s="67"/>
      <c r="Z1051" s="67"/>
      <c r="AA1051" s="67"/>
      <c r="AB1051" s="67"/>
      <c r="AC1051" s="67"/>
      <c r="AD1051" s="67"/>
    </row>
    <row r="1052" spans="1:30" ht="15.75" customHeight="1">
      <c r="A1052" s="67"/>
      <c r="B1052" s="67"/>
      <c r="C1052" s="67"/>
      <c r="D1052" s="67"/>
      <c r="E1052" s="67"/>
      <c r="F1052" s="67"/>
      <c r="G1052" s="67"/>
      <c r="H1052" s="67"/>
      <c r="I1052" s="67"/>
      <c r="J1052" s="67"/>
      <c r="K1052" s="67"/>
      <c r="L1052" s="67"/>
      <c r="M1052" s="67"/>
      <c r="N1052" s="67"/>
      <c r="O1052" s="67"/>
      <c r="P1052" s="67"/>
      <c r="Q1052" s="67"/>
      <c r="R1052" s="67"/>
      <c r="S1052" s="67"/>
      <c r="T1052" s="67"/>
      <c r="U1052" s="67"/>
      <c r="V1052" s="67"/>
      <c r="W1052" s="67"/>
      <c r="X1052" s="67"/>
      <c r="Y1052" s="67"/>
      <c r="Z1052" s="67"/>
      <c r="AA1052" s="67"/>
      <c r="AB1052" s="67"/>
      <c r="AC1052" s="67"/>
      <c r="AD1052" s="67"/>
    </row>
    <row r="1053" spans="1:30" ht="15.75" customHeight="1">
      <c r="A1053" s="67"/>
      <c r="B1053" s="67"/>
      <c r="C1053" s="67"/>
      <c r="D1053" s="67"/>
      <c r="E1053" s="67"/>
      <c r="F1053" s="67"/>
      <c r="G1053" s="67"/>
      <c r="H1053" s="67"/>
      <c r="I1053" s="67"/>
      <c r="J1053" s="67"/>
      <c r="K1053" s="67"/>
      <c r="L1053" s="67"/>
      <c r="M1053" s="67"/>
      <c r="N1053" s="67"/>
      <c r="O1053" s="67"/>
      <c r="P1053" s="67"/>
      <c r="Q1053" s="67"/>
      <c r="R1053" s="67"/>
      <c r="S1053" s="67"/>
      <c r="T1053" s="67"/>
      <c r="U1053" s="67"/>
      <c r="V1053" s="67"/>
      <c r="W1053" s="67"/>
      <c r="X1053" s="67"/>
      <c r="Y1053" s="67"/>
      <c r="Z1053" s="67"/>
      <c r="AA1053" s="67"/>
      <c r="AB1053" s="67"/>
      <c r="AC1053" s="67"/>
      <c r="AD1053" s="67"/>
    </row>
    <row r="1054" spans="1:30" ht="15.75" customHeight="1">
      <c r="A1054" s="67"/>
      <c r="B1054" s="67"/>
      <c r="C1054" s="67"/>
      <c r="D1054" s="67"/>
      <c r="E1054" s="67"/>
      <c r="F1054" s="67"/>
      <c r="G1054" s="67"/>
      <c r="H1054" s="67"/>
      <c r="I1054" s="67"/>
      <c r="J1054" s="67"/>
      <c r="K1054" s="67"/>
      <c r="L1054" s="67"/>
      <c r="M1054" s="67"/>
      <c r="N1054" s="67"/>
      <c r="O1054" s="67"/>
      <c r="P1054" s="67"/>
      <c r="Q1054" s="67"/>
      <c r="R1054" s="67"/>
      <c r="S1054" s="67"/>
      <c r="T1054" s="67"/>
      <c r="U1054" s="67"/>
      <c r="V1054" s="67"/>
      <c r="W1054" s="67"/>
      <c r="X1054" s="67"/>
      <c r="Y1054" s="67"/>
      <c r="Z1054" s="67"/>
      <c r="AA1054" s="67"/>
      <c r="AB1054" s="67"/>
      <c r="AC1054" s="67"/>
      <c r="AD1054" s="67"/>
    </row>
    <row r="1055" spans="1:30" ht="15.75" customHeight="1">
      <c r="A1055" s="67"/>
      <c r="B1055" s="67"/>
      <c r="C1055" s="67"/>
      <c r="D1055" s="67"/>
      <c r="E1055" s="67"/>
      <c r="F1055" s="67"/>
      <c r="G1055" s="67"/>
      <c r="H1055" s="67"/>
      <c r="I1055" s="67"/>
      <c r="J1055" s="67"/>
      <c r="K1055" s="67"/>
      <c r="L1055" s="67"/>
      <c r="M1055" s="67"/>
      <c r="N1055" s="67"/>
      <c r="O1055" s="67"/>
      <c r="P1055" s="67"/>
      <c r="Q1055" s="67"/>
      <c r="R1055" s="67"/>
      <c r="S1055" s="67"/>
      <c r="T1055" s="67"/>
      <c r="U1055" s="67"/>
      <c r="V1055" s="67"/>
      <c r="W1055" s="67"/>
      <c r="X1055" s="67"/>
      <c r="Y1055" s="67"/>
      <c r="Z1055" s="67"/>
      <c r="AA1055" s="67"/>
      <c r="AB1055" s="67"/>
      <c r="AC1055" s="67"/>
      <c r="AD1055" s="67"/>
    </row>
    <row r="1056" spans="1:30" ht="15.75" customHeight="1">
      <c r="A1056" s="67"/>
      <c r="B1056" s="67"/>
      <c r="C1056" s="67"/>
      <c r="D1056" s="67"/>
      <c r="E1056" s="67"/>
      <c r="F1056" s="67"/>
      <c r="G1056" s="67"/>
      <c r="H1056" s="67"/>
      <c r="I1056" s="67"/>
      <c r="J1056" s="67"/>
      <c r="K1056" s="67"/>
      <c r="L1056" s="67"/>
      <c r="M1056" s="67"/>
      <c r="N1056" s="67"/>
      <c r="O1056" s="67"/>
      <c r="P1056" s="67"/>
      <c r="Q1056" s="67"/>
      <c r="R1056" s="67"/>
      <c r="S1056" s="67"/>
      <c r="T1056" s="67"/>
      <c r="U1056" s="67"/>
      <c r="V1056" s="67"/>
      <c r="W1056" s="67"/>
      <c r="X1056" s="67"/>
      <c r="Y1056" s="67"/>
      <c r="Z1056" s="67"/>
      <c r="AA1056" s="67"/>
      <c r="AB1056" s="67"/>
      <c r="AC1056" s="67"/>
      <c r="AD1056" s="67"/>
    </row>
    <row r="1057" spans="1:30" ht="15.75" customHeight="1">
      <c r="A1057" s="67"/>
      <c r="B1057" s="67"/>
      <c r="C1057" s="67"/>
      <c r="D1057" s="67"/>
      <c r="E1057" s="67"/>
      <c r="F1057" s="67"/>
      <c r="G1057" s="67"/>
      <c r="H1057" s="67"/>
      <c r="I1057" s="67"/>
      <c r="J1057" s="67"/>
      <c r="K1057" s="67"/>
      <c r="L1057" s="67"/>
      <c r="M1057" s="67"/>
      <c r="N1057" s="67"/>
      <c r="O1057" s="67"/>
      <c r="P1057" s="67"/>
      <c r="Q1057" s="67"/>
      <c r="R1057" s="67"/>
      <c r="S1057" s="67"/>
      <c r="T1057" s="67"/>
      <c r="U1057" s="67"/>
      <c r="V1057" s="67"/>
      <c r="W1057" s="67"/>
      <c r="X1057" s="67"/>
      <c r="Y1057" s="67"/>
      <c r="Z1057" s="67"/>
      <c r="AA1057" s="67"/>
      <c r="AB1057" s="67"/>
      <c r="AC1057" s="67"/>
      <c r="AD1057" s="67"/>
    </row>
    <row r="1058" spans="1:30" ht="15.75" customHeight="1">
      <c r="A1058" s="67"/>
      <c r="B1058" s="67"/>
      <c r="C1058" s="67"/>
      <c r="D1058" s="67"/>
      <c r="E1058" s="67"/>
      <c r="F1058" s="67"/>
      <c r="G1058" s="67"/>
      <c r="H1058" s="67"/>
      <c r="I1058" s="67"/>
      <c r="J1058" s="67"/>
      <c r="K1058" s="67"/>
      <c r="L1058" s="67"/>
      <c r="M1058" s="67"/>
      <c r="N1058" s="67"/>
      <c r="O1058" s="67"/>
      <c r="P1058" s="67"/>
      <c r="Q1058" s="67"/>
      <c r="R1058" s="67"/>
      <c r="S1058" s="67"/>
      <c r="T1058" s="67"/>
      <c r="U1058" s="67"/>
      <c r="V1058" s="67"/>
      <c r="W1058" s="67"/>
      <c r="X1058" s="67"/>
      <c r="Y1058" s="67"/>
      <c r="Z1058" s="67"/>
      <c r="AA1058" s="67"/>
      <c r="AB1058" s="67"/>
      <c r="AC1058" s="67"/>
      <c r="AD1058" s="67"/>
    </row>
    <row r="1059" spans="1:30" ht="15.75" customHeight="1">
      <c r="A1059" s="67"/>
      <c r="B1059" s="67"/>
      <c r="C1059" s="67"/>
      <c r="D1059" s="67"/>
      <c r="E1059" s="67"/>
      <c r="F1059" s="67"/>
      <c r="G1059" s="67"/>
      <c r="H1059" s="67"/>
      <c r="I1059" s="67"/>
      <c r="J1059" s="67"/>
      <c r="K1059" s="67"/>
      <c r="L1059" s="67"/>
      <c r="M1059" s="67"/>
      <c r="N1059" s="67"/>
      <c r="O1059" s="67"/>
      <c r="P1059" s="67"/>
      <c r="Q1059" s="67"/>
      <c r="R1059" s="67"/>
      <c r="S1059" s="67"/>
      <c r="T1059" s="67"/>
      <c r="U1059" s="67"/>
      <c r="V1059" s="67"/>
      <c r="W1059" s="67"/>
      <c r="X1059" s="67"/>
      <c r="Y1059" s="67"/>
      <c r="Z1059" s="67"/>
      <c r="AA1059" s="67"/>
      <c r="AB1059" s="67"/>
      <c r="AC1059" s="67"/>
      <c r="AD1059" s="67"/>
    </row>
    <row r="1060" spans="1:30" ht="15.75" customHeight="1">
      <c r="A1060" s="67"/>
      <c r="B1060" s="67"/>
      <c r="C1060" s="67"/>
      <c r="D1060" s="67"/>
      <c r="E1060" s="67"/>
      <c r="F1060" s="67"/>
      <c r="G1060" s="67"/>
      <c r="H1060" s="67"/>
      <c r="I1060" s="67"/>
      <c r="J1060" s="67"/>
      <c r="K1060" s="67"/>
      <c r="L1060" s="67"/>
      <c r="M1060" s="67"/>
      <c r="N1060" s="67"/>
      <c r="O1060" s="67"/>
      <c r="P1060" s="67"/>
      <c r="Q1060" s="67"/>
      <c r="R1060" s="67"/>
      <c r="S1060" s="67"/>
      <c r="T1060" s="67"/>
      <c r="U1060" s="67"/>
      <c r="V1060" s="67"/>
      <c r="W1060" s="67"/>
      <c r="X1060" s="67"/>
      <c r="Y1060" s="67"/>
      <c r="Z1060" s="67"/>
      <c r="AA1060" s="67"/>
      <c r="AB1060" s="67"/>
      <c r="AC1060" s="67"/>
      <c r="AD1060" s="67"/>
    </row>
    <row r="1061" spans="1:30" ht="15.75" customHeight="1">
      <c r="A1061" s="67"/>
      <c r="B1061" s="67"/>
      <c r="C1061" s="67"/>
      <c r="D1061" s="67"/>
      <c r="E1061" s="67"/>
      <c r="F1061" s="67"/>
      <c r="G1061" s="67"/>
      <c r="H1061" s="67"/>
      <c r="I1061" s="67"/>
      <c r="J1061" s="67"/>
      <c r="K1061" s="67"/>
      <c r="L1061" s="67"/>
      <c r="M1061" s="67"/>
      <c r="N1061" s="67"/>
      <c r="O1061" s="67"/>
      <c r="P1061" s="67"/>
      <c r="Q1061" s="67"/>
      <c r="R1061" s="67"/>
      <c r="S1061" s="67"/>
      <c r="T1061" s="67"/>
      <c r="U1061" s="67"/>
      <c r="V1061" s="67"/>
      <c r="W1061" s="67"/>
      <c r="X1061" s="67"/>
      <c r="Y1061" s="67"/>
      <c r="Z1061" s="67"/>
      <c r="AA1061" s="67"/>
      <c r="AB1061" s="67"/>
      <c r="AC1061" s="67"/>
      <c r="AD1061" s="67"/>
    </row>
    <row r="1062" spans="1:30" ht="15.75" customHeight="1">
      <c r="A1062" s="67"/>
      <c r="B1062" s="67"/>
      <c r="C1062" s="67"/>
      <c r="D1062" s="67"/>
      <c r="E1062" s="67"/>
      <c r="F1062" s="67"/>
      <c r="G1062" s="67"/>
      <c r="H1062" s="67"/>
      <c r="I1062" s="67"/>
      <c r="J1062" s="67"/>
      <c r="K1062" s="67"/>
      <c r="L1062" s="67"/>
      <c r="M1062" s="67"/>
      <c r="N1062" s="67"/>
      <c r="O1062" s="67"/>
      <c r="P1062" s="67"/>
      <c r="Q1062" s="67"/>
      <c r="R1062" s="67"/>
      <c r="S1062" s="67"/>
      <c r="T1062" s="67"/>
      <c r="U1062" s="67"/>
      <c r="V1062" s="67"/>
      <c r="W1062" s="67"/>
      <c r="X1062" s="67"/>
      <c r="Y1062" s="67"/>
      <c r="Z1062" s="67"/>
      <c r="AA1062" s="67"/>
      <c r="AB1062" s="67"/>
      <c r="AC1062" s="67"/>
      <c r="AD1062" s="67"/>
    </row>
    <row r="1063" spans="1:30" ht="15.75" customHeight="1">
      <c r="A1063" s="67"/>
      <c r="B1063" s="67"/>
      <c r="C1063" s="67"/>
      <c r="D1063" s="67"/>
      <c r="E1063" s="67"/>
      <c r="F1063" s="67"/>
      <c r="G1063" s="67"/>
      <c r="H1063" s="67"/>
      <c r="I1063" s="67"/>
      <c r="J1063" s="67"/>
      <c r="K1063" s="67"/>
      <c r="L1063" s="67"/>
      <c r="M1063" s="67"/>
      <c r="N1063" s="67"/>
      <c r="O1063" s="67"/>
      <c r="P1063" s="67"/>
      <c r="Q1063" s="67"/>
      <c r="R1063" s="67"/>
      <c r="S1063" s="67"/>
      <c r="T1063" s="67"/>
      <c r="U1063" s="67"/>
      <c r="V1063" s="67"/>
      <c r="W1063" s="67"/>
      <c r="X1063" s="67"/>
      <c r="Y1063" s="67"/>
      <c r="Z1063" s="67"/>
      <c r="AA1063" s="67"/>
      <c r="AB1063" s="67"/>
      <c r="AC1063" s="67"/>
      <c r="AD1063" s="67"/>
    </row>
    <row r="1064" spans="1:30" ht="15.75" customHeight="1">
      <c r="A1064" s="67"/>
      <c r="B1064" s="67"/>
      <c r="C1064" s="67"/>
      <c r="D1064" s="67"/>
      <c r="E1064" s="67"/>
      <c r="F1064" s="67"/>
      <c r="G1064" s="67"/>
      <c r="H1064" s="67"/>
      <c r="I1064" s="67"/>
      <c r="J1064" s="67"/>
      <c r="K1064" s="67"/>
      <c r="L1064" s="67"/>
      <c r="M1064" s="67"/>
      <c r="N1064" s="67"/>
      <c r="O1064" s="67"/>
      <c r="P1064" s="67"/>
      <c r="Q1064" s="67"/>
      <c r="R1064" s="67"/>
      <c r="S1064" s="67"/>
      <c r="T1064" s="67"/>
      <c r="U1064" s="67"/>
      <c r="V1064" s="67"/>
      <c r="W1064" s="67"/>
      <c r="X1064" s="67"/>
      <c r="Y1064" s="67"/>
      <c r="Z1064" s="67"/>
      <c r="AA1064" s="67"/>
      <c r="AB1064" s="67"/>
      <c r="AC1064" s="67"/>
      <c r="AD1064" s="67"/>
    </row>
    <row r="1065" spans="1:30" ht="15.75" customHeight="1">
      <c r="A1065" s="67"/>
      <c r="B1065" s="67"/>
      <c r="C1065" s="67"/>
      <c r="D1065" s="67"/>
      <c r="E1065" s="67"/>
      <c r="F1065" s="67"/>
      <c r="G1065" s="67"/>
      <c r="H1065" s="67"/>
      <c r="I1065" s="67"/>
      <c r="J1065" s="67"/>
      <c r="K1065" s="67"/>
      <c r="L1065" s="67"/>
      <c r="M1065" s="67"/>
      <c r="N1065" s="67"/>
      <c r="O1065" s="67"/>
      <c r="P1065" s="67"/>
      <c r="Q1065" s="67"/>
      <c r="R1065" s="67"/>
      <c r="S1065" s="67"/>
      <c r="T1065" s="67"/>
      <c r="U1065" s="67"/>
      <c r="V1065" s="67"/>
      <c r="W1065" s="67"/>
      <c r="X1065" s="67"/>
      <c r="Y1065" s="67"/>
      <c r="Z1065" s="67"/>
      <c r="AA1065" s="67"/>
      <c r="AB1065" s="67"/>
      <c r="AC1065" s="67"/>
      <c r="AD1065" s="67"/>
    </row>
    <row r="1066" spans="1:30" ht="15.75" customHeight="1">
      <c r="A1066" s="67"/>
      <c r="B1066" s="67"/>
      <c r="C1066" s="67"/>
      <c r="D1066" s="67"/>
      <c r="E1066" s="67"/>
      <c r="F1066" s="67"/>
      <c r="G1066" s="67"/>
      <c r="H1066" s="67"/>
      <c r="I1066" s="67"/>
      <c r="J1066" s="67"/>
      <c r="K1066" s="67"/>
      <c r="L1066" s="67"/>
      <c r="M1066" s="67"/>
      <c r="N1066" s="67"/>
      <c r="O1066" s="67"/>
      <c r="P1066" s="67"/>
      <c r="Q1066" s="67"/>
      <c r="R1066" s="67"/>
      <c r="S1066" s="67"/>
      <c r="T1066" s="67"/>
      <c r="U1066" s="67"/>
      <c r="V1066" s="67"/>
      <c r="W1066" s="67"/>
      <c r="X1066" s="67"/>
      <c r="Y1066" s="67"/>
      <c r="Z1066" s="67"/>
      <c r="AA1066" s="67"/>
      <c r="AB1066" s="67"/>
      <c r="AC1066" s="67"/>
      <c r="AD1066" s="67"/>
    </row>
    <row r="1067" spans="1:30" ht="15.75" customHeight="1">
      <c r="A1067" s="67"/>
      <c r="B1067" s="67"/>
      <c r="C1067" s="67"/>
      <c r="D1067" s="67"/>
      <c r="E1067" s="67"/>
      <c r="F1067" s="67"/>
      <c r="G1067" s="67"/>
      <c r="H1067" s="67"/>
      <c r="I1067" s="67"/>
      <c r="J1067" s="67"/>
      <c r="K1067" s="67"/>
      <c r="L1067" s="67"/>
      <c r="M1067" s="67"/>
      <c r="N1067" s="67"/>
      <c r="O1067" s="67"/>
      <c r="P1067" s="67"/>
      <c r="Q1067" s="67"/>
      <c r="R1067" s="67"/>
      <c r="S1067" s="67"/>
      <c r="T1067" s="67"/>
      <c r="U1067" s="67"/>
      <c r="V1067" s="67"/>
      <c r="W1067" s="67"/>
      <c r="X1067" s="67"/>
      <c r="Y1067" s="67"/>
      <c r="Z1067" s="67"/>
      <c r="AA1067" s="67"/>
      <c r="AB1067" s="67"/>
      <c r="AC1067" s="67"/>
      <c r="AD1067" s="67"/>
    </row>
    <row r="1068" spans="1:30" ht="15.75" customHeight="1">
      <c r="A1068" s="67"/>
      <c r="B1068" s="67"/>
      <c r="C1068" s="67"/>
      <c r="D1068" s="67"/>
      <c r="E1068" s="67"/>
      <c r="F1068" s="67"/>
      <c r="G1068" s="67"/>
      <c r="H1068" s="67"/>
      <c r="I1068" s="67"/>
      <c r="J1068" s="67"/>
      <c r="K1068" s="67"/>
      <c r="L1068" s="67"/>
      <c r="M1068" s="67"/>
      <c r="N1068" s="67"/>
      <c r="O1068" s="67"/>
      <c r="P1068" s="67"/>
      <c r="Q1068" s="67"/>
      <c r="R1068" s="67"/>
      <c r="S1068" s="67"/>
      <c r="T1068" s="67"/>
      <c r="U1068" s="67"/>
      <c r="V1068" s="67"/>
      <c r="W1068" s="67"/>
      <c r="X1068" s="67"/>
      <c r="Y1068" s="67"/>
      <c r="Z1068" s="67"/>
      <c r="AA1068" s="67"/>
      <c r="AB1068" s="67"/>
      <c r="AC1068" s="67"/>
      <c r="AD1068" s="67"/>
    </row>
    <row r="1069" spans="1:30" ht="15.75" customHeight="1">
      <c r="A1069" s="67"/>
      <c r="B1069" s="67"/>
      <c r="C1069" s="67"/>
      <c r="D1069" s="67"/>
      <c r="E1069" s="67"/>
      <c r="F1069" s="67"/>
      <c r="G1069" s="67"/>
      <c r="H1069" s="67"/>
      <c r="I1069" s="67"/>
      <c r="J1069" s="67"/>
      <c r="K1069" s="67"/>
      <c r="L1069" s="67"/>
      <c r="M1069" s="67"/>
      <c r="N1069" s="67"/>
      <c r="O1069" s="67"/>
      <c r="P1069" s="67"/>
      <c r="Q1069" s="67"/>
      <c r="R1069" s="67"/>
      <c r="S1069" s="67"/>
      <c r="T1069" s="67"/>
      <c r="U1069" s="67"/>
      <c r="V1069" s="67"/>
      <c r="W1069" s="67"/>
      <c r="X1069" s="67"/>
      <c r="Y1069" s="67"/>
      <c r="Z1069" s="67"/>
      <c r="AA1069" s="67"/>
      <c r="AB1069" s="67"/>
      <c r="AC1069" s="67"/>
      <c r="AD1069" s="67"/>
    </row>
    <row r="1070" spans="1:30" ht="15.75" customHeight="1">
      <c r="A1070" s="67"/>
      <c r="B1070" s="67"/>
      <c r="C1070" s="67"/>
      <c r="D1070" s="67"/>
      <c r="E1070" s="67"/>
      <c r="F1070" s="67"/>
      <c r="G1070" s="67"/>
      <c r="H1070" s="67"/>
      <c r="I1070" s="67"/>
      <c r="J1070" s="67"/>
      <c r="K1070" s="67"/>
      <c r="L1070" s="67"/>
      <c r="M1070" s="67"/>
      <c r="N1070" s="67"/>
      <c r="O1070" s="67"/>
      <c r="P1070" s="67"/>
      <c r="Q1070" s="67"/>
      <c r="R1070" s="67"/>
      <c r="S1070" s="67"/>
      <c r="T1070" s="67"/>
      <c r="U1070" s="67"/>
      <c r="V1070" s="67"/>
      <c r="W1070" s="67"/>
      <c r="X1070" s="67"/>
      <c r="Y1070" s="67"/>
      <c r="Z1070" s="67"/>
      <c r="AA1070" s="67"/>
      <c r="AB1070" s="67"/>
      <c r="AC1070" s="67"/>
      <c r="AD1070" s="67"/>
    </row>
    <row r="1071" spans="1:30" ht="15.75" customHeight="1">
      <c r="A1071" s="67"/>
      <c r="B1071" s="67"/>
      <c r="C1071" s="67"/>
      <c r="D1071" s="67"/>
      <c r="E1071" s="67"/>
      <c r="F1071" s="67"/>
      <c r="G1071" s="67"/>
      <c r="H1071" s="67"/>
      <c r="I1071" s="67"/>
      <c r="J1071" s="67"/>
      <c r="K1071" s="67"/>
      <c r="L1071" s="67"/>
      <c r="M1071" s="67"/>
      <c r="N1071" s="67"/>
      <c r="O1071" s="67"/>
      <c r="P1071" s="67"/>
      <c r="Q1071" s="67"/>
      <c r="R1071" s="67"/>
      <c r="S1071" s="67"/>
      <c r="T1071" s="67"/>
      <c r="U1071" s="67"/>
      <c r="V1071" s="67"/>
      <c r="W1071" s="67"/>
      <c r="X1071" s="67"/>
      <c r="Y1071" s="67"/>
      <c r="Z1071" s="67"/>
      <c r="AA1071" s="67"/>
      <c r="AB1071" s="67"/>
      <c r="AC1071" s="67"/>
      <c r="AD1071" s="67"/>
    </row>
    <row r="1072" spans="1:30" ht="15.75" customHeight="1">
      <c r="A1072" s="67"/>
      <c r="B1072" s="67"/>
      <c r="C1072" s="67"/>
      <c r="D1072" s="67"/>
      <c r="E1072" s="67"/>
      <c r="F1072" s="67"/>
      <c r="G1072" s="67"/>
      <c r="H1072" s="67"/>
      <c r="I1072" s="67"/>
      <c r="J1072" s="67"/>
      <c r="K1072" s="67"/>
      <c r="L1072" s="67"/>
      <c r="M1072" s="67"/>
      <c r="N1072" s="67"/>
      <c r="O1072" s="67"/>
      <c r="P1072" s="67"/>
      <c r="Q1072" s="67"/>
      <c r="R1072" s="67"/>
      <c r="S1072" s="67"/>
      <c r="T1072" s="67"/>
      <c r="U1072" s="67"/>
      <c r="V1072" s="67"/>
      <c r="W1072" s="67"/>
      <c r="X1072" s="67"/>
      <c r="Y1072" s="67"/>
      <c r="Z1072" s="67"/>
      <c r="AA1072" s="67"/>
      <c r="AB1072" s="67"/>
      <c r="AC1072" s="67"/>
      <c r="AD1072" s="67"/>
    </row>
    <row r="1073" spans="1:30" ht="15.75" customHeight="1">
      <c r="A1073" s="67"/>
      <c r="B1073" s="67"/>
      <c r="C1073" s="67"/>
      <c r="D1073" s="67"/>
      <c r="E1073" s="67"/>
      <c r="F1073" s="67"/>
      <c r="G1073" s="67"/>
      <c r="H1073" s="67"/>
      <c r="I1073" s="67"/>
      <c r="J1073" s="67"/>
      <c r="K1073" s="67"/>
      <c r="L1073" s="67"/>
      <c r="M1073" s="67"/>
      <c r="N1073" s="67"/>
      <c r="O1073" s="67"/>
      <c r="P1073" s="67"/>
      <c r="Q1073" s="67"/>
      <c r="R1073" s="67"/>
      <c r="S1073" s="67"/>
      <c r="T1073" s="67"/>
      <c r="U1073" s="67"/>
      <c r="V1073" s="67"/>
      <c r="W1073" s="67"/>
      <c r="X1073" s="67"/>
      <c r="Y1073" s="67"/>
      <c r="Z1073" s="67"/>
      <c r="AA1073" s="67"/>
      <c r="AB1073" s="67"/>
      <c r="AC1073" s="67"/>
      <c r="AD1073" s="67"/>
    </row>
    <row r="1074" spans="1:30" ht="15.75" customHeight="1">
      <c r="A1074" s="67"/>
      <c r="B1074" s="67"/>
      <c r="C1074" s="67"/>
      <c r="D1074" s="67"/>
      <c r="E1074" s="67"/>
      <c r="F1074" s="67"/>
      <c r="G1074" s="67"/>
      <c r="H1074" s="67"/>
      <c r="I1074" s="67"/>
      <c r="J1074" s="67"/>
      <c r="K1074" s="67"/>
      <c r="L1074" s="67"/>
      <c r="M1074" s="67"/>
      <c r="N1074" s="67"/>
      <c r="O1074" s="67"/>
      <c r="P1074" s="67"/>
      <c r="Q1074" s="67"/>
      <c r="R1074" s="67"/>
      <c r="S1074" s="67"/>
      <c r="T1074" s="67"/>
      <c r="U1074" s="67"/>
      <c r="V1074" s="67"/>
      <c r="W1074" s="67"/>
      <c r="X1074" s="67"/>
      <c r="Y1074" s="67"/>
      <c r="Z1074" s="67"/>
      <c r="AA1074" s="67"/>
      <c r="AB1074" s="67"/>
      <c r="AC1074" s="67"/>
      <c r="AD1074" s="67"/>
    </row>
    <row r="1075" spans="1:30" ht="15.75" customHeight="1">
      <c r="A1075" s="67"/>
      <c r="B1075" s="67"/>
      <c r="C1075" s="67"/>
      <c r="D1075" s="67"/>
      <c r="E1075" s="67"/>
      <c r="F1075" s="67"/>
      <c r="G1075" s="67"/>
      <c r="H1075" s="67"/>
      <c r="I1075" s="67"/>
      <c r="J1075" s="67"/>
      <c r="K1075" s="67"/>
      <c r="L1075" s="67"/>
      <c r="M1075" s="67"/>
      <c r="N1075" s="67"/>
      <c r="O1075" s="67"/>
      <c r="P1075" s="67"/>
      <c r="Q1075" s="67"/>
      <c r="R1075" s="67"/>
      <c r="S1075" s="67"/>
      <c r="T1075" s="67"/>
      <c r="U1075" s="67"/>
      <c r="V1075" s="67"/>
      <c r="W1075" s="67"/>
      <c r="X1075" s="67"/>
      <c r="Y1075" s="67"/>
      <c r="Z1075" s="67"/>
      <c r="AA1075" s="67"/>
      <c r="AB1075" s="67"/>
      <c r="AC1075" s="67"/>
      <c r="AD1075" s="67"/>
    </row>
    <row r="1076" spans="1:30" ht="15.75" customHeight="1">
      <c r="A1076" s="67"/>
      <c r="B1076" s="67"/>
      <c r="C1076" s="67"/>
      <c r="D1076" s="67"/>
      <c r="E1076" s="67"/>
      <c r="F1076" s="67"/>
      <c r="G1076" s="67"/>
      <c r="H1076" s="67"/>
      <c r="I1076" s="67"/>
      <c r="J1076" s="67"/>
      <c r="K1076" s="67"/>
      <c r="L1076" s="67"/>
      <c r="M1076" s="67"/>
      <c r="N1076" s="67"/>
      <c r="O1076" s="67"/>
      <c r="P1076" s="67"/>
      <c r="Q1076" s="67"/>
      <c r="R1076" s="67"/>
      <c r="S1076" s="67"/>
      <c r="T1076" s="67"/>
      <c r="U1076" s="67"/>
      <c r="V1076" s="67"/>
      <c r="W1076" s="67"/>
      <c r="X1076" s="67"/>
      <c r="Y1076" s="67"/>
      <c r="Z1076" s="67"/>
      <c r="AA1076" s="67"/>
      <c r="AB1076" s="67"/>
      <c r="AC1076" s="67"/>
      <c r="AD1076" s="67"/>
    </row>
    <row r="1077" spans="1:30" ht="15.75" customHeight="1">
      <c r="A1077" s="67"/>
      <c r="B1077" s="67"/>
      <c r="C1077" s="67"/>
      <c r="D1077" s="67"/>
      <c r="E1077" s="67"/>
      <c r="F1077" s="67"/>
      <c r="G1077" s="67"/>
      <c r="H1077" s="67"/>
      <c r="I1077" s="67"/>
      <c r="J1077" s="67"/>
      <c r="K1077" s="67"/>
      <c r="L1077" s="67"/>
      <c r="M1077" s="67"/>
      <c r="N1077" s="67"/>
      <c r="O1077" s="67"/>
      <c r="P1077" s="67"/>
      <c r="Q1077" s="67"/>
      <c r="R1077" s="67"/>
      <c r="S1077" s="67"/>
      <c r="T1077" s="67"/>
      <c r="U1077" s="67"/>
      <c r="V1077" s="67"/>
      <c r="W1077" s="67"/>
      <c r="X1077" s="67"/>
      <c r="Y1077" s="67"/>
      <c r="Z1077" s="67"/>
      <c r="AA1077" s="67"/>
      <c r="AB1077" s="67"/>
      <c r="AC1077" s="67"/>
      <c r="AD1077" s="67"/>
    </row>
    <row r="1078" spans="1:30" ht="15.75" customHeight="1">
      <c r="A1078" s="67"/>
      <c r="B1078" s="67"/>
      <c r="C1078" s="67"/>
      <c r="D1078" s="67"/>
      <c r="E1078" s="67"/>
      <c r="F1078" s="67"/>
      <c r="G1078" s="67"/>
      <c r="H1078" s="67"/>
      <c r="I1078" s="67"/>
      <c r="J1078" s="67"/>
      <c r="K1078" s="67"/>
      <c r="L1078" s="67"/>
      <c r="M1078" s="67"/>
      <c r="N1078" s="67"/>
      <c r="O1078" s="67"/>
      <c r="P1078" s="67"/>
      <c r="Q1078" s="67"/>
      <c r="R1078" s="67"/>
      <c r="S1078" s="67"/>
      <c r="T1078" s="67"/>
      <c r="U1078" s="67"/>
      <c r="V1078" s="67"/>
      <c r="W1078" s="67"/>
      <c r="X1078" s="67"/>
      <c r="Y1078" s="67"/>
      <c r="Z1078" s="67"/>
      <c r="AA1078" s="67"/>
      <c r="AB1078" s="67"/>
      <c r="AC1078" s="67"/>
      <c r="AD1078" s="67"/>
    </row>
    <row r="1079" spans="1:30" ht="15.75" customHeight="1">
      <c r="A1079" s="67"/>
      <c r="B1079" s="67"/>
      <c r="C1079" s="67"/>
      <c r="D1079" s="67"/>
      <c r="E1079" s="67"/>
      <c r="F1079" s="67"/>
      <c r="G1079" s="67"/>
      <c r="H1079" s="67"/>
      <c r="I1079" s="67"/>
      <c r="J1079" s="67"/>
      <c r="K1079" s="67"/>
      <c r="L1079" s="67"/>
      <c r="M1079" s="67"/>
      <c r="N1079" s="67"/>
      <c r="O1079" s="67"/>
      <c r="P1079" s="67"/>
      <c r="Q1079" s="67"/>
      <c r="R1079" s="67"/>
      <c r="S1079" s="67"/>
      <c r="T1079" s="67"/>
      <c r="U1079" s="67"/>
      <c r="V1079" s="67"/>
      <c r="W1079" s="67"/>
      <c r="X1079" s="67"/>
      <c r="Y1079" s="67"/>
      <c r="Z1079" s="67"/>
      <c r="AA1079" s="67"/>
      <c r="AB1079" s="67"/>
      <c r="AC1079" s="67"/>
      <c r="AD1079" s="67"/>
    </row>
    <row r="1080" spans="1:30" ht="15.75" customHeight="1">
      <c r="A1080" s="67"/>
      <c r="B1080" s="67"/>
      <c r="C1080" s="67"/>
      <c r="D1080" s="67"/>
      <c r="E1080" s="67"/>
      <c r="F1080" s="67"/>
      <c r="G1080" s="67"/>
      <c r="H1080" s="67"/>
      <c r="I1080" s="67"/>
      <c r="J1080" s="67"/>
      <c r="K1080" s="67"/>
      <c r="L1080" s="67"/>
      <c r="M1080" s="67"/>
      <c r="N1080" s="67"/>
      <c r="O1080" s="67"/>
      <c r="P1080" s="67"/>
      <c r="Q1080" s="67"/>
      <c r="R1080" s="67"/>
      <c r="S1080" s="67"/>
      <c r="T1080" s="67"/>
      <c r="U1080" s="67"/>
      <c r="V1080" s="67"/>
      <c r="W1080" s="67"/>
      <c r="X1080" s="67"/>
      <c r="Y1080" s="67"/>
      <c r="Z1080" s="67"/>
      <c r="AA1080" s="67"/>
      <c r="AB1080" s="67"/>
      <c r="AC1080" s="67"/>
      <c r="AD1080" s="67"/>
    </row>
    <row r="1081" spans="1:30" ht="15.75" customHeight="1">
      <c r="A1081" s="67"/>
      <c r="B1081" s="67"/>
      <c r="C1081" s="67"/>
      <c r="D1081" s="67"/>
      <c r="E1081" s="67"/>
      <c r="F1081" s="67"/>
      <c r="G1081" s="67"/>
      <c r="H1081" s="67"/>
      <c r="I1081" s="67"/>
      <c r="J1081" s="67"/>
      <c r="K1081" s="67"/>
      <c r="L1081" s="67"/>
      <c r="M1081" s="67"/>
      <c r="N1081" s="67"/>
      <c r="O1081" s="67"/>
      <c r="P1081" s="67"/>
      <c r="Q1081" s="67"/>
      <c r="R1081" s="67"/>
      <c r="S1081" s="67"/>
      <c r="T1081" s="67"/>
      <c r="U1081" s="67"/>
      <c r="V1081" s="67"/>
      <c r="W1081" s="67"/>
      <c r="X1081" s="67"/>
      <c r="Y1081" s="67"/>
      <c r="Z1081" s="67"/>
      <c r="AA1081" s="67"/>
      <c r="AB1081" s="67"/>
      <c r="AC1081" s="67"/>
      <c r="AD1081" s="67"/>
    </row>
    <row r="1082" spans="1:30" ht="15.75" customHeight="1">
      <c r="A1082" s="67"/>
      <c r="B1082" s="67"/>
      <c r="C1082" s="67"/>
      <c r="D1082" s="67"/>
      <c r="E1082" s="67"/>
      <c r="F1082" s="67"/>
      <c r="G1082" s="67"/>
      <c r="H1082" s="67"/>
      <c r="I1082" s="67"/>
      <c r="J1082" s="67"/>
      <c r="K1082" s="67"/>
      <c r="L1082" s="67"/>
      <c r="M1082" s="67"/>
      <c r="N1082" s="67"/>
      <c r="O1082" s="67"/>
      <c r="P1082" s="67"/>
      <c r="Q1082" s="67"/>
      <c r="R1082" s="67"/>
      <c r="S1082" s="67"/>
      <c r="T1082" s="67"/>
      <c r="U1082" s="67"/>
      <c r="V1082" s="67"/>
      <c r="W1082" s="67"/>
      <c r="X1082" s="67"/>
      <c r="Y1082" s="67"/>
      <c r="Z1082" s="67"/>
      <c r="AA1082" s="67"/>
      <c r="AB1082" s="67"/>
      <c r="AC1082" s="67"/>
      <c r="AD1082" s="67"/>
    </row>
    <row r="1083" spans="1:30" ht="15.75" customHeight="1">
      <c r="A1083" s="67"/>
      <c r="B1083" s="67"/>
      <c r="C1083" s="67"/>
      <c r="D1083" s="67"/>
      <c r="E1083" s="67"/>
      <c r="F1083" s="67"/>
      <c r="G1083" s="67"/>
      <c r="H1083" s="67"/>
      <c r="I1083" s="67"/>
      <c r="J1083" s="67"/>
      <c r="K1083" s="67"/>
      <c r="L1083" s="67"/>
      <c r="M1083" s="67"/>
      <c r="N1083" s="67"/>
      <c r="O1083" s="67"/>
      <c r="P1083" s="67"/>
      <c r="Q1083" s="67"/>
      <c r="R1083" s="67"/>
      <c r="S1083" s="67"/>
      <c r="T1083" s="67"/>
      <c r="U1083" s="67"/>
      <c r="V1083" s="67"/>
      <c r="W1083" s="67"/>
      <c r="X1083" s="67"/>
      <c r="Y1083" s="67"/>
      <c r="Z1083" s="67"/>
      <c r="AA1083" s="67"/>
      <c r="AB1083" s="67"/>
      <c r="AC1083" s="67"/>
      <c r="AD1083" s="67"/>
    </row>
    <row r="1084" spans="1:30" ht="15.75" customHeight="1">
      <c r="A1084" s="67"/>
      <c r="B1084" s="67"/>
      <c r="C1084" s="67"/>
      <c r="D1084" s="67"/>
      <c r="E1084" s="67"/>
      <c r="F1084" s="67"/>
      <c r="G1084" s="67"/>
      <c r="H1084" s="67"/>
      <c r="I1084" s="67"/>
      <c r="J1084" s="67"/>
      <c r="K1084" s="67"/>
      <c r="L1084" s="67"/>
      <c r="M1084" s="67"/>
      <c r="N1084" s="67"/>
      <c r="O1084" s="67"/>
      <c r="P1084" s="67"/>
      <c r="Q1084" s="67"/>
      <c r="R1084" s="67"/>
      <c r="S1084" s="67"/>
      <c r="T1084" s="67"/>
      <c r="U1084" s="67"/>
      <c r="V1084" s="67"/>
      <c r="W1084" s="67"/>
      <c r="X1084" s="67"/>
      <c r="Y1084" s="67"/>
      <c r="Z1084" s="67"/>
      <c r="AA1084" s="67"/>
      <c r="AB1084" s="67"/>
      <c r="AC1084" s="67"/>
      <c r="AD1084" s="67"/>
    </row>
    <row r="1085" spans="1:30" ht="15.75" customHeight="1">
      <c r="A1085" s="67"/>
      <c r="B1085" s="67"/>
      <c r="C1085" s="67"/>
      <c r="D1085" s="67"/>
      <c r="E1085" s="67"/>
      <c r="F1085" s="67"/>
      <c r="G1085" s="67"/>
      <c r="H1085" s="67"/>
      <c r="I1085" s="67"/>
      <c r="J1085" s="67"/>
      <c r="K1085" s="67"/>
      <c r="L1085" s="67"/>
      <c r="M1085" s="67"/>
      <c r="N1085" s="67"/>
      <c r="O1085" s="67"/>
      <c r="P1085" s="67"/>
      <c r="Q1085" s="67"/>
      <c r="R1085" s="67"/>
      <c r="S1085" s="67"/>
      <c r="T1085" s="67"/>
      <c r="U1085" s="67"/>
      <c r="V1085" s="67"/>
      <c r="W1085" s="67"/>
      <c r="X1085" s="67"/>
      <c r="Y1085" s="67"/>
      <c r="Z1085" s="67"/>
      <c r="AA1085" s="67"/>
      <c r="AB1085" s="67"/>
      <c r="AC1085" s="67"/>
      <c r="AD1085" s="67"/>
    </row>
    <row r="1086" spans="1:30" ht="15.75" customHeight="1">
      <c r="A1086" s="67"/>
      <c r="B1086" s="67"/>
      <c r="C1086" s="67"/>
      <c r="D1086" s="67"/>
      <c r="E1086" s="67"/>
      <c r="F1086" s="67"/>
      <c r="G1086" s="67"/>
      <c r="H1086" s="67"/>
      <c r="I1086" s="67"/>
      <c r="J1086" s="67"/>
      <c r="K1086" s="67"/>
      <c r="L1086" s="67"/>
      <c r="M1086" s="67"/>
      <c r="N1086" s="67"/>
      <c r="O1086" s="67"/>
      <c r="P1086" s="67"/>
      <c r="Q1086" s="67"/>
      <c r="R1086" s="67"/>
      <c r="S1086" s="67"/>
      <c r="T1086" s="67"/>
      <c r="U1086" s="67"/>
      <c r="V1086" s="67"/>
      <c r="W1086" s="67"/>
      <c r="X1086" s="67"/>
      <c r="Y1086" s="67"/>
      <c r="Z1086" s="67"/>
      <c r="AA1086" s="67"/>
      <c r="AB1086" s="67"/>
      <c r="AC1086" s="67"/>
      <c r="AD1086" s="67"/>
    </row>
    <row r="1087" spans="1:30" ht="15.75" customHeight="1">
      <c r="A1087" s="67"/>
      <c r="B1087" s="67"/>
      <c r="C1087" s="67"/>
      <c r="D1087" s="67"/>
      <c r="E1087" s="67"/>
      <c r="F1087" s="67"/>
      <c r="G1087" s="67"/>
      <c r="H1087" s="67"/>
      <c r="I1087" s="67"/>
      <c r="J1087" s="67"/>
      <c r="K1087" s="67"/>
      <c r="L1087" s="67"/>
      <c r="M1087" s="67"/>
      <c r="N1087" s="67"/>
      <c r="O1087" s="67"/>
      <c r="P1087" s="67"/>
      <c r="Q1087" s="67"/>
      <c r="R1087" s="67"/>
      <c r="S1087" s="67"/>
      <c r="T1087" s="67"/>
      <c r="U1087" s="67"/>
      <c r="V1087" s="67"/>
      <c r="W1087" s="67"/>
      <c r="X1087" s="67"/>
      <c r="Y1087" s="67"/>
      <c r="Z1087" s="67"/>
      <c r="AA1087" s="67"/>
      <c r="AB1087" s="67"/>
      <c r="AC1087" s="67"/>
      <c r="AD1087" s="67"/>
    </row>
    <row r="1088" spans="1:30" ht="15.75" customHeight="1">
      <c r="A1088" s="67"/>
      <c r="B1088" s="67"/>
      <c r="C1088" s="67"/>
      <c r="D1088" s="67"/>
      <c r="E1088" s="67"/>
      <c r="F1088" s="67"/>
      <c r="G1088" s="67"/>
      <c r="H1088" s="67"/>
      <c r="I1088" s="67"/>
      <c r="J1088" s="67"/>
      <c r="K1088" s="67"/>
      <c r="L1088" s="67"/>
      <c r="M1088" s="67"/>
      <c r="N1088" s="67"/>
      <c r="O1088" s="67"/>
      <c r="P1088" s="67"/>
      <c r="Q1088" s="67"/>
      <c r="R1088" s="67"/>
      <c r="S1088" s="67"/>
      <c r="T1088" s="67"/>
      <c r="U1088" s="67"/>
      <c r="V1088" s="67"/>
      <c r="W1088" s="67"/>
      <c r="X1088" s="67"/>
      <c r="Y1088" s="67"/>
      <c r="Z1088" s="67"/>
      <c r="AA1088" s="67"/>
      <c r="AB1088" s="67"/>
      <c r="AC1088" s="67"/>
      <c r="AD1088" s="67"/>
    </row>
    <row r="1089" spans="1:30" ht="15.75" customHeight="1">
      <c r="A1089" s="67"/>
      <c r="B1089" s="67"/>
      <c r="C1089" s="67"/>
      <c r="D1089" s="67"/>
      <c r="E1089" s="67"/>
      <c r="F1089" s="67"/>
      <c r="G1089" s="67"/>
      <c r="H1089" s="67"/>
      <c r="I1089" s="67"/>
      <c r="J1089" s="67"/>
      <c r="K1089" s="67"/>
      <c r="L1089" s="67"/>
      <c r="M1089" s="67"/>
      <c r="N1089" s="67"/>
      <c r="O1089" s="67"/>
      <c r="P1089" s="67"/>
      <c r="Q1089" s="67"/>
      <c r="R1089" s="67"/>
      <c r="S1089" s="67"/>
      <c r="T1089" s="67"/>
      <c r="U1089" s="67"/>
      <c r="V1089" s="67"/>
      <c r="W1089" s="67"/>
      <c r="X1089" s="67"/>
      <c r="Y1089" s="67"/>
      <c r="Z1089" s="67"/>
      <c r="AA1089" s="67"/>
      <c r="AB1089" s="67"/>
      <c r="AC1089" s="67"/>
      <c r="AD1089" s="67"/>
    </row>
  </sheetData>
  <dataValidations count="1">
    <dataValidation type="list" allowBlank="1" showInputMessage="1" showErrorMessage="1" sqref="D81" xr:uid="{C00BBF84-B131-4920-885C-71800E1EC172}">
      <formula1>$D$72:$D$79</formula1>
    </dataValidation>
  </dataValidations>
  <pageMargins left="0.7" right="0.7" top="0.75" bottom="0.75" header="0" footer="0"/>
  <pageSetup paperSize="9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90D7-4A93-48A7-BD1C-D7DD46F0D9F2}">
  <sheetPr>
    <tabColor rgb="FFFFC000"/>
  </sheetPr>
  <dimension ref="A1:G64"/>
  <sheetViews>
    <sheetView workbookViewId="0">
      <selection activeCell="G8" sqref="G8"/>
    </sheetView>
  </sheetViews>
  <sheetFormatPr defaultColWidth="9" defaultRowHeight="14.25"/>
  <cols>
    <col min="1" max="1" width="49" style="246" bestFit="1" customWidth="1"/>
    <col min="2" max="2" width="19.28515625" style="246" bestFit="1" customWidth="1"/>
    <col min="3" max="3" width="20.42578125" style="246" bestFit="1" customWidth="1"/>
    <col min="4" max="4" width="19" style="246" bestFit="1" customWidth="1"/>
    <col min="5" max="5" width="24.42578125" style="246" bestFit="1" customWidth="1"/>
    <col min="6" max="6" width="20.28515625" style="246" bestFit="1" customWidth="1"/>
    <col min="7" max="16384" width="9" style="246"/>
  </cols>
  <sheetData>
    <row r="1" spans="1:7">
      <c r="A1" s="247" t="s">
        <v>111</v>
      </c>
      <c r="F1" s="253" t="s">
        <v>112</v>
      </c>
    </row>
    <row r="2" spans="1:7">
      <c r="A2" s="292" t="s">
        <v>113</v>
      </c>
      <c r="F2" s="246" t="s">
        <v>55</v>
      </c>
      <c r="G2" s="246">
        <v>13.5</v>
      </c>
    </row>
    <row r="3" spans="1:7">
      <c r="F3" s="246" t="s">
        <v>56</v>
      </c>
      <c r="G3" s="246">
        <v>9.5</v>
      </c>
    </row>
    <row r="4" spans="1:7">
      <c r="A4" s="247" t="s">
        <v>114</v>
      </c>
      <c r="F4" s="246" t="s">
        <v>57</v>
      </c>
      <c r="G4" s="246">
        <v>14.8</v>
      </c>
    </row>
    <row r="5" spans="1:7">
      <c r="A5" s="246" t="s">
        <v>115</v>
      </c>
      <c r="B5" s="250">
        <v>15</v>
      </c>
      <c r="C5" s="293"/>
      <c r="F5" s="246" t="s">
        <v>58</v>
      </c>
      <c r="G5" s="246">
        <v>9.6</v>
      </c>
    </row>
    <row r="6" spans="1:7">
      <c r="A6" s="246" t="s">
        <v>116</v>
      </c>
      <c r="B6" s="250">
        <v>15.9</v>
      </c>
      <c r="F6" s="246" t="s">
        <v>59</v>
      </c>
      <c r="G6" s="246">
        <v>13.6</v>
      </c>
    </row>
    <row r="7" spans="1:7">
      <c r="A7" s="246" t="s">
        <v>117</v>
      </c>
      <c r="B7" s="250">
        <v>13.8</v>
      </c>
      <c r="C7" s="247"/>
      <c r="F7" s="246" t="s">
        <v>60</v>
      </c>
      <c r="G7" s="246">
        <v>10.4</v>
      </c>
    </row>
    <row r="8" spans="1:7">
      <c r="A8" s="246" t="s">
        <v>118</v>
      </c>
      <c r="B8" s="250">
        <v>14.3</v>
      </c>
      <c r="F8" s="246" t="s">
        <v>61</v>
      </c>
      <c r="G8" s="246">
        <v>15</v>
      </c>
    </row>
    <row r="9" spans="1:7">
      <c r="A9" s="246" t="s">
        <v>119</v>
      </c>
      <c r="B9" s="250">
        <v>12.4</v>
      </c>
    </row>
    <row r="10" spans="1:7">
      <c r="A10" s="247" t="s">
        <v>120</v>
      </c>
      <c r="B10" s="248">
        <v>13.5</v>
      </c>
    </row>
    <row r="11" spans="1:7">
      <c r="A11" s="247"/>
      <c r="B11" s="249"/>
    </row>
    <row r="12" spans="1:7">
      <c r="A12" s="251" t="s">
        <v>121</v>
      </c>
    </row>
    <row r="13" spans="1:7">
      <c r="A13" s="282" t="s">
        <v>122</v>
      </c>
      <c r="B13" s="283">
        <v>44377</v>
      </c>
    </row>
    <row r="14" spans="1:7">
      <c r="B14" s="253" t="s">
        <v>56</v>
      </c>
      <c r="C14" s="253" t="s">
        <v>57</v>
      </c>
      <c r="D14" s="253" t="s">
        <v>58</v>
      </c>
    </row>
    <row r="15" spans="1:7">
      <c r="A15" s="246" t="s">
        <v>123</v>
      </c>
      <c r="B15" s="247"/>
    </row>
    <row r="16" spans="1:7">
      <c r="A16" s="246" t="s">
        <v>124</v>
      </c>
      <c r="B16" s="248">
        <v>9.5</v>
      </c>
      <c r="C16" s="248">
        <v>14.77</v>
      </c>
      <c r="D16" s="248">
        <v>9.6300000000000008</v>
      </c>
    </row>
    <row r="17" spans="1:4">
      <c r="A17" s="246" t="s">
        <v>125</v>
      </c>
      <c r="B17" s="250">
        <v>10</v>
      </c>
      <c r="C17" s="250">
        <v>17.899999999999999</v>
      </c>
      <c r="D17" s="250">
        <v>10.47</v>
      </c>
    </row>
    <row r="18" spans="1:4">
      <c r="A18" s="246" t="s">
        <v>126</v>
      </c>
      <c r="B18" s="250">
        <v>8.8800000000000008</v>
      </c>
      <c r="C18" s="250">
        <v>11.13</v>
      </c>
      <c r="D18" s="250">
        <v>7.27</v>
      </c>
    </row>
    <row r="19" spans="1:4">
      <c r="A19" s="65"/>
      <c r="B19" s="250"/>
    </row>
    <row r="20" spans="1:4">
      <c r="A20" s="251" t="s">
        <v>127</v>
      </c>
      <c r="B20" s="250"/>
      <c r="C20" s="252"/>
    </row>
    <row r="21" spans="1:4">
      <c r="A21" s="294" t="s">
        <v>122</v>
      </c>
      <c r="B21" s="295">
        <v>44377</v>
      </c>
    </row>
    <row r="22" spans="1:4">
      <c r="A22" s="65" t="s">
        <v>128</v>
      </c>
      <c r="B22" s="268">
        <v>44258</v>
      </c>
      <c r="C22" s="268">
        <v>44278</v>
      </c>
      <c r="D22" s="268">
        <v>44341</v>
      </c>
    </row>
    <row r="23" spans="1:4">
      <c r="A23" s="65" t="s">
        <v>129</v>
      </c>
      <c r="B23" s="246" t="s">
        <v>59</v>
      </c>
      <c r="C23" s="246" t="s">
        <v>60</v>
      </c>
      <c r="D23" s="246" t="s">
        <v>61</v>
      </c>
    </row>
    <row r="24" spans="1:4">
      <c r="A24" s="284" t="s">
        <v>130</v>
      </c>
      <c r="B24" s="254" t="s">
        <v>131</v>
      </c>
      <c r="C24" s="246" t="s">
        <v>132</v>
      </c>
      <c r="D24" s="246" t="s">
        <v>133</v>
      </c>
    </row>
    <row r="25" spans="1:4">
      <c r="A25" s="246" t="s">
        <v>134</v>
      </c>
      <c r="B25" s="248">
        <v>13.59</v>
      </c>
      <c r="C25" s="275">
        <v>10.37</v>
      </c>
      <c r="D25" s="275">
        <v>14.95</v>
      </c>
    </row>
    <row r="26" spans="1:4">
      <c r="A26" s="246" t="s">
        <v>135</v>
      </c>
      <c r="B26" s="296">
        <v>64.62</v>
      </c>
      <c r="C26" s="276">
        <v>53.69</v>
      </c>
      <c r="D26" s="276">
        <v>74.77</v>
      </c>
    </row>
    <row r="27" spans="1:4">
      <c r="B27" s="256"/>
    </row>
    <row r="28" spans="1:4">
      <c r="A28" s="253"/>
      <c r="B28" s="253"/>
    </row>
    <row r="30" spans="1:4">
      <c r="A30" s="297"/>
      <c r="B30" s="257"/>
    </row>
    <row r="32" spans="1:4">
      <c r="C32" s="258"/>
    </row>
    <row r="33" spans="1:3">
      <c r="C33" s="250"/>
    </row>
    <row r="34" spans="1:3">
      <c r="B34" s="248"/>
      <c r="C34" s="248"/>
    </row>
    <row r="35" spans="1:3">
      <c r="A35" s="253"/>
      <c r="B35" s="253"/>
      <c r="C35" s="250"/>
    </row>
    <row r="36" spans="1:3">
      <c r="C36" s="250"/>
    </row>
    <row r="37" spans="1:3">
      <c r="A37" s="297"/>
      <c r="B37" s="257"/>
      <c r="C37" s="250"/>
    </row>
    <row r="38" spans="1:3">
      <c r="C38" s="250"/>
    </row>
    <row r="39" spans="1:3">
      <c r="C39" s="250"/>
    </row>
    <row r="40" spans="1:3">
      <c r="C40" s="250"/>
    </row>
    <row r="41" spans="1:3">
      <c r="B41" s="261"/>
      <c r="C41" s="262"/>
    </row>
    <row r="42" spans="1:3">
      <c r="B42" s="250"/>
      <c r="C42" s="250"/>
    </row>
    <row r="43" spans="1:3">
      <c r="B43" s="261"/>
      <c r="C43" s="261"/>
    </row>
    <row r="44" spans="1:3">
      <c r="B44" s="259"/>
      <c r="C44" s="259"/>
    </row>
    <row r="45" spans="1:3">
      <c r="B45" s="261"/>
      <c r="C45" s="261"/>
    </row>
    <row r="46" spans="1:3">
      <c r="B46" s="250"/>
      <c r="C46" s="250"/>
    </row>
    <row r="47" spans="1:3">
      <c r="B47" s="262"/>
      <c r="C47" s="250"/>
    </row>
    <row r="48" spans="1:3">
      <c r="A48" s="260"/>
      <c r="B48" s="262"/>
      <c r="C48" s="250"/>
    </row>
    <row r="49" spans="1:3">
      <c r="B49" s="261"/>
      <c r="C49" s="262"/>
    </row>
    <row r="50" spans="1:3">
      <c r="B50" s="259"/>
      <c r="C50" s="259"/>
    </row>
    <row r="51" spans="1:3">
      <c r="B51" s="262"/>
      <c r="C51" s="262"/>
    </row>
    <row r="52" spans="1:3">
      <c r="B52" s="250"/>
      <c r="C52" s="250"/>
    </row>
    <row r="53" spans="1:3">
      <c r="B53" s="261"/>
      <c r="C53" s="261"/>
    </row>
    <row r="54" spans="1:3">
      <c r="B54" s="248"/>
      <c r="C54" s="248"/>
    </row>
    <row r="55" spans="1:3">
      <c r="B55" s="261"/>
      <c r="C55" s="250"/>
    </row>
    <row r="56" spans="1:3">
      <c r="A56" s="247"/>
      <c r="B56" s="263"/>
      <c r="C56" s="263"/>
    </row>
    <row r="57" spans="1:3">
      <c r="B57" s="261"/>
      <c r="C57" s="250"/>
    </row>
    <row r="58" spans="1:3">
      <c r="A58" s="247"/>
      <c r="B58" s="261"/>
      <c r="C58" s="250"/>
    </row>
    <row r="59" spans="1:3">
      <c r="B59" s="264"/>
      <c r="C59" s="264"/>
    </row>
    <row r="60" spans="1:3">
      <c r="B60" s="264"/>
      <c r="C60" s="264"/>
    </row>
    <row r="61" spans="1:3">
      <c r="B61" s="265"/>
      <c r="C61" s="265"/>
    </row>
    <row r="62" spans="1:3">
      <c r="A62" s="247"/>
      <c r="B62" s="266"/>
      <c r="C62" s="266"/>
    </row>
    <row r="63" spans="1:3">
      <c r="A63" s="247"/>
      <c r="B63" s="266"/>
      <c r="C63" s="250"/>
    </row>
    <row r="64" spans="1:3">
      <c r="A64" s="247"/>
      <c r="B64" s="267"/>
      <c r="C64" s="267"/>
    </row>
  </sheetData>
  <hyperlinks>
    <hyperlink ref="A2" r:id="rId1" xr:uid="{EA601AFC-9962-494D-A828-86C5BF6A938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8F7B-F83D-4F0C-AD9A-3D9E05E99F4E}">
  <sheetPr>
    <tabColor rgb="FFFF0000"/>
    <outlinePr summaryBelow="0" summaryRight="0"/>
  </sheetPr>
  <dimension ref="B1:AB1015"/>
  <sheetViews>
    <sheetView showGridLines="0" topLeftCell="A43" zoomScale="80" zoomScaleNormal="80" workbookViewId="0">
      <selection activeCell="G77" sqref="G77"/>
    </sheetView>
  </sheetViews>
  <sheetFormatPr defaultColWidth="14.42578125" defaultRowHeight="15.75" customHeight="1"/>
  <cols>
    <col min="1" max="1" width="3.5703125" style="37" customWidth="1"/>
    <col min="2" max="2" width="25.5703125" style="37" customWidth="1"/>
    <col min="3" max="3" width="15.140625" style="37" customWidth="1"/>
    <col min="4" max="4" width="14.140625" style="37" customWidth="1"/>
    <col min="5" max="5" width="20" style="37" customWidth="1"/>
    <col min="6" max="6" width="13.7109375" style="37" customWidth="1"/>
    <col min="7" max="7" width="13.28515625" style="37" customWidth="1"/>
    <col min="8" max="8" width="17" style="37" customWidth="1"/>
    <col min="9" max="9" width="20" style="37" bestFit="1" customWidth="1"/>
    <col min="10" max="10" width="18.85546875" style="37" customWidth="1"/>
    <col min="11" max="11" width="16.42578125" style="37" customWidth="1"/>
    <col min="12" max="16384" width="14.42578125" style="37"/>
  </cols>
  <sheetData>
    <row r="1" spans="2:28" ht="15.75" customHeight="1">
      <c r="B1" s="300" t="s">
        <v>15</v>
      </c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2:28" ht="15.75" customHeight="1" thickBot="1">
      <c r="B2" s="38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2:28" ht="15.75" customHeight="1" thickBot="1">
      <c r="B3" s="149" t="s">
        <v>136</v>
      </c>
      <c r="C3" s="150"/>
      <c r="D3" s="36"/>
      <c r="E3" s="149" t="s">
        <v>137</v>
      </c>
      <c r="F3" s="150"/>
      <c r="G3" s="36"/>
      <c r="H3" s="230"/>
      <c r="I3" s="230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2:28" ht="15.75" customHeight="1">
      <c r="B4" s="110" t="s">
        <v>138</v>
      </c>
      <c r="C4" s="231"/>
      <c r="D4" s="36"/>
      <c r="E4" s="110" t="s">
        <v>139</v>
      </c>
      <c r="F4" s="137">
        <f ca="1">C111</f>
        <v>34556186.32864102</v>
      </c>
      <c r="G4" s="36"/>
      <c r="H4" s="36"/>
      <c r="I4" s="192"/>
      <c r="J4" s="57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2:28" ht="15.75" customHeight="1" thickBot="1">
      <c r="B5" s="111" t="s">
        <v>140</v>
      </c>
      <c r="C5" s="142">
        <v>72143180.572879389</v>
      </c>
      <c r="D5" s="237" t="s">
        <v>141</v>
      </c>
      <c r="E5" s="238" t="s">
        <v>142</v>
      </c>
      <c r="F5" s="240">
        <f ca="1">F4</f>
        <v>34556186.32864102</v>
      </c>
      <c r="G5" s="36"/>
      <c r="H5" s="36"/>
      <c r="I5" s="19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2:28" ht="15.75" customHeight="1">
      <c r="B6" s="111"/>
      <c r="C6" s="113"/>
      <c r="D6" s="36"/>
      <c r="E6" s="36"/>
      <c r="F6" s="171"/>
      <c r="G6" s="36"/>
      <c r="H6" s="232"/>
      <c r="I6" s="233"/>
      <c r="J6" s="180"/>
      <c r="K6" s="36"/>
      <c r="L6" s="5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2:28" ht="15.75" customHeight="1">
      <c r="B7" s="111" t="s">
        <v>143</v>
      </c>
      <c r="C7" s="143"/>
      <c r="D7" s="36"/>
      <c r="E7" s="36"/>
      <c r="F7" s="171"/>
      <c r="G7" s="58"/>
      <c r="H7" s="36"/>
      <c r="I7" s="56"/>
      <c r="J7" s="56"/>
      <c r="K7" s="181"/>
      <c r="L7" s="182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2:28" ht="15.75" customHeight="1">
      <c r="B8" s="111" t="s">
        <v>144</v>
      </c>
      <c r="C8" s="144">
        <v>44470</v>
      </c>
      <c r="D8" s="36"/>
      <c r="F8" s="192"/>
      <c r="H8" s="36"/>
      <c r="I8" s="41"/>
      <c r="J8" s="41"/>
      <c r="K8" s="36"/>
      <c r="L8" s="55"/>
      <c r="M8" s="39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2:28" ht="15.75" customHeight="1" thickBot="1">
      <c r="B9" s="219" t="s">
        <v>145</v>
      </c>
      <c r="C9" s="234">
        <f>'[1]Cap Table'!D14/'[1]Cap Table'!D13</f>
        <v>16</v>
      </c>
      <c r="D9" s="36"/>
      <c r="F9" s="192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2:28" ht="15.75" hidden="1" customHeight="1">
      <c r="B10" s="111"/>
      <c r="C10" s="113"/>
      <c r="D10" s="36"/>
      <c r="E10" s="235"/>
      <c r="F10" s="236"/>
      <c r="G10" s="36"/>
      <c r="H10" s="36"/>
      <c r="I10" s="54"/>
      <c r="J10" s="54"/>
      <c r="K10" s="41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2:28" ht="15.75" hidden="1" customHeight="1">
      <c r="B11" s="145" t="s">
        <v>146</v>
      </c>
      <c r="C11" s="146">
        <f ca="1">(F5/C46)</f>
        <v>750000</v>
      </c>
      <c r="D11" s="36"/>
      <c r="E11" s="36"/>
      <c r="F11" s="36"/>
      <c r="G11" s="36"/>
      <c r="H11" s="36"/>
      <c r="I11" s="36"/>
      <c r="J11" s="36"/>
      <c r="K11" s="41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2:28" ht="15.75" hidden="1" customHeight="1" thickBot="1">
      <c r="B12" s="147" t="s">
        <v>147</v>
      </c>
      <c r="C12" s="148">
        <f ca="1">F6/C46</f>
        <v>0</v>
      </c>
      <c r="D12" s="36"/>
      <c r="E12" s="36"/>
      <c r="F12" s="36"/>
      <c r="G12" s="36"/>
      <c r="H12" s="36"/>
      <c r="I12" s="36"/>
      <c r="J12" s="36"/>
      <c r="K12" s="41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2:28" ht="15.75" customHeight="1" thickBot="1">
      <c r="B13" s="40"/>
      <c r="C13" s="41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2:28" ht="15.75" customHeight="1" thickBot="1">
      <c r="B14" s="301" t="s">
        <v>148</v>
      </c>
      <c r="C14" s="302"/>
      <c r="D14" s="302"/>
      <c r="E14" s="302"/>
      <c r="F14" s="302"/>
      <c r="G14" s="303"/>
      <c r="H14" s="304" t="s">
        <v>149</v>
      </c>
      <c r="I14" s="305"/>
      <c r="J14" s="306"/>
      <c r="K14" s="307" t="s">
        <v>150</v>
      </c>
      <c r="L14" s="311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2:28" ht="15.75" customHeight="1" thickBot="1">
      <c r="B15" s="128"/>
      <c r="C15" s="126" t="s">
        <v>16</v>
      </c>
      <c r="D15" s="126" t="s">
        <v>151</v>
      </c>
      <c r="E15" s="126" t="s">
        <v>18</v>
      </c>
      <c r="F15" s="126" t="s">
        <v>19</v>
      </c>
      <c r="G15" s="127" t="s">
        <v>152</v>
      </c>
      <c r="H15" s="124" t="s">
        <v>153</v>
      </c>
      <c r="I15" s="126" t="s">
        <v>154</v>
      </c>
      <c r="J15" s="126" t="s">
        <v>155</v>
      </c>
      <c r="K15" s="126" t="s">
        <v>19</v>
      </c>
      <c r="L15" s="127" t="s">
        <v>152</v>
      </c>
      <c r="N15" s="175"/>
      <c r="O15" s="176" t="s">
        <v>156</v>
      </c>
      <c r="P15" s="176" t="s">
        <v>157</v>
      </c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spans="2:28" ht="15.75" customHeight="1">
      <c r="B16" s="111" t="s">
        <v>21</v>
      </c>
      <c r="C16" s="41">
        <v>750000</v>
      </c>
      <c r="D16" s="36"/>
      <c r="E16" s="36"/>
      <c r="F16" s="41">
        <f t="shared" ref="F16:F21" si="0">SUM(C16:E16)</f>
        <v>750000</v>
      </c>
      <c r="G16" s="184">
        <f>F16/$F$29</f>
        <v>0.5</v>
      </c>
      <c r="H16" s="111"/>
      <c r="J16" s="41"/>
      <c r="K16" s="41">
        <f>SUM(F16+SUM(H16:J16))</f>
        <v>750000</v>
      </c>
      <c r="L16" s="184">
        <f ca="1">K16/$K$29</f>
        <v>0.47899449475660694</v>
      </c>
      <c r="M16" s="36"/>
      <c r="N16" s="36" t="s">
        <v>21</v>
      </c>
      <c r="O16" s="42">
        <f>G16</f>
        <v>0.5</v>
      </c>
      <c r="P16" s="43">
        <f ca="1">L16</f>
        <v>0.47899449475660694</v>
      </c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spans="2:28" ht="15.75" customHeight="1">
      <c r="B17" s="111" t="s">
        <v>22</v>
      </c>
      <c r="C17" s="41">
        <v>350000</v>
      </c>
      <c r="D17" s="36"/>
      <c r="E17" s="36"/>
      <c r="F17" s="41">
        <f t="shared" si="0"/>
        <v>350000</v>
      </c>
      <c r="G17" s="184">
        <f>F17/$F$29</f>
        <v>0.23333333333333334</v>
      </c>
      <c r="H17" s="111"/>
      <c r="I17" s="36"/>
      <c r="J17" s="36"/>
      <c r="K17" s="41">
        <f t="shared" ref="K17:K24" si="1">SUM(F17+SUM(H17:J17))</f>
        <v>350000</v>
      </c>
      <c r="L17" s="184">
        <f ca="1">K17/$K$29</f>
        <v>0.22353076421974991</v>
      </c>
      <c r="M17" s="36"/>
      <c r="N17" s="36" t="s">
        <v>22</v>
      </c>
      <c r="O17" s="42">
        <f>G17</f>
        <v>0.23333333333333334</v>
      </c>
      <c r="P17" s="43">
        <f ca="1">L17</f>
        <v>0.22353076421974991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spans="2:28" ht="15.75" customHeight="1">
      <c r="B18" s="111" t="s">
        <v>158</v>
      </c>
      <c r="C18" s="41"/>
      <c r="D18" s="41">
        <v>50000</v>
      </c>
      <c r="E18" s="36"/>
      <c r="F18" s="41">
        <f t="shared" si="0"/>
        <v>50000</v>
      </c>
      <c r="G18" s="184">
        <f>F18/$F$29</f>
        <v>3.3333333333333333E-2</v>
      </c>
      <c r="H18" s="111"/>
      <c r="I18" s="41"/>
      <c r="J18" s="41"/>
      <c r="K18" s="41">
        <f t="shared" si="1"/>
        <v>50000</v>
      </c>
      <c r="L18" s="186">
        <f ca="1">K18/$K$29</f>
        <v>3.1932966317107125E-2</v>
      </c>
      <c r="M18" s="36"/>
      <c r="N18" s="36" t="s">
        <v>23</v>
      </c>
      <c r="O18" s="42">
        <f>G18</f>
        <v>3.3333333333333333E-2</v>
      </c>
      <c r="P18" s="43">
        <f ca="1">L18</f>
        <v>3.1932966317107125E-2</v>
      </c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2:28" ht="15.75" customHeight="1">
      <c r="B19" s="111" t="s">
        <v>159</v>
      </c>
      <c r="C19" s="36"/>
      <c r="D19" s="41">
        <v>50000</v>
      </c>
      <c r="E19" s="36"/>
      <c r="F19" s="41">
        <f t="shared" si="0"/>
        <v>50000</v>
      </c>
      <c r="G19" s="184">
        <f>F19/$F$29</f>
        <v>3.3333333333333333E-2</v>
      </c>
      <c r="H19" s="187"/>
      <c r="I19" s="41"/>
      <c r="J19" s="41"/>
      <c r="K19" s="41">
        <f t="shared" si="1"/>
        <v>50000</v>
      </c>
      <c r="L19" s="186">
        <f ca="1">K19/$K$29</f>
        <v>3.1932966317107125E-2</v>
      </c>
      <c r="M19" s="36"/>
      <c r="N19" s="36" t="s">
        <v>160</v>
      </c>
      <c r="O19" s="42">
        <f>G19</f>
        <v>3.3333333333333333E-2</v>
      </c>
      <c r="P19" s="43">
        <f ca="1">L19</f>
        <v>3.1932966317107125E-2</v>
      </c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spans="2:28" ht="15.75" customHeight="1">
      <c r="B20" s="111"/>
      <c r="C20" s="36"/>
      <c r="D20" s="41"/>
      <c r="E20" s="36"/>
      <c r="F20" s="41"/>
      <c r="G20" s="184"/>
      <c r="H20" s="60"/>
      <c r="I20" s="36"/>
      <c r="J20" s="36"/>
      <c r="K20" s="41"/>
      <c r="L20" s="184"/>
      <c r="M20" s="36"/>
      <c r="N20" s="36"/>
      <c r="O20" s="42"/>
      <c r="P20" s="43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2:28" ht="15.75" customHeight="1">
      <c r="B21" s="111" t="s">
        <v>25</v>
      </c>
      <c r="C21" s="36"/>
      <c r="D21" s="41">
        <v>150000</v>
      </c>
      <c r="E21" s="36"/>
      <c r="F21" s="41">
        <f t="shared" si="0"/>
        <v>150000</v>
      </c>
      <c r="G21" s="184">
        <f>F21/$F$29</f>
        <v>0.1</v>
      </c>
      <c r="H21" s="61">
        <f ca="1">K33</f>
        <v>18230</v>
      </c>
      <c r="I21" s="36"/>
      <c r="J21" s="36"/>
      <c r="K21" s="41">
        <f t="shared" ca="1" si="1"/>
        <v>168230</v>
      </c>
      <c r="L21" s="184">
        <f ca="1">K21/$K$29</f>
        <v>0.10744165847053865</v>
      </c>
      <c r="M21" s="36"/>
      <c r="N21" s="36" t="s">
        <v>25</v>
      </c>
      <c r="O21" s="42">
        <f>G21</f>
        <v>0.1</v>
      </c>
      <c r="P21" s="43">
        <f ca="1">L21</f>
        <v>0.10744165847053865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2:28" ht="15.75" customHeight="1">
      <c r="B22" s="111"/>
      <c r="C22" s="36"/>
      <c r="D22" s="36"/>
      <c r="E22" s="36"/>
      <c r="F22" s="41"/>
      <c r="G22" s="184"/>
      <c r="H22" s="111"/>
      <c r="I22" s="36"/>
      <c r="J22" s="36"/>
      <c r="K22" s="36"/>
      <c r="L22" s="184"/>
      <c r="M22" s="36"/>
      <c r="N22" s="36"/>
      <c r="O22" s="42"/>
      <c r="P22" s="43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2:28" ht="15.75" customHeight="1" thickBot="1">
      <c r="B23" s="111" t="s">
        <v>161</v>
      </c>
      <c r="C23" s="36"/>
      <c r="E23" s="36"/>
      <c r="F23" s="41">
        <f>SUM(C23:E23)</f>
        <v>0</v>
      </c>
      <c r="G23" s="184">
        <f>F23/$F$29</f>
        <v>0</v>
      </c>
      <c r="H23" s="62">
        <f ca="1">K32</f>
        <v>47550</v>
      </c>
      <c r="I23" s="36"/>
      <c r="J23" s="36"/>
      <c r="K23" s="41">
        <f t="shared" ca="1" si="1"/>
        <v>47550</v>
      </c>
      <c r="L23" s="184">
        <f ca="1">K23/$K$29</f>
        <v>3.0368250967568879E-2</v>
      </c>
      <c r="M23" s="36"/>
      <c r="N23" s="36" t="s">
        <v>161</v>
      </c>
      <c r="O23" s="42">
        <f>G23</f>
        <v>0</v>
      </c>
      <c r="P23" s="43">
        <f ca="1">L23</f>
        <v>3.0368250967568879E-2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2:28" ht="15.75" customHeight="1" thickBot="1">
      <c r="B24" s="111" t="s">
        <v>162</v>
      </c>
      <c r="C24" s="36"/>
      <c r="D24" s="36"/>
      <c r="E24" s="36"/>
      <c r="F24" s="41">
        <f>SUM(C24:E24)</f>
        <v>0</v>
      </c>
      <c r="G24" s="184">
        <f>F24/$F$29</f>
        <v>0</v>
      </c>
      <c r="H24" s="60"/>
      <c r="I24" s="41"/>
      <c r="J24" s="41"/>
      <c r="K24" s="41">
        <f t="shared" si="1"/>
        <v>0</v>
      </c>
      <c r="L24" s="172">
        <f ca="1">K24/$K$29</f>
        <v>0</v>
      </c>
      <c r="M24" s="36"/>
      <c r="N24" s="36" t="s">
        <v>162</v>
      </c>
      <c r="O24" s="42">
        <f>G24</f>
        <v>0</v>
      </c>
      <c r="P24" s="43">
        <f ca="1">L24</f>
        <v>0</v>
      </c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2:28" ht="15.75" customHeight="1">
      <c r="B25" s="111"/>
      <c r="C25" s="36"/>
      <c r="D25" s="36"/>
      <c r="E25" s="36"/>
      <c r="F25" s="41"/>
      <c r="G25" s="184"/>
      <c r="H25" s="111"/>
      <c r="I25" s="36"/>
      <c r="J25" s="36"/>
      <c r="K25" s="36"/>
      <c r="L25" s="184"/>
      <c r="M25" s="36"/>
      <c r="N25" s="36"/>
      <c r="O25" s="42"/>
      <c r="P25" s="43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2:28" ht="15.75" customHeight="1" thickBot="1">
      <c r="B26" s="111" t="s">
        <v>26</v>
      </c>
      <c r="C26" s="36"/>
      <c r="D26" s="36"/>
      <c r="E26" s="41">
        <v>100000</v>
      </c>
      <c r="F26" s="41">
        <f t="shared" ref="F26:F27" si="2">SUM(C26:E26)</f>
        <v>100000</v>
      </c>
      <c r="G26" s="184">
        <f t="shared" ref="G26:G28" si="3">F26/$F$29</f>
        <v>6.6666666666666666E-2</v>
      </c>
      <c r="H26" s="111"/>
      <c r="I26" s="36"/>
      <c r="J26" s="36"/>
      <c r="K26" s="41">
        <f>SUM(F26+SUM(H26:J26))</f>
        <v>100000</v>
      </c>
      <c r="L26" s="184">
        <f t="shared" ref="L26:L29" ca="1" si="4">K26/$K$29</f>
        <v>6.3865932634214251E-2</v>
      </c>
      <c r="M26" s="36"/>
      <c r="N26" s="36"/>
      <c r="O26" s="42"/>
      <c r="P26" s="43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2:28" ht="15.75" customHeight="1">
      <c r="B27" s="111" t="s">
        <v>27</v>
      </c>
      <c r="C27" s="36"/>
      <c r="D27" s="36"/>
      <c r="E27" s="41">
        <v>50000</v>
      </c>
      <c r="F27" s="41">
        <f t="shared" si="2"/>
        <v>50000</v>
      </c>
      <c r="G27" s="184">
        <f t="shared" si="3"/>
        <v>3.3333333333333333E-2</v>
      </c>
      <c r="H27" s="111"/>
      <c r="I27" s="36"/>
      <c r="J27" s="36"/>
      <c r="K27" s="41">
        <f>SUM(F27+SUM(H27:J27))</f>
        <v>50000</v>
      </c>
      <c r="L27" s="44">
        <f t="shared" ca="1" si="4"/>
        <v>3.1932966317107125E-2</v>
      </c>
      <c r="M27" s="36"/>
      <c r="N27" s="36" t="s">
        <v>26</v>
      </c>
      <c r="O27" s="42">
        <f>G26</f>
        <v>6.6666666666666666E-2</v>
      </c>
      <c r="P27" s="43">
        <f ca="1">L26</f>
        <v>6.3865932634214251E-2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2:28" ht="15.75" customHeight="1" thickBot="1">
      <c r="B28" s="111" t="s">
        <v>163</v>
      </c>
      <c r="C28" s="36"/>
      <c r="D28" s="36"/>
      <c r="E28" s="41"/>
      <c r="F28" s="41"/>
      <c r="G28" s="184">
        <f t="shared" si="3"/>
        <v>0</v>
      </c>
      <c r="H28" s="111"/>
      <c r="I28" s="41"/>
      <c r="J28" s="41"/>
      <c r="K28" s="41">
        <f>SUM(F28+SUM(H28:J28))</f>
        <v>0</v>
      </c>
      <c r="L28" s="45">
        <f t="shared" ca="1" si="4"/>
        <v>0</v>
      </c>
      <c r="M28" s="36"/>
      <c r="N28" s="36" t="s">
        <v>27</v>
      </c>
      <c r="O28" s="42">
        <f>G27</f>
        <v>3.3333333333333333E-2</v>
      </c>
      <c r="P28" s="43">
        <f ca="1">L27</f>
        <v>3.1932966317107125E-2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2:28" ht="15.75" customHeight="1" thickBot="1">
      <c r="B29" s="129" t="s">
        <v>19</v>
      </c>
      <c r="C29" s="130">
        <f t="shared" ref="C29:J29" si="5">SUM(C16:C28)</f>
        <v>1100000</v>
      </c>
      <c r="D29" s="130">
        <f t="shared" si="5"/>
        <v>250000</v>
      </c>
      <c r="E29" s="130">
        <f t="shared" si="5"/>
        <v>150000</v>
      </c>
      <c r="F29" s="130">
        <f t="shared" si="5"/>
        <v>1500000</v>
      </c>
      <c r="G29" s="131">
        <f t="shared" si="5"/>
        <v>1</v>
      </c>
      <c r="H29" s="132">
        <f t="shared" ca="1" si="5"/>
        <v>65780</v>
      </c>
      <c r="I29" s="130">
        <f t="shared" si="5"/>
        <v>0</v>
      </c>
      <c r="J29" s="130">
        <f t="shared" si="5"/>
        <v>0</v>
      </c>
      <c r="K29" s="130">
        <f t="shared" ref="K29" ca="1" si="6">SUM(F29+SUM(H29:I29))</f>
        <v>1565780</v>
      </c>
      <c r="L29" s="133">
        <f t="shared" ca="1" si="4"/>
        <v>1</v>
      </c>
      <c r="M29" s="36"/>
      <c r="N29" s="36" t="s">
        <v>163</v>
      </c>
      <c r="O29" s="42">
        <f>G28</f>
        <v>0</v>
      </c>
      <c r="P29" s="43">
        <f ca="1">L28</f>
        <v>0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2:28" ht="15.75" customHeight="1" thickBot="1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42">
        <f>G29</f>
        <v>1</v>
      </c>
      <c r="P30" s="43">
        <f ca="1">L29</f>
        <v>1</v>
      </c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2:28" ht="15.75" customHeight="1" thickBot="1">
      <c r="B31" s="124" t="s">
        <v>164</v>
      </c>
      <c r="C31" s="125" t="s">
        <v>32</v>
      </c>
      <c r="D31" s="125" t="s">
        <v>165</v>
      </c>
      <c r="E31" s="125" t="s">
        <v>34</v>
      </c>
      <c r="F31" s="125" t="s">
        <v>166</v>
      </c>
      <c r="G31" s="125" t="s">
        <v>36</v>
      </c>
      <c r="H31" s="126" t="s">
        <v>167</v>
      </c>
      <c r="I31" s="126" t="s">
        <v>168</v>
      </c>
      <c r="J31" s="126" t="s">
        <v>169</v>
      </c>
      <c r="K31" s="127" t="s">
        <v>170</v>
      </c>
      <c r="M31" s="39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2:28" ht="15.75" customHeight="1">
      <c r="B32" s="190" t="s">
        <v>37</v>
      </c>
      <c r="C32" s="191">
        <v>43831</v>
      </c>
      <c r="D32" s="192">
        <f>1075000/1.2992</f>
        <v>827432.26600985229</v>
      </c>
      <c r="E32" s="193">
        <v>7.0000000000000007E-2</v>
      </c>
      <c r="F32" s="192">
        <f>40000000/1.2992</f>
        <v>30788177.339901481</v>
      </c>
      <c r="G32" s="193">
        <v>0.25</v>
      </c>
      <c r="H32" s="54">
        <f>(D32)*(1+E32/12)^(($C$8-C32)/365*12)</f>
        <v>934974.3986524801</v>
      </c>
      <c r="I32" s="56">
        <f t="shared" ref="I32:I33" ca="1" si="7">F32/$C$44</f>
        <v>19.663156599203898</v>
      </c>
      <c r="J32" s="56">
        <f ca="1">$C$46*(1-G32)</f>
        <v>34.556186328641019</v>
      </c>
      <c r="K32" s="46">
        <f ca="1">ROUND(H32/MIN(I32:J32),0)</f>
        <v>47550</v>
      </c>
      <c r="M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2:28" ht="15.75" customHeight="1" thickBot="1">
      <c r="B33" s="194" t="s">
        <v>25</v>
      </c>
      <c r="C33" s="195">
        <v>44256</v>
      </c>
      <c r="D33" s="196">
        <f>500000/1.2661</f>
        <v>394913.51394044707</v>
      </c>
      <c r="E33" s="197">
        <v>0.08</v>
      </c>
      <c r="F33" s="196">
        <f>45000000/1.2661</f>
        <v>35542216.254640236</v>
      </c>
      <c r="G33" s="197">
        <v>0.2</v>
      </c>
      <c r="H33" s="198">
        <f>(D33)*(1+E33/12)^(($C$8-C33)/365*12)</f>
        <v>413813.43942573993</v>
      </c>
      <c r="I33" s="199">
        <f t="shared" ca="1" si="7"/>
        <v>22.699367889895282</v>
      </c>
      <c r="J33" s="199">
        <f ca="1">$C$46*(1-G33)</f>
        <v>36.859932083883756</v>
      </c>
      <c r="K33" s="47">
        <f ca="1">ROUND(H33/MIN(I33:J33),0)</f>
        <v>18230</v>
      </c>
      <c r="M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2:28" ht="15.75" customHeight="1">
      <c r="B34" s="59" t="s">
        <v>171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2:28" ht="15.75" customHeight="1" thickBot="1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spans="2:28" ht="15.75" customHeight="1">
      <c r="B36" s="118" t="s">
        <v>172</v>
      </c>
      <c r="C36" s="160"/>
      <c r="D36" s="36"/>
      <c r="E36" s="36"/>
      <c r="F36" s="36"/>
      <c r="G36" s="36"/>
      <c r="H36" s="36"/>
      <c r="I36" s="36"/>
      <c r="J36" s="36"/>
      <c r="K36" s="36"/>
      <c r="L36" s="36"/>
      <c r="M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spans="2:28" ht="15.75" customHeight="1">
      <c r="B37" s="200" t="s">
        <v>173</v>
      </c>
      <c r="C37" s="113"/>
      <c r="D37" s="36"/>
      <c r="E37" s="36"/>
      <c r="F37" s="36"/>
      <c r="G37" s="36"/>
      <c r="H37" s="36"/>
      <c r="I37" s="36"/>
      <c r="J37" s="36"/>
      <c r="K37" s="36"/>
      <c r="L37" s="36"/>
      <c r="M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2:28" ht="15.75" customHeight="1">
      <c r="B38" s="111"/>
      <c r="C38" s="113"/>
      <c r="D38" s="36"/>
      <c r="E38" s="36"/>
      <c r="F38" s="36"/>
      <c r="G38" s="36"/>
      <c r="H38" s="36"/>
      <c r="I38" s="36"/>
      <c r="J38" s="36"/>
      <c r="K38" s="36"/>
      <c r="L38" s="36"/>
      <c r="M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spans="2:28" ht="15.75" customHeight="1" thickBot="1">
      <c r="B39" s="111" t="s">
        <v>174</v>
      </c>
      <c r="C39" s="201">
        <f>F29</f>
        <v>1500000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2:28" ht="13.5" thickBot="1">
      <c r="B40" s="111" t="s">
        <v>175</v>
      </c>
      <c r="C40" s="48">
        <f ca="1">C50</f>
        <v>0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2:28" ht="13.15">
      <c r="B41" s="145" t="s">
        <v>176</v>
      </c>
      <c r="C41" s="113"/>
      <c r="D41" s="36"/>
      <c r="E41" s="36"/>
      <c r="F41" s="36"/>
      <c r="G41" s="36"/>
      <c r="H41" s="36"/>
      <c r="I41" s="56"/>
      <c r="J41" s="56"/>
      <c r="K41" s="36"/>
      <c r="L41" s="36"/>
      <c r="M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spans="2:28" ht="13.15">
      <c r="B42" s="111" t="s">
        <v>37</v>
      </c>
      <c r="C42" s="201">
        <f ca="1">K32</f>
        <v>47550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2:28" ht="13.15">
      <c r="B43" s="111" t="s">
        <v>25</v>
      </c>
      <c r="C43" s="201">
        <f ca="1">K33</f>
        <v>18230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spans="2:28" ht="13.15">
      <c r="B44" s="111" t="s">
        <v>177</v>
      </c>
      <c r="C44" s="201">
        <f ca="1">SUM(C39:C43)</f>
        <v>1565780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2:28" ht="13.5" thickBot="1">
      <c r="B45" s="111"/>
      <c r="C45" s="113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spans="2:28" ht="13.5" thickBot="1">
      <c r="B46" s="202" t="s">
        <v>178</v>
      </c>
      <c r="C46" s="49">
        <f ca="1">C5/C44</f>
        <v>46.074915104854696</v>
      </c>
      <c r="D46" s="5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2:28" ht="13.15">
      <c r="B47" s="111"/>
      <c r="C47" s="113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spans="2:28" ht="13.15">
      <c r="B48" s="111" t="s">
        <v>179</v>
      </c>
      <c r="C48" s="201">
        <f ca="1">ROUND(C7*K29,0)</f>
        <v>0</v>
      </c>
      <c r="D48" s="36"/>
      <c r="E48" s="36"/>
      <c r="F48" s="36"/>
      <c r="G48" s="36"/>
      <c r="H48" s="36"/>
      <c r="I48" s="36"/>
      <c r="J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spans="2:28" ht="13.5" thickBot="1">
      <c r="B49" s="111" t="s">
        <v>180</v>
      </c>
      <c r="C49" s="201"/>
      <c r="D49" s="36"/>
      <c r="E49" s="36"/>
      <c r="F49" s="36"/>
      <c r="G49" s="36"/>
      <c r="H49" s="36"/>
      <c r="I49" s="36"/>
      <c r="J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spans="2:28" ht="13.5" thickBot="1">
      <c r="B50" s="116" t="s">
        <v>163</v>
      </c>
      <c r="C50" s="48">
        <f ca="1">C48-C49</f>
        <v>0</v>
      </c>
      <c r="D50" s="36"/>
      <c r="E50" s="36"/>
      <c r="F50" s="36"/>
      <c r="G50" s="36"/>
      <c r="H50" s="36"/>
      <c r="I50" s="36"/>
      <c r="J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spans="2:28" ht="13.15">
      <c r="B51" s="36"/>
      <c r="C51" s="36"/>
      <c r="D51" s="36"/>
      <c r="E51" s="36"/>
      <c r="F51" s="36"/>
      <c r="G51" s="36"/>
      <c r="H51" s="36"/>
      <c r="I51" s="36"/>
      <c r="J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spans="2:28" ht="13.15" hidden="1">
      <c r="B52" s="118"/>
      <c r="C52" s="160" t="s">
        <v>181</v>
      </c>
      <c r="D52" s="118" t="s">
        <v>182</v>
      </c>
      <c r="E52" s="120" t="s">
        <v>19</v>
      </c>
      <c r="F52" s="36"/>
      <c r="G52" s="36"/>
      <c r="H52" s="36"/>
      <c r="I52" s="36"/>
      <c r="J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2:28" ht="13.15" hidden="1">
      <c r="B53" s="36" t="s">
        <v>23</v>
      </c>
      <c r="C53" s="171"/>
      <c r="D53" s="171">
        <f ca="1">(F6*G18)/C46</f>
        <v>0</v>
      </c>
      <c r="E53" s="171">
        <f ca="1">SUM(C53:D53)</f>
        <v>0</v>
      </c>
      <c r="F53" s="36"/>
      <c r="G53" s="36"/>
      <c r="H53" s="36"/>
      <c r="I53" s="36"/>
      <c r="J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spans="2:28" ht="13.15" hidden="1">
      <c r="B54" s="36" t="s">
        <v>160</v>
      </c>
      <c r="C54" s="171"/>
      <c r="D54" s="171">
        <f ca="1">(F6*G19)/C46</f>
        <v>0</v>
      </c>
      <c r="E54" s="171">
        <f t="shared" ref="E54:E55" ca="1" si="8">SUM(C54:D54)</f>
        <v>0</v>
      </c>
      <c r="F54" s="36"/>
      <c r="G54" s="36"/>
      <c r="H54" s="36"/>
      <c r="I54" s="36"/>
      <c r="J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2:28" ht="13.15" hidden="1">
      <c r="B55" s="36" t="s">
        <v>162</v>
      </c>
      <c r="C55" s="171"/>
      <c r="D55" s="171">
        <f ca="1">(F6/C46)-D53-D54</f>
        <v>0</v>
      </c>
      <c r="E55" s="171">
        <f t="shared" ca="1" si="8"/>
        <v>0</v>
      </c>
      <c r="F55" s="36"/>
      <c r="G55" s="36"/>
      <c r="H55" s="36"/>
      <c r="I55" s="36"/>
      <c r="J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2:28" ht="13.15" hidden="1">
      <c r="B56" s="36"/>
      <c r="C56" s="36"/>
      <c r="D56" s="36"/>
      <c r="E56" s="36"/>
      <c r="F56" s="36"/>
      <c r="G56" s="36"/>
      <c r="H56" s="36"/>
      <c r="I56" s="36"/>
      <c r="J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2:28" ht="13.15" hidden="1">
      <c r="B57" s="36"/>
      <c r="C57" s="36"/>
      <c r="D57" s="36"/>
      <c r="E57" s="36"/>
      <c r="F57" s="36"/>
      <c r="G57" s="36"/>
      <c r="H57" s="36"/>
      <c r="I57" s="36"/>
      <c r="J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2:28" ht="13.5" thickBot="1">
      <c r="B58" s="50"/>
      <c r="C58" s="50"/>
      <c r="D58" s="50"/>
      <c r="E58" s="50"/>
      <c r="F58" s="50"/>
      <c r="G58" s="50"/>
      <c r="H58" s="50"/>
      <c r="I58" s="50"/>
      <c r="J58" s="50"/>
      <c r="K58" s="51"/>
      <c r="L58" s="51"/>
      <c r="M58" s="51"/>
      <c r="N58" s="51"/>
      <c r="O58" s="50"/>
      <c r="P58" s="50"/>
      <c r="Q58" s="50"/>
      <c r="R58" s="50"/>
      <c r="S58" s="50"/>
      <c r="T58" s="36"/>
      <c r="U58" s="36"/>
      <c r="V58" s="36"/>
      <c r="W58" s="36"/>
      <c r="X58" s="36"/>
      <c r="Y58" s="36"/>
      <c r="Z58" s="36"/>
      <c r="AA58" s="36"/>
      <c r="AB58" s="36"/>
    </row>
    <row r="59" spans="2:28" ht="13.5" thickBot="1">
      <c r="B59" s="36"/>
      <c r="C59" s="36"/>
      <c r="D59" s="36"/>
      <c r="E59" s="36"/>
      <c r="F59" s="36"/>
      <c r="G59" s="36"/>
      <c r="H59" s="36"/>
      <c r="I59" s="36"/>
      <c r="J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spans="2:28" ht="13.5" thickBot="1">
      <c r="B60" s="38" t="s">
        <v>183</v>
      </c>
      <c r="C60" s="52">
        <v>72143180.572879389</v>
      </c>
      <c r="D60" s="36"/>
      <c r="E60" s="36"/>
      <c r="F60" s="36"/>
      <c r="G60" s="36"/>
      <c r="H60" s="36"/>
      <c r="I60" s="36"/>
      <c r="J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spans="2:28" ht="13.5" thickBot="1">
      <c r="B61" s="36"/>
      <c r="C61" s="36"/>
      <c r="D61" s="36"/>
      <c r="E61" s="36"/>
      <c r="F61" s="36"/>
      <c r="G61" s="36"/>
      <c r="H61" s="36"/>
      <c r="I61" s="36"/>
      <c r="J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spans="2:28" ht="13.15">
      <c r="B62" s="118" t="s">
        <v>184</v>
      </c>
      <c r="C62" s="119" t="s">
        <v>185</v>
      </c>
      <c r="D62" s="119" t="s">
        <v>186</v>
      </c>
      <c r="E62" s="120" t="s">
        <v>187</v>
      </c>
      <c r="F62" s="36"/>
      <c r="G62" s="36"/>
      <c r="H62" s="36"/>
      <c r="I62" s="36"/>
      <c r="J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2:28" ht="13.15">
      <c r="B63" s="111" t="s">
        <v>21</v>
      </c>
      <c r="C63" s="41">
        <f>K16</f>
        <v>750000</v>
      </c>
      <c r="D63" s="112">
        <f t="shared" ref="D63:D72" ca="1" si="9">C63/$C$79</f>
        <v>0.47899449475660694</v>
      </c>
      <c r="E63" s="113" t="s">
        <v>188</v>
      </c>
      <c r="F63" s="36"/>
      <c r="G63" s="36"/>
      <c r="H63" s="36"/>
      <c r="I63" s="36"/>
      <c r="J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2:28" ht="13.15">
      <c r="B64" s="111" t="s">
        <v>22</v>
      </c>
      <c r="C64" s="41">
        <f>K17</f>
        <v>350000</v>
      </c>
      <c r="D64" s="112">
        <f t="shared" ca="1" si="9"/>
        <v>0.22353076421974991</v>
      </c>
      <c r="E64" s="113" t="s">
        <v>188</v>
      </c>
      <c r="F64" s="290"/>
      <c r="G64" s="36"/>
      <c r="H64" s="36"/>
      <c r="I64" s="36"/>
      <c r="J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spans="2:28" ht="13.15" hidden="1">
      <c r="B65" s="111" t="s">
        <v>23</v>
      </c>
      <c r="C65" s="41">
        <f>J18</f>
        <v>0</v>
      </c>
      <c r="D65" s="112">
        <f t="shared" ca="1" si="9"/>
        <v>0</v>
      </c>
      <c r="E65" s="113" t="s">
        <v>188</v>
      </c>
      <c r="F65" s="36"/>
      <c r="G65" s="36"/>
      <c r="H65" s="36"/>
      <c r="I65" s="36"/>
      <c r="J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spans="2:28" ht="13.15" hidden="1">
      <c r="B66" s="111" t="s">
        <v>160</v>
      </c>
      <c r="C66" s="41">
        <f>J19</f>
        <v>0</v>
      </c>
      <c r="D66" s="112">
        <f t="shared" ca="1" si="9"/>
        <v>0</v>
      </c>
      <c r="E66" s="113" t="s">
        <v>188</v>
      </c>
      <c r="F66" s="36"/>
      <c r="G66" s="36"/>
      <c r="H66" s="36"/>
      <c r="I66" s="36"/>
      <c r="J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spans="2:28" ht="13.15" hidden="1">
      <c r="B67" s="111" t="s">
        <v>162</v>
      </c>
      <c r="C67" s="41">
        <f>J24</f>
        <v>0</v>
      </c>
      <c r="D67" s="112">
        <f t="shared" ca="1" si="9"/>
        <v>0</v>
      </c>
      <c r="E67" s="113" t="s">
        <v>188</v>
      </c>
      <c r="F67" s="36"/>
      <c r="G67" s="36"/>
      <c r="H67" s="36"/>
      <c r="I67" s="36"/>
      <c r="J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spans="2:28" ht="13.15">
      <c r="B68" s="111" t="s">
        <v>27</v>
      </c>
      <c r="C68" s="203">
        <f>F27</f>
        <v>50000</v>
      </c>
      <c r="D68" s="112">
        <f t="shared" ca="1" si="9"/>
        <v>3.1932966317107125E-2</v>
      </c>
      <c r="E68" s="113" t="s">
        <v>188</v>
      </c>
      <c r="F68" s="36"/>
      <c r="G68" s="36"/>
      <c r="H68" s="36"/>
      <c r="I68" s="36"/>
      <c r="J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spans="2:28" ht="13.15" hidden="1">
      <c r="B69" s="111" t="s">
        <v>163</v>
      </c>
      <c r="C69" s="203">
        <f>I28</f>
        <v>0</v>
      </c>
      <c r="D69" s="112">
        <f t="shared" ca="1" si="9"/>
        <v>0</v>
      </c>
      <c r="E69" s="113" t="s">
        <v>188</v>
      </c>
      <c r="F69" s="36"/>
      <c r="G69" s="36"/>
      <c r="H69" s="36"/>
      <c r="I69" s="36"/>
      <c r="J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spans="2:28" ht="13.15">
      <c r="B70" s="111" t="s">
        <v>26</v>
      </c>
      <c r="C70" s="203">
        <f>K26</f>
        <v>100000</v>
      </c>
      <c r="D70" s="112">
        <f t="shared" ca="1" si="9"/>
        <v>6.3865932634214251E-2</v>
      </c>
      <c r="E70" s="113" t="s">
        <v>188</v>
      </c>
      <c r="F70" s="36"/>
      <c r="G70" s="36"/>
      <c r="H70" s="36"/>
      <c r="I70" s="36"/>
      <c r="J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2:28" ht="13.15">
      <c r="B71" s="111" t="s">
        <v>23</v>
      </c>
      <c r="C71" s="203">
        <f>D18</f>
        <v>50000</v>
      </c>
      <c r="D71" s="112">
        <f t="shared" ca="1" si="9"/>
        <v>3.1932966317107125E-2</v>
      </c>
      <c r="E71" s="113" t="s">
        <v>189</v>
      </c>
      <c r="F71" s="36"/>
      <c r="G71" s="36"/>
      <c r="H71" s="36"/>
      <c r="I71" s="36"/>
      <c r="J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spans="2:28" ht="13.15">
      <c r="B72" s="111" t="s">
        <v>160</v>
      </c>
      <c r="C72" s="203">
        <f>D19</f>
        <v>50000</v>
      </c>
      <c r="D72" s="112">
        <f t="shared" ca="1" si="9"/>
        <v>3.1932966317107125E-2</v>
      </c>
      <c r="E72" s="113" t="s">
        <v>189</v>
      </c>
      <c r="F72" s="36"/>
      <c r="G72" s="36"/>
      <c r="H72" s="36"/>
      <c r="I72" s="36"/>
      <c r="J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spans="2:28" ht="13.15">
      <c r="B73" s="111" t="s">
        <v>25</v>
      </c>
      <c r="C73" s="41">
        <f>D21</f>
        <v>150000</v>
      </c>
      <c r="D73" s="112">
        <f ca="1">C73/$C$79</f>
        <v>9.579889895132139E-2</v>
      </c>
      <c r="E73" s="113" t="s">
        <v>189</v>
      </c>
      <c r="F73" s="36"/>
      <c r="G73" s="36"/>
      <c r="H73" s="36"/>
      <c r="I73" s="36"/>
      <c r="J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spans="2:28" ht="13.15" hidden="1">
      <c r="B74" s="111" t="s">
        <v>23</v>
      </c>
      <c r="C74" s="41">
        <f>I18</f>
        <v>0</v>
      </c>
      <c r="D74" s="112">
        <f t="shared" ref="D74:D75" ca="1" si="10">C74/$C$79</f>
        <v>0</v>
      </c>
      <c r="E74" s="115" t="s">
        <v>190</v>
      </c>
      <c r="F74" s="36"/>
      <c r="G74" s="36"/>
      <c r="H74" s="36"/>
      <c r="I74" s="36"/>
      <c r="J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2:28" ht="13.15" hidden="1">
      <c r="B75" s="111" t="s">
        <v>160</v>
      </c>
      <c r="C75" s="41">
        <f>I19</f>
        <v>0</v>
      </c>
      <c r="D75" s="112">
        <f t="shared" ca="1" si="10"/>
        <v>0</v>
      </c>
      <c r="E75" s="115" t="s">
        <v>190</v>
      </c>
      <c r="F75" s="36"/>
      <c r="G75" s="36"/>
      <c r="H75" s="36"/>
      <c r="I75" s="36"/>
      <c r="J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2:28" ht="13.15">
      <c r="B76" s="114" t="s">
        <v>161</v>
      </c>
      <c r="C76" s="204">
        <f ca="1">K23</f>
        <v>47550</v>
      </c>
      <c r="D76" s="112">
        <f ca="1">C76/$C$79</f>
        <v>3.0368250967568879E-2</v>
      </c>
      <c r="E76" s="115" t="s">
        <v>189</v>
      </c>
      <c r="F76" s="36"/>
      <c r="G76" s="36"/>
      <c r="H76" s="36"/>
      <c r="I76" s="36"/>
      <c r="J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spans="2:28" ht="13.15">
      <c r="B77" s="111" t="s">
        <v>25</v>
      </c>
      <c r="C77" s="41">
        <f ca="1">H21</f>
        <v>18230</v>
      </c>
      <c r="D77" s="112">
        <f ca="1">C77/$C$79</f>
        <v>1.1642759519217259E-2</v>
      </c>
      <c r="E77" s="113" t="s">
        <v>189</v>
      </c>
      <c r="F77" s="36"/>
      <c r="G77" s="36"/>
      <c r="H77" s="36"/>
      <c r="I77" s="36"/>
      <c r="J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spans="2:28" ht="13.15" hidden="1">
      <c r="B78" s="111" t="s">
        <v>162</v>
      </c>
      <c r="C78" s="41">
        <f>I24</f>
        <v>0</v>
      </c>
      <c r="D78" s="112">
        <f ca="1">C78/$C$79</f>
        <v>0</v>
      </c>
      <c r="E78" s="113" t="s">
        <v>191</v>
      </c>
      <c r="F78" s="36"/>
      <c r="G78" s="36"/>
      <c r="H78" s="36"/>
      <c r="I78" s="36"/>
      <c r="J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spans="2:28" ht="13.5" thickBot="1">
      <c r="B79" s="116" t="s">
        <v>192</v>
      </c>
      <c r="C79" s="173">
        <f ca="1">SUM(C63:C78)</f>
        <v>1565780</v>
      </c>
      <c r="D79" s="174">
        <f ca="1">SUM(D63:D78)</f>
        <v>1</v>
      </c>
      <c r="E79" s="117"/>
      <c r="F79" s="41"/>
      <c r="G79" s="36"/>
      <c r="H79" s="36"/>
      <c r="I79" s="36"/>
      <c r="J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spans="2:28" ht="13.5" thickBot="1">
      <c r="B80" s="36"/>
      <c r="C80" s="36"/>
      <c r="D80" s="36"/>
      <c r="E80" s="36"/>
      <c r="F80" s="36"/>
      <c r="G80" s="36"/>
      <c r="H80" s="36"/>
      <c r="I80" s="36"/>
      <c r="J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spans="2:28" ht="13.15">
      <c r="B81" s="118" t="s">
        <v>193</v>
      </c>
      <c r="C81" s="121"/>
      <c r="D81" s="122"/>
      <c r="E81" s="123"/>
      <c r="F81" s="36"/>
      <c r="G81" s="36"/>
      <c r="H81" s="36"/>
      <c r="I81" s="36"/>
      <c r="J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2:28" ht="13.15">
      <c r="B82" s="202" t="s">
        <v>194</v>
      </c>
      <c r="C82" s="211"/>
      <c r="D82" s="208"/>
      <c r="E82" s="209"/>
      <c r="F82" s="36"/>
      <c r="G82" s="36"/>
      <c r="H82" s="36"/>
      <c r="I82" s="36"/>
      <c r="J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spans="2:28" ht="13.15">
      <c r="B83" s="210" t="s">
        <v>25</v>
      </c>
      <c r="C83" s="207">
        <f>(D21*C9)+H33</f>
        <v>2813813.4394257399</v>
      </c>
      <c r="D83" s="208"/>
      <c r="E83" s="209"/>
      <c r="F83" s="36"/>
      <c r="G83" s="36"/>
      <c r="H83" s="36"/>
      <c r="I83" s="36"/>
      <c r="J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spans="2:28" ht="13.15">
      <c r="B84" s="210" t="s">
        <v>37</v>
      </c>
      <c r="C84" s="207">
        <f>H32</f>
        <v>934974.3986524801</v>
      </c>
      <c r="D84" s="208"/>
      <c r="E84" s="209"/>
      <c r="F84" s="36"/>
      <c r="G84" s="36"/>
      <c r="H84" s="36"/>
      <c r="I84" s="36"/>
      <c r="J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spans="2:28" ht="13.15">
      <c r="B85" s="212" t="s">
        <v>160</v>
      </c>
      <c r="C85" s="207">
        <f>D19*C9</f>
        <v>800000</v>
      </c>
      <c r="E85" s="134"/>
      <c r="F85" s="36"/>
      <c r="G85" s="36"/>
      <c r="H85" s="36"/>
      <c r="I85" s="36"/>
      <c r="J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spans="2:28" ht="13.5" thickBot="1">
      <c r="B86" s="213" t="s">
        <v>23</v>
      </c>
      <c r="C86" s="214">
        <f>D18*C9</f>
        <v>800000</v>
      </c>
      <c r="D86" s="215"/>
      <c r="E86" s="216"/>
      <c r="F86" s="36"/>
      <c r="G86" s="36"/>
      <c r="H86" s="36"/>
      <c r="I86" s="36"/>
      <c r="J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spans="2:28" ht="13.5" thickBot="1">
      <c r="C87" s="36"/>
      <c r="D87" s="36"/>
      <c r="E87" s="36"/>
      <c r="F87" s="36"/>
      <c r="G87" s="36"/>
      <c r="H87" s="36"/>
      <c r="I87" s="36"/>
      <c r="J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spans="2:28" ht="13.15">
      <c r="B88" s="107" t="s">
        <v>195</v>
      </c>
      <c r="C88" s="108" t="s">
        <v>196</v>
      </c>
      <c r="D88" s="108" t="s">
        <v>197</v>
      </c>
      <c r="E88" s="109" t="s">
        <v>198</v>
      </c>
      <c r="F88" s="36"/>
      <c r="G88" s="36"/>
      <c r="H88" s="36"/>
      <c r="I88" s="36"/>
      <c r="J88" s="36"/>
      <c r="K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spans="2:28" ht="13.15">
      <c r="B89" s="158" t="s">
        <v>199</v>
      </c>
      <c r="C89" s="218"/>
      <c r="D89" s="218"/>
      <c r="E89" s="155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spans="2:28" ht="13.15">
      <c r="B90" s="111" t="s">
        <v>25</v>
      </c>
      <c r="C90" s="192">
        <f>C83*E90</f>
        <v>2813813.4394257399</v>
      </c>
      <c r="D90" s="192">
        <f ca="1">C60*(D73+D77)</f>
        <v>7751182.9680897063</v>
      </c>
      <c r="E90" s="217">
        <v>1</v>
      </c>
      <c r="F90" s="36"/>
      <c r="G90" s="36"/>
      <c r="H90" s="36"/>
      <c r="I90" s="36"/>
      <c r="J90" s="36"/>
      <c r="K90" s="36"/>
      <c r="L90" s="36"/>
      <c r="M90" s="36"/>
      <c r="N90" s="53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spans="2:28" ht="13.15">
      <c r="B91" s="111" t="s">
        <v>37</v>
      </c>
      <c r="C91" s="192">
        <f>C84*E91</f>
        <v>934974.3986524801</v>
      </c>
      <c r="D91" s="192">
        <f ca="1">C60*D76</f>
        <v>2190862.2132358407</v>
      </c>
      <c r="E91" s="217">
        <v>1</v>
      </c>
      <c r="F91" s="36"/>
      <c r="G91" s="36"/>
      <c r="H91" s="36"/>
      <c r="I91" s="36"/>
      <c r="J91" s="36"/>
      <c r="K91" s="36"/>
      <c r="L91" s="36"/>
      <c r="M91" s="36"/>
      <c r="N91" s="53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spans="2:28" ht="13.15">
      <c r="B92" s="111" t="s">
        <v>160</v>
      </c>
      <c r="C92" s="192">
        <f>C85*E92</f>
        <v>800000</v>
      </c>
      <c r="D92" s="192">
        <f ca="1">C60*D72</f>
        <v>2303745.7552427347</v>
      </c>
      <c r="E92" s="217">
        <v>1</v>
      </c>
      <c r="F92" s="36"/>
      <c r="G92" s="36"/>
      <c r="H92" s="36"/>
      <c r="I92" s="36"/>
      <c r="J92" s="36"/>
      <c r="K92" s="36"/>
      <c r="L92" s="36"/>
      <c r="M92" s="36"/>
      <c r="N92" s="53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spans="2:28" ht="13.5" thickBot="1">
      <c r="B93" s="219" t="s">
        <v>23</v>
      </c>
      <c r="C93" s="220">
        <f>C86*E93</f>
        <v>800000</v>
      </c>
      <c r="D93" s="220">
        <f ca="1">C60*D71</f>
        <v>2303745.7552427347</v>
      </c>
      <c r="E93" s="221">
        <v>1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spans="2:28" ht="13.5" thickBot="1"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spans="2:28" ht="13.15">
      <c r="B95" s="118" t="s">
        <v>200</v>
      </c>
      <c r="C95" s="119"/>
      <c r="D95" s="119"/>
      <c r="E95" s="120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spans="2:28" ht="13.15" hidden="1">
      <c r="B96" s="157" t="s">
        <v>201</v>
      </c>
      <c r="C96" s="153"/>
      <c r="D96" s="153"/>
      <c r="E96" s="154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spans="2:28" ht="13.15" hidden="1">
      <c r="B97" s="111"/>
      <c r="C97" s="192"/>
      <c r="D97" s="222"/>
      <c r="E97" s="223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spans="2:28" ht="13.15" hidden="1">
      <c r="B98" s="111"/>
      <c r="C98" s="192"/>
      <c r="D98" s="224"/>
      <c r="E98" s="223"/>
      <c r="F98" s="156"/>
      <c r="G98" s="36"/>
      <c r="H98" s="54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spans="2:28" ht="13.15" hidden="1">
      <c r="B99" s="111"/>
      <c r="C99" s="192"/>
      <c r="D99" s="222"/>
      <c r="E99" s="2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spans="2:28" ht="13.15" hidden="1">
      <c r="B100" s="111"/>
      <c r="C100" s="192"/>
      <c r="D100" s="222"/>
      <c r="E100" s="223"/>
      <c r="F100" s="5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spans="2:28" ht="13.15" hidden="1">
      <c r="B101" s="111"/>
      <c r="C101" s="192"/>
      <c r="D101" s="222"/>
      <c r="E101" s="223"/>
      <c r="F101" s="5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spans="2:28" ht="13.15" hidden="1">
      <c r="B102" s="111"/>
      <c r="C102" s="192"/>
      <c r="D102" s="222"/>
      <c r="E102" s="223"/>
      <c r="F102" s="5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spans="2:28" ht="13.15" hidden="1">
      <c r="B103" s="111" t="s">
        <v>202</v>
      </c>
      <c r="C103" s="192"/>
      <c r="D103" s="225"/>
      <c r="E103" s="223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spans="2:28" ht="13.15">
      <c r="B104" s="158" t="s">
        <v>199</v>
      </c>
      <c r="C104" s="218"/>
      <c r="D104" s="218"/>
      <c r="E104" s="159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spans="2:28" ht="13.15">
      <c r="B105" s="111" t="str">
        <f>B90</f>
        <v>DSP Partners</v>
      </c>
      <c r="C105" s="192">
        <f ca="1">IF(C60&lt;MAX(C90:D90),C60*(MAX(C90:D90)/SUM(MAX(C90:D90),MAX(C91:D91),MAX(C92:D92),MAX(C93:D93))),MAX(C90:D90))</f>
        <v>7751182.9680897063</v>
      </c>
      <c r="D105" s="222" t="str">
        <f ca="1">IF(C105=D90,"Convert to Common", "Do Not Convert")</f>
        <v>Convert to Common</v>
      </c>
      <c r="E105" s="223"/>
      <c r="F105" s="5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spans="2:28" ht="13.15">
      <c r="B106" s="111" t="s">
        <v>37</v>
      </c>
      <c r="C106" s="192">
        <f ca="1">IF($C$60&lt;MAX(C91:D91),$C$60*(MAX(C91:D91)/SUM(MAX($C$90:$D$90),MAX($C$91:$D$91),MAX($C$92:$D$92),MAX($C$93:$D$93))),MAX(C91:D91))</f>
        <v>2190862.2132358407</v>
      </c>
      <c r="D106" s="222" t="str">
        <f ca="1">IF(C106=D91,"Convert to Common", "Do Not Convert")</f>
        <v>Convert to Common</v>
      </c>
      <c r="E106" s="223"/>
      <c r="F106" s="5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spans="2:28" ht="13.15">
      <c r="B107" s="60" t="s">
        <v>160</v>
      </c>
      <c r="C107" s="192">
        <f t="shared" ref="C107:C108" ca="1" si="11">IF($C$60&lt;MAX(C92:D92),$C$60*(MAX(C92:D92)/SUM(MAX($C$90:$D$90),MAX($C$91:$D$91),MAX($C$92:$D$92),MAX($C$93:$D$93))),MAX(C92:D92))</f>
        <v>2303745.7552427347</v>
      </c>
      <c r="D107" s="222" t="str">
        <f ca="1">IF(C107=D92,"Convert to Common", "Do Not Convert")</f>
        <v>Convert to Common</v>
      </c>
      <c r="E107" s="2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spans="2:28" ht="13.15">
      <c r="B108" s="111" t="str">
        <f>B93</f>
        <v>Dack Jorsey</v>
      </c>
      <c r="C108" s="192">
        <f t="shared" ca="1" si="11"/>
        <v>2303745.7552427347</v>
      </c>
      <c r="D108" s="222" t="str">
        <f ca="1">IF(C108=D93,"Convert to Common", "Do Not Convert")</f>
        <v>Convert to Common</v>
      </c>
      <c r="E108" s="2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spans="2:28" ht="13.15">
      <c r="B109" s="111" t="s">
        <v>203</v>
      </c>
      <c r="C109" s="192">
        <f ca="1">C60-C105-C106-C107-C108</f>
        <v>57593643.881068371</v>
      </c>
      <c r="D109" s="225"/>
      <c r="E109" s="223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spans="2:28" ht="13.15">
      <c r="B110" s="158" t="s">
        <v>204</v>
      </c>
      <c r="C110" s="218"/>
      <c r="D110" s="218"/>
      <c r="E110" s="159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spans="2:28" ht="13.15">
      <c r="B111" s="111" t="s">
        <v>21</v>
      </c>
      <c r="C111" s="192">
        <f ca="1">$C$109*(C63/(SUM($C$63:$C$70)))</f>
        <v>34556186.32864102</v>
      </c>
      <c r="E111" s="223"/>
      <c r="F111" s="289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spans="2:28" ht="13.15">
      <c r="B112" s="111" t="s">
        <v>22</v>
      </c>
      <c r="C112" s="192">
        <f ca="1">$C$109*(C64/(SUM($C$63:$C$70)))</f>
        <v>16126220.286699146</v>
      </c>
      <c r="E112" s="223"/>
      <c r="F112" s="5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spans="2:28" ht="13.15" hidden="1">
      <c r="B113" s="111" t="s">
        <v>23</v>
      </c>
      <c r="C113" s="192">
        <f ca="1">$C$109*(C65/(SUM($C$63:$C$70)))</f>
        <v>0</v>
      </c>
      <c r="D113" s="225" t="s">
        <v>205</v>
      </c>
      <c r="E113" s="223"/>
      <c r="F113" s="5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spans="2:28" ht="13.15" hidden="1">
      <c r="B114" s="111" t="s">
        <v>160</v>
      </c>
      <c r="C114" s="192">
        <f ca="1">$C$109*(C66/(SUM($C$63:$C$70)))</f>
        <v>0</v>
      </c>
      <c r="D114" s="225" t="s">
        <v>205</v>
      </c>
      <c r="E114" s="223"/>
      <c r="F114" s="5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spans="2:28" ht="13.15" hidden="1">
      <c r="B115" s="111" t="s">
        <v>206</v>
      </c>
      <c r="C115" s="192">
        <f ca="1">$C$109*(C67/(SUM($C$63:$C$70)))</f>
        <v>0</v>
      </c>
      <c r="D115" s="225" t="s">
        <v>205</v>
      </c>
      <c r="E115" s="223"/>
      <c r="F115" s="5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spans="2:28" ht="13.15">
      <c r="B116" s="111" t="s">
        <v>207</v>
      </c>
      <c r="C116" s="192">
        <f ca="1">$C$109*((C70+C68)/(SUM($C$63:$C$70)))</f>
        <v>6911237.2657282045</v>
      </c>
      <c r="D116" s="225" t="s">
        <v>208</v>
      </c>
      <c r="E116" s="223"/>
      <c r="G116" s="192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spans="2:28" ht="13.15" hidden="1">
      <c r="B117" s="111" t="s">
        <v>209</v>
      </c>
      <c r="C117" s="192">
        <f ca="1">$C$109*(C69/(SUM($C$63:$C$70)))</f>
        <v>0</v>
      </c>
      <c r="D117" s="225"/>
      <c r="E117" s="2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spans="2:28" ht="13.15">
      <c r="B118" s="111" t="s">
        <v>210</v>
      </c>
      <c r="C118" s="226">
        <f ca="1">C109-SUM(C111:C117)</f>
        <v>0</v>
      </c>
      <c r="D118" s="225"/>
      <c r="E118" s="2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spans="2:28" ht="13.5" thickBot="1">
      <c r="B119" s="116" t="s">
        <v>211</v>
      </c>
      <c r="C119" s="227">
        <f ca="1">C105+C106+C107+C108+C111+C112+C116</f>
        <v>72143180.572879389</v>
      </c>
      <c r="D119" s="228" t="s">
        <v>212</v>
      </c>
      <c r="E119" s="229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spans="2:28" ht="13.15"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spans="2:28" ht="13.15"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spans="2:28" ht="13.15"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spans="2:28" ht="13.15"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spans="2:28" ht="13.15"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spans="2:28" ht="13.15"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spans="2:28" ht="13.15"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spans="2:28" ht="13.15"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spans="2:28" ht="13.15"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spans="2:28" ht="13.15"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spans="2:28" ht="13.15"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spans="2:28" ht="13.15"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spans="2:28" ht="13.15"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spans="2:28" ht="13.15"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spans="2:28" ht="13.15"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spans="2:28" ht="13.15"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spans="2:28" ht="13.15"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spans="2:28" ht="13.15"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spans="2:28" ht="13.15"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spans="2:28" ht="13.15"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spans="2:28" ht="13.15"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spans="2:28" ht="13.15"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spans="2:28" ht="13.15"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spans="2:28" ht="13.15"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spans="2:28" ht="13.15"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spans="2:28" ht="13.15"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spans="2:28" ht="13.15"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spans="2:28" ht="13.15"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spans="2:28" ht="13.15"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spans="2:28" ht="13.15"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spans="2:28" ht="13.15"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spans="2:28" ht="13.15"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spans="2:28" ht="13.15"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spans="2:28" ht="13.15"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spans="2:28" ht="13.15"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spans="2:28" ht="13.15"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spans="2:28" ht="13.15"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spans="2:28" ht="13.15"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spans="2:28" ht="13.15"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spans="2:28" ht="13.15"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spans="2:28" ht="13.15"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spans="2:28" ht="13.15"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spans="2:28" ht="13.15"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spans="2:28" ht="13.15"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spans="2:28" ht="13.15"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spans="2:28" ht="13.15"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spans="2:28" ht="13.15"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spans="2:28" ht="13.15"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spans="2:28" ht="13.15"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spans="2:28" ht="13.15"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spans="2:28" ht="13.15"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spans="2:28" ht="13.15"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spans="2:28" ht="13.15"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spans="2:28" ht="13.15"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spans="2:28" ht="13.15"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spans="2:28" ht="13.15"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spans="2:28" ht="13.15"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spans="2:28" ht="13.15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spans="2:28" ht="13.15"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spans="2:28" ht="13.15"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spans="2:28" ht="13.15"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spans="2:28" ht="13.15"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spans="2:28" ht="13.15"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spans="2:28" ht="13.15"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spans="2:28" ht="13.15"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spans="2:28" ht="13.15"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spans="2:28" ht="13.15"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spans="2:28" ht="13.15"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spans="2:28" ht="13.15"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spans="2:28" ht="13.15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spans="2:28" ht="13.15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spans="2:28" ht="13.15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spans="2:28" ht="13.15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spans="2:28" ht="13.15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spans="2:28" ht="13.15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spans="2:28" ht="13.15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spans="2:28" ht="13.15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spans="2:28" ht="13.15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spans="2:28" ht="13.15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spans="2:28" ht="13.15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spans="2:28" ht="13.15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spans="2:28" ht="13.15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spans="2:28" ht="13.15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spans="2:28" ht="13.15"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spans="2:28" ht="13.15"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spans="2:28" ht="13.15"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spans="2:28" ht="13.15"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spans="2:28" ht="13.15"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2:28" ht="13.15"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spans="2:28" ht="13.15"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spans="2:28" ht="13.15"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spans="2:28" ht="13.15"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spans="2:28" ht="13.15"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spans="2:28" ht="13.15"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spans="2:28" ht="13.15"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spans="2:28" ht="13.15"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spans="2:28" ht="13.15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spans="2:28" ht="13.15"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spans="2:28" ht="13.15"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spans="2:28" ht="13.15"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spans="2:28" ht="13.15"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spans="2:28" ht="13.15"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 spans="2:28" ht="13.15"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 spans="2:28" ht="13.15"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 spans="2:28" ht="13.15"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 spans="2:28" ht="13.15"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 spans="2:28" ht="13.15"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 spans="2:28" ht="13.15"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 spans="2:28" ht="13.15"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 spans="2:28" ht="13.15"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 spans="2:28" ht="13.15"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 spans="2:28" ht="13.15"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 spans="2:28" ht="13.15"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 spans="2:28" ht="13.15"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 spans="2:28" ht="13.15"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 spans="2:28" ht="13.15"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spans="2:28" ht="13.15"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spans="2:28" ht="13.15"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spans="2:28" ht="13.15"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spans="2:28" ht="13.15"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spans="2:28" ht="13.15"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spans="2:28" ht="13.15"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spans="2:28" ht="13.15"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spans="2:28" ht="13.15"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spans="2:28" ht="13.15"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spans="2:28" ht="13.15"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spans="2:28" ht="13.15"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spans="2:28" ht="13.15"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spans="2:28" ht="13.15"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spans="2:28" ht="13.15"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spans="2:28" ht="13.15"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spans="2:28" ht="13.15"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spans="2:28" ht="13.15"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spans="2:28" ht="13.15"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spans="2:28" ht="13.15"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spans="2:28" ht="13.15"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spans="2:28" ht="13.15"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spans="2:28" ht="13.15"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spans="2:28" ht="13.15"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spans="2:28" ht="13.15"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spans="2:28" ht="13.15"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spans="2:28" ht="13.15"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spans="2:28" ht="13.15"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spans="2:28" ht="13.15"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spans="2:28" ht="13.15"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spans="2:28" ht="13.15"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spans="2:28" ht="13.15"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spans="2:28" ht="13.15"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spans="2:28" ht="13.15"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spans="2:28" ht="13.15"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spans="2:28" ht="13.15"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spans="2:28" ht="13.15"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spans="2:28" ht="13.15"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spans="2:28" ht="13.15"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spans="2:28" ht="13.15"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spans="2:28" ht="13.15"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spans="2:28" ht="13.15"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spans="2:28" ht="13.15"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spans="2:28" ht="13.15"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spans="2:28" ht="13.15"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spans="2:28" ht="13.15"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spans="2:28" ht="13.15"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spans="2:28" ht="13.15"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spans="2:28" ht="13.15"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spans="2:28" ht="13.15"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spans="2:28" ht="13.15"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spans="2:28" ht="13.15"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spans="2:28" ht="13.15"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spans="2:28" ht="13.15"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spans="2:28" ht="13.15"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spans="2:28" ht="13.15"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spans="2:28" ht="13.15"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spans="2:28" ht="13.15"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spans="2:28" ht="13.15"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spans="2:28" ht="13.15"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spans="2:28" ht="13.15"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spans="2:28" ht="13.15"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spans="2:28" ht="13.15"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spans="2:28" ht="13.15"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spans="2:28" ht="13.15"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spans="2:28" ht="13.15"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spans="2:28" ht="13.15"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spans="2:28" ht="13.15"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spans="2:28" ht="13.15"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spans="2:28" ht="13.15"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spans="2:28" ht="13.15"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spans="2:28" ht="13.15"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spans="2:28" ht="13.15"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spans="2:28" ht="13.15"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spans="2:28" ht="13.15"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spans="2:28" ht="13.15"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spans="2:28" ht="13.15"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spans="2:28" ht="13.15"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spans="2:28" ht="13.15"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spans="2:28" ht="13.15"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spans="2:28" ht="13.15"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spans="2:28" ht="13.15"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spans="2:28" ht="13.15"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spans="2:28" ht="13.15"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spans="2:28" ht="13.15"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spans="2:28" ht="13.15"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spans="2:28" ht="13.15"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spans="2:28" ht="13.15"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spans="2:28" ht="13.15"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spans="2:28" ht="13.15"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spans="2:28" ht="13.15"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spans="2:28" ht="13.15"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spans="2:28" ht="13.15"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spans="2:28" ht="13.15"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spans="2:28" ht="13.15"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spans="2:28" ht="13.15"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spans="2:28" ht="13.15"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spans="2:28" ht="13.15"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spans="2:28" ht="13.15"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spans="2:28" ht="13.15"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spans="2:28" ht="13.15"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spans="2:28" ht="13.15"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spans="2:28" ht="13.15"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spans="2:28" ht="13.15"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spans="2:28" ht="13.15"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spans="2:28" ht="13.15"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spans="2:28" ht="13.15"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spans="2:28" ht="13.15"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spans="2:28" ht="13.15"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spans="2:28" ht="13.15"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spans="2:28" ht="13.15"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spans="2:28" ht="13.15"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spans="2:28" ht="13.15"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spans="2:28" ht="13.15"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spans="2:28" ht="13.15"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spans="2:28" ht="13.15"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spans="2:28" ht="13.15"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spans="2:28" ht="13.15"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spans="2:28" ht="13.15"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spans="2:28" ht="13.15"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spans="2:28" ht="13.15"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spans="2:28" ht="13.15"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spans="2:28" ht="13.15"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spans="2:28" ht="13.15"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spans="2:28" ht="13.15"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spans="2:28" ht="13.15"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spans="2:28" ht="13.15"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spans="2:28" ht="13.15"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spans="2:28" ht="13.15"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spans="2:28" ht="13.15"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spans="2:28" ht="13.15"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spans="2:28" ht="13.15"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spans="2:28" ht="13.15"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spans="2:28" ht="13.15"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spans="2:28" ht="13.15"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spans="2:28" ht="13.15"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spans="2:28" ht="13.15"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spans="2:28" ht="13.15"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spans="2:28" ht="13.15"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spans="2:28" ht="13.15"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spans="2:28" ht="13.15"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spans="2:28" ht="13.15"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spans="2:28" ht="13.15"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spans="2:28" ht="13.15"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spans="2:28" ht="13.15"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spans="2:28" ht="13.15"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spans="2:28" ht="13.15"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spans="2:28" ht="13.15"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spans="2:28" ht="13.15"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spans="2:28" ht="13.15"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spans="2:28" ht="13.15"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spans="2:28" ht="13.15"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spans="2:28" ht="13.15"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spans="2:28" ht="13.15"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spans="2:28" ht="13.15"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spans="2:28" ht="13.15"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spans="2:28" ht="13.15"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spans="2:28" ht="13.15"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spans="2:28" ht="13.15"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spans="2:28" ht="13.15"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spans="2:28" ht="13.15"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spans="2:28" ht="13.15"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spans="2:28" ht="13.15"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spans="2:28" ht="13.15"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spans="2:28" ht="13.15"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spans="2:28" ht="13.15"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spans="2:28" ht="13.15"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spans="2:28" ht="13.15"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spans="2:28" ht="13.15"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spans="2:28" ht="13.15"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spans="2:28" ht="13.15"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spans="2:28" ht="13.15"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spans="2:28" ht="13.15"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spans="2:28" ht="13.15"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spans="2:28" ht="13.15"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spans="2:28" ht="13.15"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spans="2:28" ht="13.15"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spans="2:28" ht="13.15"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spans="2:28" ht="13.15"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spans="2:28" ht="13.15"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spans="2:28" ht="13.15"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spans="2:28" ht="13.15"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spans="2:28" ht="13.15"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spans="2:28" ht="13.15"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spans="2:28" ht="13.15"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spans="2:28" ht="13.15"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spans="2:28" ht="13.15"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spans="2:28" ht="13.15"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spans="2:28" ht="13.15"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spans="2:28" ht="13.15"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spans="2:28" ht="13.15"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spans="2:28" ht="13.15"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spans="2:28" ht="13.15"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spans="2:28" ht="13.15"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spans="2:28" ht="13.15"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spans="2:28" ht="13.15"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spans="2:28" ht="13.15"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spans="2:28" ht="13.15"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spans="2:28" ht="13.15"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spans="2:28" ht="13.15"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spans="2:28" ht="13.15"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spans="2:28" ht="13.15"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spans="2:28" ht="13.15"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spans="2:28" ht="13.15"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spans="2:28" ht="13.15"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spans="2:28" ht="13.15"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spans="2:28" ht="13.15"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spans="2:28" ht="13.15"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spans="2:28" ht="13.15"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spans="2:28" ht="13.15"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spans="2:28" ht="13.15"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spans="2:28" ht="13.15"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spans="2:28" ht="13.15"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spans="2:28" ht="13.15"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spans="2:28" ht="13.15"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spans="2:28" ht="13.15"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spans="2:28" ht="13.15"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spans="2:28" ht="13.15"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spans="2:28" ht="13.15"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spans="2:28" ht="13.15"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spans="2:28" ht="13.15"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spans="2:28" ht="13.15"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spans="2:28" ht="13.15"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spans="2:28" ht="13.15"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spans="2:28" ht="13.15"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spans="2:28" ht="13.15"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spans="2:28" ht="13.15"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spans="2:28" ht="13.15"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spans="2:28" ht="13.15"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spans="2:28" ht="13.15"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spans="2:28" ht="13.15"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spans="2:28" ht="13.15"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spans="2:28" ht="13.15"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spans="2:28" ht="13.15"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spans="2:28" ht="13.15"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spans="2:28" ht="13.15"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spans="2:28" ht="13.15"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spans="2:28" ht="13.15"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spans="2:28" ht="13.15"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spans="2:28" ht="13.15"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spans="2:28" ht="13.15"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spans="2:28" ht="13.15"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spans="2:28" ht="13.15"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spans="2:28" ht="13.15"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spans="2:28" ht="13.15"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spans="2:28" ht="13.15"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spans="2:28" ht="13.15"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spans="2:28" ht="13.15"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spans="2:28" ht="13.15"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spans="2:28" ht="13.15"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spans="2:28" ht="13.15"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spans="2:28" ht="13.15"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spans="2:28" ht="13.15"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spans="2:28" ht="13.15"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spans="2:28" ht="13.15"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spans="2:28" ht="13.15"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spans="2:28" ht="13.15"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spans="2:28" ht="13.15"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spans="2:28" ht="13.15"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spans="2:28" ht="13.15"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spans="2:28" ht="13.15"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spans="2:28" ht="13.15"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spans="2:28" ht="13.15"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spans="2:28" ht="13.15"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spans="2:28" ht="13.15"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spans="2:28" ht="13.15"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spans="2:28" ht="13.15"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spans="2:28" ht="13.15"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spans="2:28" ht="13.15"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spans="2:28" ht="13.15"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spans="2:28" ht="13.15"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spans="2:28" ht="13.15"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spans="2:28" ht="13.15"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spans="2:28" ht="13.15"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spans="2:28" ht="13.15"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spans="2:28" ht="13.15"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spans="2:28" ht="13.15"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spans="2:28" ht="13.15"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spans="2:28" ht="13.15"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spans="2:28" ht="13.15"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spans="2:28" ht="13.15"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spans="2:28" ht="13.15"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spans="2:28" ht="13.15"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spans="2:28" ht="13.15"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spans="2:28" ht="13.15"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spans="2:28" ht="13.15"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spans="2:28" ht="13.15"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spans="2:28" ht="13.15"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spans="2:28" ht="13.15"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spans="2:28" ht="13.15"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spans="2:28" ht="13.15"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spans="2:28" ht="13.15"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spans="2:28" ht="13.15"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spans="2:28" ht="13.15"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spans="2:28" ht="13.15"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spans="2:28" ht="13.15"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spans="2:28" ht="13.15"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spans="2:28" ht="13.15"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spans="2:28" ht="13.15"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spans="2:28" ht="13.15"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spans="2:28" ht="13.15"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spans="2:28" ht="13.15"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spans="2:28" ht="13.15"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spans="2:28" ht="13.15"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spans="2:28" ht="13.15"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spans="2:28" ht="13.15"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spans="2:28" ht="13.15"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spans="2:28" ht="13.15"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spans="2:28" ht="13.15"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spans="2:28" ht="13.15"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spans="2:28" ht="13.15"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spans="2:28" ht="13.15"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spans="2:28" ht="13.15"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spans="2:28" ht="13.15"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spans="2:28" ht="13.15"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spans="2:28" ht="13.15"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spans="2:28" ht="13.15"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spans="2:28" ht="13.15"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spans="2:28" ht="13.15"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spans="2:28" ht="13.15"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spans="2:28" ht="13.15"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spans="2:28" ht="13.15"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spans="2:28" ht="13.15"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spans="2:28" ht="13.15"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spans="2:28" ht="13.15"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spans="2:28" ht="13.15"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spans="2:28" ht="13.15"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spans="2:28" ht="13.15"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spans="2:28" ht="13.15"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spans="2:28" ht="13.15"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spans="2:28" ht="13.15"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spans="2:28" ht="13.15"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spans="2:28" ht="13.15"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spans="2:28" ht="13.15"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spans="2:28" ht="13.15"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spans="2:28" ht="13.15"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spans="2:28" ht="13.15"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spans="2:28" ht="13.15"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spans="2:28" ht="13.15"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spans="2:28" ht="13.15"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spans="2:28" ht="13.15"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spans="2:28" ht="13.15"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spans="2:28" ht="13.15"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spans="2:28" ht="13.15"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spans="2:28" ht="13.15"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spans="2:28" ht="13.15"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spans="2:28" ht="13.15"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spans="2:28" ht="13.15"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spans="2:28" ht="13.15"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spans="2:28" ht="13.15"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spans="2:28" ht="13.15"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spans="2:28" ht="13.15"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spans="2:28" ht="13.15"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spans="2:28" ht="13.15"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spans="2:28" ht="13.15"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spans="2:28" ht="13.15"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spans="2:28" ht="13.15"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spans="2:28" ht="13.15"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spans="2:28" ht="13.15"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spans="2:28" ht="13.15"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spans="2:28" ht="13.15"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spans="2:28" ht="13.15"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spans="2:28" ht="13.15"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spans="2:28" ht="13.15"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spans="2:28" ht="13.15"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spans="2:28" ht="13.15"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spans="2:28" ht="13.15"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spans="2:28" ht="13.15"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spans="2:28" ht="13.15"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spans="2:28" ht="13.15"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spans="2:28" ht="13.15"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spans="2:28" ht="13.15"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spans="2:28" ht="13.15"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spans="2:28" ht="13.15"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spans="2:28" ht="13.15"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spans="2:28" ht="13.15"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spans="2:28" ht="13.15"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spans="2:28" ht="13.15"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spans="2:28" ht="13.15"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spans="2:28" ht="13.15"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spans="2:28" ht="13.15"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spans="2:28" ht="13.15"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spans="2:28" ht="13.15"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spans="2:28" ht="13.15"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spans="2:28" ht="13.15"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spans="2:28" ht="13.15"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spans="2:28" ht="13.15"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spans="2:28" ht="13.15"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spans="2:28" ht="13.15"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spans="2:28" ht="13.15"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spans="2:28" ht="13.15"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spans="2:28" ht="13.15"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spans="2:28" ht="13.15"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spans="2:28" ht="13.15"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spans="2:28" ht="13.15"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spans="2:28" ht="13.15"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spans="2:28" ht="13.15"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spans="2:28" ht="13.15"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spans="2:28" ht="13.15"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spans="2:28" ht="13.15"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spans="2:28" ht="13.15"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spans="2:28" ht="13.15"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spans="2:28" ht="13.15"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spans="2:28" ht="13.15"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spans="2:28" ht="13.15"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spans="2:28" ht="13.15"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spans="2:28" ht="13.15"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spans="2:28" ht="13.15"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spans="2:28" ht="13.15"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spans="2:28" ht="13.15"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spans="2:28" ht="13.15"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spans="2:28" ht="13.15"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spans="2:28" ht="13.15"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spans="2:28" ht="13.15"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spans="2:28" ht="13.15"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spans="2:28" ht="13.15"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spans="2:28" ht="13.15"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spans="2:28" ht="13.15"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spans="2:28" ht="13.15"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spans="2:28" ht="13.15"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spans="2:28" ht="13.15"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spans="2:28" ht="13.15"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spans="2:28" ht="13.15"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spans="2:28" ht="13.15"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spans="2:28" ht="13.15"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spans="2:28" ht="13.15"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spans="2:28" ht="13.15"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spans="2:28" ht="13.15"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spans="2:28" ht="13.15"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spans="2:28" ht="13.15"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spans="2:28" ht="13.15"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spans="2:28" ht="13.15"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spans="2:28" ht="13.15"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spans="2:28" ht="13.15"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spans="2:28" ht="13.15"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spans="2:28" ht="13.15"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spans="2:28" ht="13.15"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spans="2:28" ht="13.15"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spans="2:28" ht="13.15"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spans="2:28" ht="13.15"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spans="2:28" ht="13.15"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spans="2:28" ht="13.15"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spans="2:28" ht="13.15"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spans="2:28" ht="13.15"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spans="2:28" ht="13.15"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spans="2:28" ht="13.15"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spans="2:28" ht="13.15"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spans="2:28" ht="13.15"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spans="2:28" ht="13.15"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spans="2:28" ht="13.15"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spans="2:28" ht="13.15"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spans="2:28" ht="13.15"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spans="2:28" ht="13.15"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spans="2:28" ht="13.15"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spans="2:28" ht="13.15"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spans="2:28" ht="13.15"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spans="2:28" ht="13.15"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spans="2:28" ht="13.15"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spans="2:28" ht="13.15"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spans="2:28" ht="13.15"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spans="2:28" ht="13.15"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spans="2:28" ht="13.15"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spans="2:28" ht="13.15"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spans="2:28" ht="13.15"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spans="2:28" ht="13.15"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spans="2:28" ht="13.15"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spans="2:28" ht="13.15"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spans="2:28" ht="13.15"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spans="2:28" ht="13.15"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spans="2:28" ht="13.15"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spans="2:28" ht="13.15"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spans="2:28" ht="13.15"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spans="2:28" ht="13.15"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spans="2:28" ht="13.15"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spans="2:28" ht="13.15"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spans="2:28" ht="13.15"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spans="2:28" ht="13.15"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spans="2:28" ht="13.15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spans="2:28" ht="13.15"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spans="2:28" ht="13.15"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spans="2:28" ht="13.15"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spans="2:28" ht="13.15"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spans="2:28" ht="13.15"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spans="2:28" ht="13.15"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spans="2:28" ht="13.15"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spans="2:28" ht="13.15"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spans="2:28" ht="13.15"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spans="2:28" ht="13.15"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spans="2:28" ht="13.15"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spans="2:28" ht="13.15"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spans="2:28" ht="13.15"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spans="2:28" ht="13.15"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spans="2:28" ht="13.15"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spans="2:28" ht="13.15"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spans="2:28" ht="13.15"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spans="2:28" ht="13.15"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spans="2:28" ht="13.15"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spans="2:28" ht="13.15"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spans="2:28" ht="13.15"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spans="2:28" ht="13.15"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spans="2:28" ht="13.15"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spans="2:28" ht="13.15"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spans="2:28" ht="13.15"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spans="2:28" ht="13.15"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spans="2:28" ht="13.15"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spans="2:28" ht="13.15"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spans="2:28" ht="13.15"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spans="2:28" ht="13.15"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spans="2:28" ht="13.15"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spans="2:28" ht="13.15"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spans="2:28" ht="13.15"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spans="2:28" ht="13.15"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spans="2:28" ht="13.15"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spans="2:28" ht="13.15"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spans="2:28" ht="13.15"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spans="2:28" ht="13.15"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spans="2:28" ht="13.15"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spans="2:28" ht="13.15"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spans="2:28" ht="13.15"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spans="2:28" ht="13.15"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spans="2:28" ht="13.15"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spans="2:28" ht="13.15"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spans="2:28" ht="13.15"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spans="2:28" ht="13.15"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spans="2:28" ht="13.15"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spans="2:28" ht="13.15"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spans="2:28" ht="13.15"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spans="2:28" ht="13.15"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spans="2:28" ht="13.15"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spans="2:28" ht="13.15"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spans="2:28" ht="13.15"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spans="2:28" ht="13.15"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spans="2:28" ht="13.15"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spans="2:28" ht="13.15"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spans="2:28" ht="13.15"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spans="2:28" ht="13.15"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spans="2:28" ht="13.15"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spans="2:28" ht="13.15"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spans="2:28" ht="13.15"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spans="2:28" ht="13.15"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spans="2:28" ht="13.15"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spans="2:28" ht="13.15"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spans="2:28" ht="13.15"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spans="2:28" ht="13.15"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spans="2:28" ht="13.15"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spans="2:28" ht="13.15"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spans="2:28" ht="13.15"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spans="2:28" ht="13.15"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spans="2:28" ht="13.15"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spans="2:28" ht="13.15"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spans="2:28" ht="13.15"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spans="2:28" ht="13.15"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spans="2:28" ht="13.15"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spans="2:28" ht="13.15"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spans="2:28" ht="13.15"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spans="2:28" ht="13.15"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spans="2:28" ht="13.15"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spans="2:28" ht="13.15"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spans="2:28" ht="13.15"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spans="2:28" ht="13.15"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spans="2:28" ht="13.15"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spans="2:28" ht="13.15"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spans="2:28" ht="13.15"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spans="2:28" ht="13.15"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spans="2:28" ht="13.15"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spans="2:28" ht="13.15"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spans="2:28" ht="13.15"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spans="2:28" ht="13.15"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spans="2:28" ht="13.15"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spans="2:28" ht="13.15"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spans="2:28" ht="13.15"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spans="2:28" ht="13.15"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spans="2:28" ht="13.15"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spans="2:28" ht="13.15"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spans="2:28" ht="13.15"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spans="2:28" ht="13.15"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spans="2:28" ht="13.15"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spans="2:28" ht="13.15"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spans="2:28" ht="13.15"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spans="2:28" ht="13.15"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spans="2:28" ht="13.15"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spans="2:28" ht="13.15"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spans="2:28" ht="13.15"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spans="2:28" ht="13.15"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spans="2:28" ht="13.15"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spans="2:28" ht="13.15"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spans="2:28" ht="13.15"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spans="2:28" ht="13.15"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spans="2:28" ht="13.15"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spans="2:28" ht="13.15"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spans="2:28" ht="13.15"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spans="2:28" ht="13.15"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spans="2:28" ht="13.15"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spans="2:28" ht="13.15"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spans="2:28" ht="13.15"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spans="2:28" ht="13.15"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spans="2:28" ht="13.15"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spans="2:28" ht="13.15"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spans="2:28" ht="13.15"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spans="2:28" ht="13.15"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spans="2:28" ht="13.15"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spans="2:28" ht="13.15"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spans="2:28" ht="13.15"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spans="2:28" ht="13.15"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spans="2:28" ht="13.15"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spans="2:28" ht="13.15"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spans="2:28" ht="13.15"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spans="2:28" ht="13.15"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spans="2:28" ht="13.15"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spans="2:28" ht="13.15"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spans="2:28" ht="13.15"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spans="2:28" ht="13.15"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spans="2:28" ht="13.15"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spans="2:28" ht="13.15"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spans="2:28" ht="13.15"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spans="2:28" ht="13.15"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spans="2:28" ht="13.15"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spans="2:28" ht="13.15"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spans="2:28" ht="13.15"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spans="2:28" ht="13.15"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spans="2:28" ht="13.15"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spans="2:28" ht="13.15"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spans="2:28" ht="13.15"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spans="2:28" ht="13.15"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spans="2:28" ht="13.15"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spans="2:28" ht="13.15"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spans="2:28" ht="13.15"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spans="2:28" ht="13.15"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spans="2:28" ht="13.15"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spans="2:28" ht="13.15"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spans="2:28" ht="13.15"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spans="2:28" ht="13.15"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spans="2:28" ht="13.15"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spans="2:28" ht="13.15"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spans="2:28" ht="13.15"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spans="2:28" ht="13.15"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spans="2:28" ht="13.15"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spans="2:28" ht="13.15"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spans="2:28" ht="13.15"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spans="2:28" ht="13.15"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spans="2:28" ht="13.15"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spans="2:28" ht="13.15"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spans="2:28" ht="13.15"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spans="2:28" ht="13.15"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spans="2:28" ht="13.15"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spans="2:28" ht="13.15"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spans="2:28" ht="13.15"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spans="2:28" ht="13.15"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spans="2:28" ht="13.15"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spans="2:28" ht="13.15"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spans="2:28" ht="13.15"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spans="2:28" ht="13.15"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spans="2:28" ht="13.15"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spans="2:28" ht="13.15"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spans="2:28" ht="13.15"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spans="2:28" ht="13.15"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spans="2:28" ht="13.15"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spans="2:28" ht="13.15"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spans="2:28" ht="13.15"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spans="2:28" ht="13.15"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spans="2:28" ht="13.15"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spans="2:28" ht="13.15"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spans="2:28" ht="13.15"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spans="2:28" ht="13.15"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spans="2:28" ht="13.15"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spans="2:28" ht="13.15"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spans="2:28" ht="13.15"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spans="2:28" ht="13.15"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spans="2:28" ht="13.15"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spans="2:28" ht="13.15"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spans="2:28" ht="13.15"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spans="2:28" ht="13.15"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spans="2:28" ht="13.15"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spans="2:28" ht="13.15"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spans="2:28" ht="13.15"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spans="2:28" ht="13.15"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spans="2:28" ht="13.15"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spans="2:28" ht="13.15"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spans="2:28" ht="13.15"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spans="2:28" ht="13.15"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spans="2:28" ht="13.15"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spans="2:28" ht="13.15"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spans="2:28" ht="13.15"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spans="2:28" ht="13.15"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spans="2:28" ht="13.15"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spans="2:28" ht="13.15"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spans="2:28" ht="13.15"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spans="2:28" ht="13.15"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spans="2:28" ht="13.15"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spans="2:28" ht="13.15"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spans="2:28" ht="13.15"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spans="2:28" ht="13.15"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spans="2:28" ht="13.15"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spans="2:28" ht="13.15"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spans="2:28" ht="13.15"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spans="2:28" ht="13.15"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spans="2:28" ht="13.15"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spans="2:28" ht="13.15"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spans="2:28" ht="13.15"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spans="2:28" ht="13.15"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spans="2:28" ht="13.15"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spans="2:28" ht="13.15"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spans="2:28" ht="13.15"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spans="2:28" ht="13.15"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spans="2:28" ht="13.15"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spans="2:28" ht="13.15"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spans="2:28" ht="13.15"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spans="2:28" ht="13.15"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spans="2:28" ht="13.15"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spans="2:28" ht="13.15"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spans="2:28" ht="13.15"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spans="2:28" ht="13.15"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spans="2:28" ht="13.15"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spans="2:28" ht="13.15"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spans="2:28" ht="13.15"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spans="2:28" ht="13.15"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spans="2:28" ht="13.15"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spans="2:28" ht="13.15"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spans="2:28" ht="13.15"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spans="2:28" ht="13.15"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spans="2:28" ht="13.15"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spans="2:28" ht="13.15"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spans="2:28" ht="13.15"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spans="2:28" ht="13.15"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spans="2:28" ht="13.15"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spans="2:28" ht="13.15"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spans="2:28" ht="13.15"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spans="2:28" ht="13.15"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spans="2:28" ht="13.15"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spans="2:28" ht="13.15"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spans="2:28" ht="13.15"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spans="2:28" ht="13.15"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spans="2:28" ht="13.15"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spans="2:28" ht="13.15"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spans="2:28" ht="13.15"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spans="2:28" ht="13.15"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spans="2:28" ht="13.15"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spans="2:28" ht="13.15"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spans="2:28" ht="13.15"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spans="2:28" ht="13.15"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spans="2:28" ht="13.15"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spans="2:28" ht="13.15"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spans="2:28" ht="13.15"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spans="2:28" ht="13.15"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spans="2:28" ht="13.15"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spans="2:28" ht="13.15"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spans="2:28" ht="13.15"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spans="2:28" ht="13.15"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spans="2:28" ht="13.15"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spans="2:28" ht="13.15"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spans="2:28" ht="13.15"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spans="2:28" ht="13.15"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spans="2:28" ht="13.15"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spans="2:28" ht="13.15"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spans="2:28" ht="13.15"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spans="2:28" ht="13.15"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spans="2:28" ht="13.15"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spans="2:28" ht="13.15"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spans="2:28" ht="13.15"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spans="2:28" ht="13.15"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spans="2:28" ht="13.15"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spans="2:28" ht="13.15"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spans="2:28" ht="13.15"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 spans="2:28" ht="13.15"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 spans="2:28" ht="13.15"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 spans="2:28" ht="13.15"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  <row r="1001" spans="2:28" ht="13.15"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</row>
    <row r="1002" spans="2:28" ht="13.15"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</row>
    <row r="1003" spans="2:28" ht="13.15"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</row>
    <row r="1004" spans="2:28" ht="13.15"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</row>
    <row r="1005" spans="2:28" ht="13.15"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</row>
    <row r="1006" spans="2:28" ht="13.15"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</row>
    <row r="1007" spans="2:28" ht="13.15"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</row>
    <row r="1008" spans="2:28" ht="13.15"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</row>
    <row r="1009" spans="2:28" ht="13.15"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</row>
    <row r="1010" spans="2:28" ht="13.15"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</row>
    <row r="1011" spans="2:28" ht="13.15"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</row>
    <row r="1012" spans="2:28" ht="13.15"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</row>
    <row r="1013" spans="2:28" ht="13.15"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</row>
    <row r="1014" spans="2:28" ht="13.15"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</row>
    <row r="1015" spans="2:28" ht="13.15"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</row>
  </sheetData>
  <mergeCells count="4">
    <mergeCell ref="B1:L1"/>
    <mergeCell ref="B14:G14"/>
    <mergeCell ref="H14:J14"/>
    <mergeCell ref="K14:L14"/>
  </mergeCells>
  <pageMargins left="0.7" right="0.7" top="0.75" bottom="0.75" header="0.3" footer="0.3"/>
  <pageSetup orientation="portrait" r:id="rId1"/>
  <ignoredErrors>
    <ignoredError sqref="C116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C06D68-F863-4C2E-877A-DD6A3A2203C9}">
          <x14:formula1>
            <xm:f>'Ex 1 Valuations Today'!$D$84:$E$84</xm:f>
          </x14:formula1>
          <xm:sqref>C60 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FBE7-0ED5-418E-BBCF-553F8E8B3464}">
  <sheetPr>
    <tabColor rgb="FFFF0000"/>
    <outlinePr summaryBelow="0" summaryRight="0"/>
  </sheetPr>
  <dimension ref="B1:AB1024"/>
  <sheetViews>
    <sheetView showGridLines="0" tabSelected="1" topLeftCell="A87" zoomScale="80" zoomScaleNormal="80" workbookViewId="0">
      <selection activeCell="I71" sqref="I71"/>
    </sheetView>
  </sheetViews>
  <sheetFormatPr defaultColWidth="14.42578125" defaultRowHeight="15.75" customHeight="1"/>
  <cols>
    <col min="1" max="1" width="3.5703125" style="37" customWidth="1"/>
    <col min="2" max="2" width="25.5703125" style="37" customWidth="1"/>
    <col min="3" max="3" width="15.140625" style="37" customWidth="1"/>
    <col min="4" max="4" width="14.140625" style="37" customWidth="1"/>
    <col min="5" max="5" width="20" style="37" customWidth="1"/>
    <col min="6" max="6" width="13.7109375" style="37" customWidth="1"/>
    <col min="7" max="7" width="13.28515625" style="37" customWidth="1"/>
    <col min="8" max="8" width="17" style="37" customWidth="1"/>
    <col min="9" max="9" width="20" style="37" bestFit="1" customWidth="1"/>
    <col min="10" max="10" width="18.85546875" style="37" customWidth="1"/>
    <col min="11" max="11" width="16.42578125" style="37" customWidth="1"/>
    <col min="12" max="16384" width="14.42578125" style="37"/>
  </cols>
  <sheetData>
    <row r="1" spans="2:28" ht="15.75" customHeight="1">
      <c r="B1" s="300" t="s">
        <v>15</v>
      </c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2:28" ht="15.75" customHeight="1" thickBot="1">
      <c r="B2" s="38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2:28" ht="15.75" customHeight="1" thickBot="1">
      <c r="B3" s="149" t="s">
        <v>136</v>
      </c>
      <c r="C3" s="150"/>
      <c r="D3" s="36"/>
      <c r="E3" s="149" t="s">
        <v>213</v>
      </c>
      <c r="F3" s="150"/>
      <c r="G3" s="36"/>
      <c r="H3" s="149" t="s">
        <v>214</v>
      </c>
      <c r="I3" s="150"/>
      <c r="J3" s="36"/>
      <c r="K3" s="149" t="s">
        <v>137</v>
      </c>
      <c r="L3" s="150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2:28" ht="15.75" customHeight="1">
      <c r="B4" s="111" t="s">
        <v>138</v>
      </c>
      <c r="C4" s="141">
        <v>15000000</v>
      </c>
      <c r="D4" s="36"/>
      <c r="E4" s="110" t="s">
        <v>138</v>
      </c>
      <c r="F4" s="137">
        <v>15000000</v>
      </c>
      <c r="G4" s="36"/>
      <c r="H4" s="111" t="s">
        <v>215</v>
      </c>
      <c r="I4" s="139">
        <f ca="1">I24*C46</f>
        <v>12184310.743193068</v>
      </c>
      <c r="J4" s="57"/>
      <c r="K4" s="110" t="s">
        <v>216</v>
      </c>
      <c r="L4" s="279">
        <f ca="1">-J16*C46</f>
        <v>1500000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2:28" ht="15.75" customHeight="1">
      <c r="B5" s="111" t="s">
        <v>140</v>
      </c>
      <c r="C5" s="142">
        <v>72143180.572879389</v>
      </c>
      <c r="D5" s="237" t="s">
        <v>217</v>
      </c>
      <c r="E5" s="111" t="s">
        <v>218</v>
      </c>
      <c r="F5" s="138">
        <f>F4*90%</f>
        <v>13500000</v>
      </c>
      <c r="G5" s="36"/>
      <c r="H5" s="111" t="s">
        <v>216</v>
      </c>
      <c r="I5" s="139">
        <f ca="1">J24*C46</f>
        <v>1400000</v>
      </c>
      <c r="J5" s="36"/>
      <c r="K5" s="111" t="s">
        <v>219</v>
      </c>
      <c r="L5" s="139">
        <f ca="1">C120</f>
        <v>242896783.80830863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2:28" ht="15.75" customHeight="1" thickBot="1">
      <c r="B6" s="111"/>
      <c r="C6" s="113"/>
      <c r="D6" s="36"/>
      <c r="E6" s="111" t="s">
        <v>220</v>
      </c>
      <c r="F6" s="138">
        <f>F4*10%</f>
        <v>1500000</v>
      </c>
      <c r="G6" s="36"/>
      <c r="H6" s="177" t="s">
        <v>221</v>
      </c>
      <c r="I6" s="179">
        <f ca="1">I4+I5</f>
        <v>13584310.743193068</v>
      </c>
      <c r="J6" s="180"/>
      <c r="K6" s="280" t="s">
        <v>222</v>
      </c>
      <c r="L6" s="281">
        <f ca="1">L5/(1+C137)^5</f>
        <v>140670917.40670541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2:28" ht="15.75" customHeight="1" thickBot="1">
      <c r="B7" s="111" t="s">
        <v>143</v>
      </c>
      <c r="C7" s="143">
        <v>0.08</v>
      </c>
      <c r="D7" s="36"/>
      <c r="E7" s="111" t="s">
        <v>223</v>
      </c>
      <c r="F7" s="138">
        <f>F5+C5</f>
        <v>85643180.572879389</v>
      </c>
      <c r="G7" s="58"/>
      <c r="H7" s="36"/>
      <c r="I7" s="56"/>
      <c r="J7" s="56"/>
      <c r="K7" s="238" t="s">
        <v>224</v>
      </c>
      <c r="L7" s="239">
        <f ca="1">L4+L6</f>
        <v>142170917.40670541</v>
      </c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2:28" ht="15.75" customHeight="1">
      <c r="B8" s="111" t="s">
        <v>144</v>
      </c>
      <c r="C8" s="144">
        <v>44470</v>
      </c>
      <c r="D8" s="36"/>
      <c r="E8" s="60" t="s">
        <v>225</v>
      </c>
      <c r="F8" s="139">
        <f ca="1">E53*C46</f>
        <v>707844.62840346573</v>
      </c>
      <c r="H8" s="36"/>
      <c r="I8" s="41"/>
      <c r="J8" s="41"/>
      <c r="M8" s="39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2:28" ht="15.75" customHeight="1" thickBot="1">
      <c r="B9" s="111" t="s">
        <v>145</v>
      </c>
      <c r="C9" s="152">
        <f>'[1]Cap Table'!D14/'[1]Cap Table'!D13</f>
        <v>16</v>
      </c>
      <c r="D9" s="36"/>
      <c r="E9" s="60" t="s">
        <v>226</v>
      </c>
      <c r="F9" s="139">
        <f ca="1">E54*C46</f>
        <v>707844.62840346573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2:28" ht="15.75" customHeight="1" thickBot="1">
      <c r="B10" s="111"/>
      <c r="C10" s="113"/>
      <c r="D10" s="36"/>
      <c r="E10" s="140" t="s">
        <v>227</v>
      </c>
      <c r="F10" s="183">
        <f ca="1">(F4-F9-F8)/F7</f>
        <v>0.15861520616499394</v>
      </c>
      <c r="G10" s="36"/>
      <c r="H10" s="36"/>
      <c r="I10" s="54"/>
      <c r="J10" s="54"/>
      <c r="K10" s="41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2:28" ht="15.75" customHeight="1">
      <c r="B11" s="145" t="s">
        <v>146</v>
      </c>
      <c r="C11" s="146">
        <f ca="1">(F5/C46)</f>
        <v>314402.71027538803</v>
      </c>
      <c r="D11" s="36"/>
      <c r="E11" s="36"/>
      <c r="F11" s="36"/>
      <c r="G11" s="36"/>
      <c r="H11" s="36"/>
      <c r="I11" s="36"/>
      <c r="J11" s="36"/>
      <c r="K11" s="41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2:28" ht="15.75" customHeight="1" thickBot="1">
      <c r="B12" s="147" t="s">
        <v>147</v>
      </c>
      <c r="C12" s="148">
        <f ca="1">F6/C46</f>
        <v>34933.634475043116</v>
      </c>
      <c r="D12" s="36"/>
      <c r="E12" s="36"/>
      <c r="F12" s="36"/>
      <c r="G12" s="36"/>
      <c r="H12" s="36"/>
      <c r="I12" s="36"/>
      <c r="J12" s="36"/>
      <c r="K12" s="41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2:28" ht="15.75" customHeight="1" thickBot="1">
      <c r="B13" s="40"/>
      <c r="C13" s="41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2:28" ht="15.75" customHeight="1" thickBot="1">
      <c r="B14" s="301" t="s">
        <v>148</v>
      </c>
      <c r="C14" s="302"/>
      <c r="D14" s="302"/>
      <c r="E14" s="302"/>
      <c r="F14" s="302"/>
      <c r="G14" s="303"/>
      <c r="H14" s="304" t="s">
        <v>149</v>
      </c>
      <c r="I14" s="305"/>
      <c r="J14" s="306"/>
      <c r="K14" s="307" t="s">
        <v>150</v>
      </c>
      <c r="L14" s="311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2:28" ht="15.75" customHeight="1" thickBot="1">
      <c r="B15" s="128"/>
      <c r="C15" s="126" t="s">
        <v>16</v>
      </c>
      <c r="D15" s="126" t="s">
        <v>151</v>
      </c>
      <c r="E15" s="126" t="s">
        <v>18</v>
      </c>
      <c r="F15" s="126" t="s">
        <v>19</v>
      </c>
      <c r="G15" s="127" t="s">
        <v>152</v>
      </c>
      <c r="H15" s="124" t="s">
        <v>153</v>
      </c>
      <c r="I15" s="126" t="s">
        <v>154</v>
      </c>
      <c r="J15" s="126" t="s">
        <v>155</v>
      </c>
      <c r="K15" s="126" t="s">
        <v>19</v>
      </c>
      <c r="L15" s="127" t="s">
        <v>152</v>
      </c>
      <c r="N15" s="175"/>
      <c r="O15" s="176" t="s">
        <v>156</v>
      </c>
      <c r="P15" s="176" t="s">
        <v>157</v>
      </c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spans="2:28" ht="15.75" customHeight="1">
      <c r="B16" s="111" t="s">
        <v>21</v>
      </c>
      <c r="C16" s="41">
        <v>750000</v>
      </c>
      <c r="D16" s="36"/>
      <c r="E16" s="36"/>
      <c r="F16" s="41">
        <f t="shared" ref="F16:F21" si="0">SUM(C16:E16)</f>
        <v>750000</v>
      </c>
      <c r="G16" s="184">
        <f>F16/$F$29</f>
        <v>0.5</v>
      </c>
      <c r="H16" s="111"/>
      <c r="J16" s="185">
        <f ca="1">-F6/C46</f>
        <v>-34933.634475043116</v>
      </c>
      <c r="K16" s="41">
        <f ca="1">SUM(F16+SUM(H16:J16))</f>
        <v>715066.36552495684</v>
      </c>
      <c r="L16" s="184">
        <f ca="1">K16/$K$29</f>
        <v>0.35850981543428001</v>
      </c>
      <c r="M16" s="36"/>
      <c r="N16" s="36" t="s">
        <v>21</v>
      </c>
      <c r="O16" s="42">
        <f>G16</f>
        <v>0.5</v>
      </c>
      <c r="P16" s="43">
        <f ca="1">L16</f>
        <v>0.35850981543428001</v>
      </c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spans="2:28" ht="15.75" customHeight="1">
      <c r="B17" s="111" t="s">
        <v>22</v>
      </c>
      <c r="C17" s="41">
        <v>350000</v>
      </c>
      <c r="D17" s="36"/>
      <c r="E17" s="36"/>
      <c r="F17" s="41">
        <f t="shared" si="0"/>
        <v>350000</v>
      </c>
      <c r="G17" s="184">
        <f>F17/$F$29</f>
        <v>0.23333333333333334</v>
      </c>
      <c r="H17" s="111"/>
      <c r="I17" s="36"/>
      <c r="J17" s="36"/>
      <c r="K17" s="41">
        <f t="shared" ref="K17:K24" si="1">SUM(F17+SUM(H17:J17))</f>
        <v>350000</v>
      </c>
      <c r="L17" s="184">
        <f ca="1">K17/$K$29</f>
        <v>0.17547802756724493</v>
      </c>
      <c r="M17" s="36"/>
      <c r="N17" s="36" t="s">
        <v>22</v>
      </c>
      <c r="O17" s="42">
        <f>G17</f>
        <v>0.23333333333333334</v>
      </c>
      <c r="P17" s="43">
        <f ca="1">L17</f>
        <v>0.17547802756724493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spans="2:28" ht="15.75" customHeight="1">
      <c r="B18" s="111" t="s">
        <v>158</v>
      </c>
      <c r="C18" s="41"/>
      <c r="D18" s="41">
        <v>50000</v>
      </c>
      <c r="E18" s="36"/>
      <c r="F18" s="41">
        <f t="shared" si="0"/>
        <v>50000</v>
      </c>
      <c r="G18" s="184">
        <f>F18/$F$29</f>
        <v>3.3333333333333333E-2</v>
      </c>
      <c r="H18" s="111"/>
      <c r="I18" s="41">
        <f ca="1">C53</f>
        <v>15320.60252667816</v>
      </c>
      <c r="J18" s="41">
        <f ca="1">D53</f>
        <v>1164.454482501437</v>
      </c>
      <c r="K18" s="41">
        <f t="shared" ca="1" si="1"/>
        <v>66485.057009179596</v>
      </c>
      <c r="L18" s="186">
        <f ca="1">K18/$K$29</f>
        <v>3.3333333333333333E-2</v>
      </c>
      <c r="M18" s="36"/>
      <c r="N18" s="36" t="s">
        <v>23</v>
      </c>
      <c r="O18" s="42">
        <f>G18</f>
        <v>3.3333333333333333E-2</v>
      </c>
      <c r="P18" s="43">
        <f ca="1">L18</f>
        <v>3.3333333333333333E-2</v>
      </c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2:28" ht="15.75" customHeight="1">
      <c r="B19" s="111" t="s">
        <v>159</v>
      </c>
      <c r="C19" s="36"/>
      <c r="D19" s="41">
        <v>50000</v>
      </c>
      <c r="E19" s="36"/>
      <c r="F19" s="41">
        <f t="shared" si="0"/>
        <v>50000</v>
      </c>
      <c r="G19" s="184">
        <f>F19/$F$29</f>
        <v>3.3333333333333333E-2</v>
      </c>
      <c r="H19" s="187"/>
      <c r="I19" s="41">
        <f ca="1">C54</f>
        <v>15320.60252667816</v>
      </c>
      <c r="J19" s="41">
        <f ca="1">D54</f>
        <v>1164.454482501437</v>
      </c>
      <c r="K19" s="41">
        <f t="shared" ca="1" si="1"/>
        <v>66485.057009179596</v>
      </c>
      <c r="L19" s="186">
        <f ca="1">K19/$K$29</f>
        <v>3.3333333333333333E-2</v>
      </c>
      <c r="M19" s="36"/>
      <c r="N19" s="36" t="s">
        <v>160</v>
      </c>
      <c r="O19" s="42">
        <f>G19</f>
        <v>3.3333333333333333E-2</v>
      </c>
      <c r="P19" s="43">
        <f ca="1">L19</f>
        <v>3.3333333333333333E-2</v>
      </c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spans="2:28" ht="15.75" customHeight="1">
      <c r="B20" s="111"/>
      <c r="C20" s="36"/>
      <c r="D20" s="41"/>
      <c r="E20" s="36"/>
      <c r="F20" s="41"/>
      <c r="G20" s="184"/>
      <c r="H20" s="60"/>
      <c r="I20" s="36"/>
      <c r="J20" s="36"/>
      <c r="K20" s="41"/>
      <c r="L20" s="184"/>
      <c r="M20" s="36"/>
      <c r="N20" s="36"/>
      <c r="O20" s="42"/>
      <c r="P20" s="43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2:28" ht="15.75" customHeight="1">
      <c r="B21" s="111" t="s">
        <v>25</v>
      </c>
      <c r="C21" s="36"/>
      <c r="D21" s="41">
        <v>150000</v>
      </c>
      <c r="E21" s="36"/>
      <c r="F21" s="41">
        <f t="shared" si="0"/>
        <v>150000</v>
      </c>
      <c r="G21" s="184">
        <f>F21/$F$29</f>
        <v>0.1</v>
      </c>
      <c r="H21" s="61">
        <f ca="1">K33</f>
        <v>19562</v>
      </c>
      <c r="I21" s="36"/>
      <c r="J21" s="36"/>
      <c r="K21" s="41">
        <f t="shared" ca="1" si="1"/>
        <v>169562</v>
      </c>
      <c r="L21" s="184">
        <f ca="1">K21/$K$29</f>
        <v>8.5012586601020526E-2</v>
      </c>
      <c r="M21" s="36"/>
      <c r="N21" s="36" t="s">
        <v>25</v>
      </c>
      <c r="O21" s="42">
        <f>G21</f>
        <v>0.1</v>
      </c>
      <c r="P21" s="43">
        <f ca="1">L21</f>
        <v>8.5012586601020526E-2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2:28" ht="15.75" customHeight="1">
      <c r="B22" s="111"/>
      <c r="C22" s="36"/>
      <c r="D22" s="36"/>
      <c r="E22" s="36"/>
      <c r="F22" s="41"/>
      <c r="G22" s="184"/>
      <c r="H22" s="111"/>
      <c r="I22" s="36"/>
      <c r="J22" s="36"/>
      <c r="K22" s="36"/>
      <c r="L22" s="184"/>
      <c r="M22" s="36"/>
      <c r="N22" s="36"/>
      <c r="O22" s="42"/>
      <c r="P22" s="43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2:28" ht="15.75" customHeight="1" thickBot="1">
      <c r="B23" s="111" t="s">
        <v>161</v>
      </c>
      <c r="C23" s="36"/>
      <c r="E23" s="36"/>
      <c r="F23" s="41">
        <f>SUM(C23:E23)</f>
        <v>0</v>
      </c>
      <c r="G23" s="184">
        <f>F23/$F$29</f>
        <v>0</v>
      </c>
      <c r="H23" s="62">
        <f ca="1">K32</f>
        <v>51023</v>
      </c>
      <c r="I23" s="36"/>
      <c r="J23" s="36"/>
      <c r="K23" s="41">
        <f t="shared" ca="1" si="1"/>
        <v>51023</v>
      </c>
      <c r="L23" s="184">
        <f ca="1">K23/$K$29</f>
        <v>2.5581186858752963E-2</v>
      </c>
      <c r="M23" s="36"/>
      <c r="N23" s="36" t="s">
        <v>161</v>
      </c>
      <c r="O23" s="42">
        <f>G23</f>
        <v>0</v>
      </c>
      <c r="P23" s="43">
        <f ca="1">L23</f>
        <v>2.5581186858752963E-2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2:28" ht="15.75" customHeight="1" thickBot="1">
      <c r="B24" s="111" t="s">
        <v>162</v>
      </c>
      <c r="C24" s="36"/>
      <c r="D24" s="36"/>
      <c r="E24" s="36"/>
      <c r="F24" s="41">
        <f>SUM(C24:E24)</f>
        <v>0</v>
      </c>
      <c r="G24" s="184">
        <f>F24/$F$29</f>
        <v>0</v>
      </c>
      <c r="H24" s="60"/>
      <c r="I24" s="188">
        <f ca="1">C55</f>
        <v>283761.50522203167</v>
      </c>
      <c r="J24" s="41">
        <f ca="1">D55</f>
        <v>32604.72551004024</v>
      </c>
      <c r="K24" s="41">
        <f t="shared" ca="1" si="1"/>
        <v>316366.23073207191</v>
      </c>
      <c r="L24" s="172">
        <f ca="1">K24/$K$29</f>
        <v>0.15861520616499394</v>
      </c>
      <c r="M24" s="36"/>
      <c r="N24" s="36" t="s">
        <v>162</v>
      </c>
      <c r="O24" s="42">
        <f>G24</f>
        <v>0</v>
      </c>
      <c r="P24" s="43">
        <f ca="1">L24</f>
        <v>0.15861520616499394</v>
      </c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2:28" ht="15.75" customHeight="1">
      <c r="B25" s="111"/>
      <c r="C25" s="36"/>
      <c r="D25" s="36"/>
      <c r="E25" s="36"/>
      <c r="F25" s="41"/>
      <c r="G25" s="184"/>
      <c r="H25" s="111"/>
      <c r="I25" s="36"/>
      <c r="J25" s="36"/>
      <c r="K25" s="36"/>
      <c r="L25" s="184"/>
      <c r="M25" s="36"/>
      <c r="N25" s="36"/>
      <c r="O25" s="42"/>
      <c r="P25" s="43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2:28" ht="15.75" customHeight="1" thickBot="1">
      <c r="B26" s="111" t="s">
        <v>26</v>
      </c>
      <c r="C26" s="36"/>
      <c r="D26" s="36"/>
      <c r="E26" s="41">
        <v>100000</v>
      </c>
      <c r="F26" s="41">
        <f t="shared" ref="F26:F27" si="2">SUM(C26:E26)</f>
        <v>100000</v>
      </c>
      <c r="G26" s="184">
        <f t="shared" ref="G26:G28" si="3">F26/$F$29</f>
        <v>6.6666666666666666E-2</v>
      </c>
      <c r="H26" s="111"/>
      <c r="I26" s="36"/>
      <c r="J26" s="36"/>
      <c r="K26" s="41">
        <f>SUM(F26+SUM(H26:J26))</f>
        <v>100000</v>
      </c>
      <c r="L26" s="184">
        <f t="shared" ref="L26:L29" ca="1" si="4">K26/$K$29</f>
        <v>5.0136579304927119E-2</v>
      </c>
      <c r="M26" s="36"/>
      <c r="N26" s="36"/>
      <c r="O26" s="42"/>
      <c r="P26" s="43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2:28" ht="15.75" customHeight="1">
      <c r="B27" s="111" t="s">
        <v>27</v>
      </c>
      <c r="C27" s="36"/>
      <c r="D27" s="36"/>
      <c r="E27" s="41">
        <v>50000</v>
      </c>
      <c r="F27" s="41">
        <f t="shared" si="2"/>
        <v>50000</v>
      </c>
      <c r="G27" s="184">
        <f t="shared" si="3"/>
        <v>3.3333333333333333E-2</v>
      </c>
      <c r="H27" s="111"/>
      <c r="I27" s="36"/>
      <c r="J27" s="36"/>
      <c r="K27" s="41">
        <f>SUM(F27+SUM(H27:J27))</f>
        <v>50000</v>
      </c>
      <c r="L27" s="44">
        <f t="shared" ca="1" si="4"/>
        <v>2.5068289652463559E-2</v>
      </c>
      <c r="M27" s="36"/>
      <c r="N27" s="36" t="s">
        <v>26</v>
      </c>
      <c r="O27" s="42">
        <f>G26</f>
        <v>6.6666666666666666E-2</v>
      </c>
      <c r="P27" s="43">
        <f ca="1">L26</f>
        <v>5.0136579304927119E-2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2:28" ht="15.75" customHeight="1" thickBot="1">
      <c r="B28" s="111" t="s">
        <v>163</v>
      </c>
      <c r="C28" s="36"/>
      <c r="D28" s="36"/>
      <c r="E28" s="41"/>
      <c r="F28" s="41"/>
      <c r="G28" s="184">
        <f t="shared" si="3"/>
        <v>0</v>
      </c>
      <c r="H28" s="111"/>
      <c r="I28" s="189">
        <f ca="1">C40</f>
        <v>109564</v>
      </c>
      <c r="J28" s="41"/>
      <c r="K28" s="41">
        <f ca="1">SUM(F28+SUM(H28:J28))</f>
        <v>109564</v>
      </c>
      <c r="L28" s="45">
        <f t="shared" ca="1" si="4"/>
        <v>5.4931641749650345E-2</v>
      </c>
      <c r="M28" s="36"/>
      <c r="N28" s="36" t="s">
        <v>27</v>
      </c>
      <c r="O28" s="42">
        <f>G27</f>
        <v>3.3333333333333333E-2</v>
      </c>
      <c r="P28" s="43">
        <f ca="1">L27</f>
        <v>2.5068289652463559E-2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2:28" ht="15.75" customHeight="1" thickBot="1">
      <c r="B29" s="129" t="s">
        <v>19</v>
      </c>
      <c r="C29" s="130">
        <f t="shared" ref="C29:J29" si="5">SUM(C16:C28)</f>
        <v>1100000</v>
      </c>
      <c r="D29" s="130">
        <f t="shared" si="5"/>
        <v>250000</v>
      </c>
      <c r="E29" s="130">
        <f t="shared" si="5"/>
        <v>150000</v>
      </c>
      <c r="F29" s="130">
        <f t="shared" si="5"/>
        <v>1500000</v>
      </c>
      <c r="G29" s="131">
        <f t="shared" si="5"/>
        <v>1</v>
      </c>
      <c r="H29" s="132">
        <f t="shared" ca="1" si="5"/>
        <v>70585</v>
      </c>
      <c r="I29" s="130">
        <f t="shared" ca="1" si="5"/>
        <v>423966.71027538797</v>
      </c>
      <c r="J29" s="130">
        <f t="shared" ca="1" si="5"/>
        <v>0</v>
      </c>
      <c r="K29" s="130">
        <f t="shared" ref="K29" ca="1" si="6">SUM(F29+SUM(H29:I29))</f>
        <v>1994551.7102753879</v>
      </c>
      <c r="L29" s="133">
        <f t="shared" ca="1" si="4"/>
        <v>1</v>
      </c>
      <c r="M29" s="36"/>
      <c r="N29" s="36" t="s">
        <v>163</v>
      </c>
      <c r="O29" s="42">
        <f>G28</f>
        <v>0</v>
      </c>
      <c r="P29" s="43">
        <f ca="1">L28</f>
        <v>5.4931641749650345E-2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2:28" ht="15.75" customHeight="1" thickBot="1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42">
        <f>G29</f>
        <v>1</v>
      </c>
      <c r="P30" s="43">
        <f ca="1">L29</f>
        <v>1</v>
      </c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2:28" ht="15.75" customHeight="1" thickBot="1">
      <c r="B31" s="124" t="s">
        <v>164</v>
      </c>
      <c r="C31" s="125" t="s">
        <v>32</v>
      </c>
      <c r="D31" s="125" t="s">
        <v>165</v>
      </c>
      <c r="E31" s="125" t="s">
        <v>34</v>
      </c>
      <c r="F31" s="125" t="s">
        <v>166</v>
      </c>
      <c r="G31" s="125" t="s">
        <v>36</v>
      </c>
      <c r="H31" s="126" t="s">
        <v>167</v>
      </c>
      <c r="I31" s="126" t="s">
        <v>168</v>
      </c>
      <c r="J31" s="126" t="s">
        <v>169</v>
      </c>
      <c r="K31" s="127" t="s">
        <v>170</v>
      </c>
      <c r="M31" s="39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2:28" ht="15.75" customHeight="1">
      <c r="B32" s="190" t="s">
        <v>37</v>
      </c>
      <c r="C32" s="191">
        <v>43831</v>
      </c>
      <c r="D32" s="192">
        <f>1075000/1.2992</f>
        <v>827432.26600985229</v>
      </c>
      <c r="E32" s="193">
        <v>7.0000000000000007E-2</v>
      </c>
      <c r="F32" s="192">
        <f>40000000/1.2992</f>
        <v>30788177.339901481</v>
      </c>
      <c r="G32" s="193">
        <v>0.25</v>
      </c>
      <c r="H32" s="54">
        <f>(D32)*(1+E32/12)^(($C$8-C32)/365*12)</f>
        <v>934974.3986524801</v>
      </c>
      <c r="I32" s="56">
        <f t="shared" ref="I32:I33" ca="1" si="7">F32/$C$44</f>
        <v>18.324670811875304</v>
      </c>
      <c r="J32" s="56">
        <f ca="1">$C$46*(1-G32)</f>
        <v>32.203920860387704</v>
      </c>
      <c r="K32" s="46">
        <f ca="1">ROUND(H32/MIN(I32:J32),0)</f>
        <v>51023</v>
      </c>
      <c r="M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2:28" ht="15.75" customHeight="1" thickBot="1">
      <c r="B33" s="194" t="s">
        <v>25</v>
      </c>
      <c r="C33" s="195">
        <v>44256</v>
      </c>
      <c r="D33" s="196">
        <f>500000/1.2661</f>
        <v>394913.51394044707</v>
      </c>
      <c r="E33" s="197">
        <v>0.08</v>
      </c>
      <c r="F33" s="196">
        <f>45000000/1.2661</f>
        <v>35542216.254640236</v>
      </c>
      <c r="G33" s="197">
        <v>0.2</v>
      </c>
      <c r="H33" s="198">
        <f>(D33)*(1+E33/12)^(($C$8-C33)/365*12)</f>
        <v>413813.43942573993</v>
      </c>
      <c r="I33" s="199">
        <f t="shared" ca="1" si="7"/>
        <v>21.154204927444077</v>
      </c>
      <c r="J33" s="199">
        <f ca="1">$C$46*(1-G33)</f>
        <v>34.350848917746887</v>
      </c>
      <c r="K33" s="47">
        <f ca="1">ROUND(H33/MIN(I33:J33),0)</f>
        <v>19562</v>
      </c>
      <c r="M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2:28" ht="15.75" customHeight="1">
      <c r="B34" s="59" t="s">
        <v>171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2:28" ht="15.75" customHeight="1" thickBot="1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spans="2:28" ht="15.75" customHeight="1">
      <c r="B36" s="118" t="s">
        <v>172</v>
      </c>
      <c r="C36" s="160"/>
      <c r="D36" s="36"/>
      <c r="E36" s="36"/>
      <c r="F36" s="36"/>
      <c r="G36" s="36"/>
      <c r="H36" s="36"/>
      <c r="I36" s="36"/>
      <c r="J36" s="36"/>
      <c r="K36" s="36"/>
      <c r="L36" s="36"/>
      <c r="M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spans="2:28" ht="15.75" customHeight="1">
      <c r="B37" s="200" t="s">
        <v>173</v>
      </c>
      <c r="C37" s="113"/>
      <c r="D37" s="36"/>
      <c r="E37" s="36"/>
      <c r="F37" s="36"/>
      <c r="G37" s="36"/>
      <c r="H37" s="36"/>
      <c r="I37" s="36"/>
      <c r="J37" s="36"/>
      <c r="K37" s="36"/>
      <c r="L37" s="36"/>
      <c r="M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2:28" ht="15.75" customHeight="1">
      <c r="B38" s="111"/>
      <c r="C38" s="113"/>
      <c r="D38" s="36"/>
      <c r="E38" s="36"/>
      <c r="F38" s="36"/>
      <c r="G38" s="36"/>
      <c r="H38" s="36"/>
      <c r="I38" s="36"/>
      <c r="J38" s="36"/>
      <c r="K38" s="36"/>
      <c r="L38" s="36"/>
      <c r="M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spans="2:28" ht="15.75" customHeight="1" thickBot="1">
      <c r="B39" s="111" t="s">
        <v>174</v>
      </c>
      <c r="C39" s="201">
        <f>F29</f>
        <v>1500000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2:28" ht="13.5" thickBot="1">
      <c r="B40" s="111" t="s">
        <v>175</v>
      </c>
      <c r="C40" s="48">
        <f ca="1">C50</f>
        <v>109564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2:28" ht="13.15">
      <c r="B41" s="145" t="s">
        <v>176</v>
      </c>
      <c r="C41" s="113"/>
      <c r="D41" s="36"/>
      <c r="E41" s="36"/>
      <c r="F41" s="36"/>
      <c r="G41" s="36"/>
      <c r="H41" s="36"/>
      <c r="I41" s="56"/>
      <c r="J41" s="56"/>
      <c r="K41" s="36"/>
      <c r="L41" s="36"/>
      <c r="M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spans="2:28" ht="13.15">
      <c r="B42" s="111" t="s">
        <v>37</v>
      </c>
      <c r="C42" s="201">
        <f ca="1">K32</f>
        <v>51023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2:28" ht="13.15">
      <c r="B43" s="111" t="s">
        <v>25</v>
      </c>
      <c r="C43" s="201">
        <f ca="1">K33</f>
        <v>19562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spans="2:28" ht="13.15">
      <c r="B44" s="111" t="s">
        <v>177</v>
      </c>
      <c r="C44" s="201">
        <f ca="1">SUM(C39:C43)</f>
        <v>1680149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2:28" ht="13.5" thickBot="1">
      <c r="B45" s="111"/>
      <c r="C45" s="113"/>
      <c r="D45" s="36"/>
      <c r="E45" s="36" t="s">
        <v>228</v>
      </c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spans="2:28" ht="13.5" thickBot="1">
      <c r="B46" s="202" t="s">
        <v>178</v>
      </c>
      <c r="C46" s="49">
        <f ca="1">C5/C44</f>
        <v>42.938561147183606</v>
      </c>
      <c r="D46" s="5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2:28" ht="13.15">
      <c r="B47" s="111"/>
      <c r="C47" s="113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spans="2:28" ht="13.15">
      <c r="B48" s="111" t="s">
        <v>179</v>
      </c>
      <c r="C48" s="201">
        <f ca="1">ROUND(C7*K29,0)</f>
        <v>159564</v>
      </c>
      <c r="D48" s="36"/>
      <c r="E48" s="36"/>
      <c r="F48" s="36"/>
      <c r="G48" s="36"/>
      <c r="H48" s="36"/>
      <c r="I48" s="36"/>
      <c r="J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spans="2:28" ht="13.5" thickBot="1">
      <c r="B49" s="111" t="s">
        <v>180</v>
      </c>
      <c r="C49" s="201">
        <f>K27</f>
        <v>50000</v>
      </c>
      <c r="D49" s="36"/>
      <c r="E49" s="36"/>
      <c r="F49" s="36"/>
      <c r="G49" s="36"/>
      <c r="H49" s="36"/>
      <c r="I49" s="36"/>
      <c r="J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spans="2:28" ht="13.5" thickBot="1">
      <c r="B50" s="116" t="s">
        <v>163</v>
      </c>
      <c r="C50" s="48">
        <f ca="1">C48-C49</f>
        <v>109564</v>
      </c>
      <c r="D50" s="36"/>
      <c r="E50" s="36"/>
      <c r="F50" s="36"/>
      <c r="G50" s="36"/>
      <c r="H50" s="36"/>
      <c r="I50" s="36"/>
      <c r="J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spans="2:28" ht="13.5" thickBot="1">
      <c r="B51" s="36"/>
      <c r="C51" s="36"/>
      <c r="D51" s="36"/>
      <c r="E51" s="36"/>
      <c r="F51" s="36"/>
      <c r="G51" s="36"/>
      <c r="H51" s="36"/>
      <c r="I51" s="36"/>
      <c r="J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spans="2:28" ht="13.15">
      <c r="B52" s="118"/>
      <c r="C52" s="160" t="s">
        <v>181</v>
      </c>
      <c r="D52" s="118" t="s">
        <v>182</v>
      </c>
      <c r="E52" s="120" t="s">
        <v>19</v>
      </c>
      <c r="F52" s="36"/>
      <c r="G52" s="285"/>
      <c r="H52" s="36"/>
      <c r="I52" s="36"/>
      <c r="J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2:28" ht="13.15">
      <c r="B53" s="36" t="s">
        <v>23</v>
      </c>
      <c r="C53" s="171">
        <f ca="1">(K29*G18)-F18-J18</f>
        <v>15320.60252667816</v>
      </c>
      <c r="D53" s="171">
        <f ca="1">(F6*G18)/C46</f>
        <v>1164.454482501437</v>
      </c>
      <c r="E53" s="171">
        <f ca="1">SUM(C53:D53)</f>
        <v>16485.057009179596</v>
      </c>
      <c r="F53" s="36"/>
      <c r="G53" s="241"/>
      <c r="H53" s="58"/>
      <c r="I53" s="36"/>
      <c r="J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spans="2:28" ht="13.15">
      <c r="B54" s="36" t="s">
        <v>160</v>
      </c>
      <c r="C54" s="171">
        <f ca="1">(K29*G19)-F19-J19</f>
        <v>15320.60252667816</v>
      </c>
      <c r="D54" s="171">
        <f ca="1">(F6*G19)/C46</f>
        <v>1164.454482501437</v>
      </c>
      <c r="E54" s="171">
        <f t="shared" ref="E54:E55" ca="1" si="8">SUM(C54:D54)</f>
        <v>16485.057009179596</v>
      </c>
      <c r="F54" s="36"/>
      <c r="G54" s="36"/>
      <c r="H54" s="36"/>
      <c r="I54" s="36"/>
      <c r="J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2:28" ht="13.15">
      <c r="B55" s="36" t="s">
        <v>162</v>
      </c>
      <c r="C55" s="171">
        <f ca="1">C11-C54-C53</f>
        <v>283761.50522203167</v>
      </c>
      <c r="D55" s="171">
        <f ca="1">(F6/C46)-D53-D54</f>
        <v>32604.72551004024</v>
      </c>
      <c r="E55" s="171">
        <f t="shared" ca="1" si="8"/>
        <v>316366.23073207191</v>
      </c>
      <c r="F55" s="36"/>
      <c r="G55" s="36"/>
      <c r="H55" s="36"/>
      <c r="I55" s="36"/>
      <c r="J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2:28" ht="13.15">
      <c r="B56" s="36"/>
      <c r="C56" s="36"/>
      <c r="D56" s="36"/>
      <c r="E56" s="36"/>
      <c r="F56" s="36"/>
      <c r="G56" s="36"/>
      <c r="H56" s="36"/>
      <c r="I56" s="36"/>
      <c r="J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2:28" ht="13.15">
      <c r="B57" s="36"/>
      <c r="C57" s="36"/>
      <c r="D57" s="36"/>
      <c r="E57" s="171"/>
      <c r="F57" s="36"/>
      <c r="G57" s="36"/>
      <c r="H57" s="36"/>
      <c r="I57" s="36"/>
      <c r="J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2:28" ht="13.5" thickBot="1">
      <c r="B58" s="50"/>
      <c r="C58" s="50"/>
      <c r="D58" s="50"/>
      <c r="E58" s="50"/>
      <c r="F58" s="50"/>
      <c r="G58" s="50"/>
      <c r="H58" s="50"/>
      <c r="I58" s="50"/>
      <c r="J58" s="50"/>
      <c r="K58" s="51"/>
      <c r="L58" s="51"/>
      <c r="M58" s="51"/>
      <c r="N58" s="51"/>
      <c r="O58" s="50"/>
      <c r="P58" s="50"/>
      <c r="Q58" s="50"/>
      <c r="R58" s="50"/>
      <c r="S58" s="50"/>
      <c r="T58" s="36"/>
      <c r="U58" s="36"/>
      <c r="V58" s="36"/>
      <c r="W58" s="36"/>
      <c r="X58" s="36"/>
      <c r="Y58" s="36"/>
      <c r="Z58" s="36"/>
      <c r="AA58" s="36"/>
      <c r="AB58" s="36"/>
    </row>
    <row r="59" spans="2:28" ht="13.5" thickBot="1">
      <c r="B59" s="36"/>
      <c r="C59" s="36"/>
      <c r="D59" s="36"/>
      <c r="E59" s="36"/>
      <c r="F59" s="36"/>
      <c r="G59" s="36"/>
      <c r="H59" s="36"/>
      <c r="I59" s="36"/>
      <c r="J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spans="2:28" ht="13.5" thickBot="1">
      <c r="B60" s="38" t="s">
        <v>229</v>
      </c>
      <c r="C60" s="52">
        <v>677517806.62985802</v>
      </c>
      <c r="D60" s="36"/>
      <c r="E60" s="36"/>
      <c r="F60" s="36"/>
      <c r="G60" s="36"/>
      <c r="H60" s="36"/>
      <c r="I60" s="36"/>
      <c r="J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spans="2:28" ht="13.5" thickBot="1">
      <c r="B61" s="36"/>
      <c r="C61" s="36"/>
      <c r="D61" s="36"/>
      <c r="E61" s="36"/>
      <c r="F61" s="36"/>
      <c r="G61" s="36"/>
      <c r="H61" s="36"/>
      <c r="I61" s="36"/>
      <c r="J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spans="2:28" ht="13.15">
      <c r="B62" s="118" t="s">
        <v>184</v>
      </c>
      <c r="C62" s="119" t="s">
        <v>185</v>
      </c>
      <c r="D62" s="119" t="s">
        <v>186</v>
      </c>
      <c r="E62" s="120" t="s">
        <v>187</v>
      </c>
      <c r="F62" s="36"/>
      <c r="G62" s="36"/>
      <c r="H62" s="36"/>
      <c r="I62" s="36"/>
      <c r="J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2:28" ht="13.15">
      <c r="B63" s="111" t="s">
        <v>21</v>
      </c>
      <c r="C63" s="41">
        <f ca="1">K16</f>
        <v>715066.36552495684</v>
      </c>
      <c r="D63" s="112">
        <f t="shared" ref="D63:D72" ca="1" si="9">C63/$C$79</f>
        <v>0.35850981543427995</v>
      </c>
      <c r="E63" s="113" t="s">
        <v>188</v>
      </c>
      <c r="F63" s="36"/>
      <c r="G63" s="36"/>
      <c r="H63" s="36"/>
      <c r="I63" s="36"/>
      <c r="J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2:28" ht="13.15">
      <c r="B64" s="111" t="s">
        <v>22</v>
      </c>
      <c r="C64" s="41">
        <f>K17</f>
        <v>350000</v>
      </c>
      <c r="D64" s="112">
        <f t="shared" ca="1" si="9"/>
        <v>0.1754780275672449</v>
      </c>
      <c r="E64" s="113" t="s">
        <v>188</v>
      </c>
      <c r="F64" s="36"/>
      <c r="G64" s="36"/>
      <c r="H64" s="36"/>
      <c r="I64" s="36"/>
      <c r="J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spans="2:28" ht="13.15">
      <c r="B65" s="111" t="s">
        <v>23</v>
      </c>
      <c r="C65" s="41">
        <f ca="1">J18</f>
        <v>1164.454482501437</v>
      </c>
      <c r="D65" s="112">
        <f t="shared" ca="1" si="9"/>
        <v>5.8381764508911162E-4</v>
      </c>
      <c r="E65" s="113" t="s">
        <v>188</v>
      </c>
      <c r="F65" s="36"/>
      <c r="G65" s="36"/>
      <c r="H65" s="36"/>
      <c r="I65" s="36"/>
      <c r="J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spans="2:28" ht="13.15">
      <c r="B66" s="111" t="s">
        <v>160</v>
      </c>
      <c r="C66" s="41">
        <f ca="1">J19</f>
        <v>1164.454482501437</v>
      </c>
      <c r="D66" s="112">
        <f t="shared" ca="1" si="9"/>
        <v>5.8381764508911162E-4</v>
      </c>
      <c r="E66" s="113" t="s">
        <v>188</v>
      </c>
      <c r="F66" s="36"/>
      <c r="G66" s="36"/>
      <c r="H66" s="36"/>
      <c r="I66" s="36"/>
      <c r="J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spans="2:28" ht="13.15">
      <c r="B67" s="111" t="s">
        <v>162</v>
      </c>
      <c r="C67" s="41">
        <f ca="1">J24</f>
        <v>32604.72551004024</v>
      </c>
      <c r="D67" s="112">
        <f t="shared" ca="1" si="9"/>
        <v>1.6346894062495124E-2</v>
      </c>
      <c r="E67" s="113" t="s">
        <v>188</v>
      </c>
      <c r="F67" s="36"/>
      <c r="G67" s="36"/>
      <c r="H67" s="36"/>
      <c r="I67" s="36"/>
      <c r="J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spans="2:28" ht="13.15">
      <c r="B68" s="111" t="s">
        <v>27</v>
      </c>
      <c r="C68" s="203">
        <f>F27</f>
        <v>50000</v>
      </c>
      <c r="D68" s="112">
        <f t="shared" ca="1" si="9"/>
        <v>2.5068289652463556E-2</v>
      </c>
      <c r="E68" s="113" t="s">
        <v>188</v>
      </c>
      <c r="F68" s="36"/>
      <c r="G68" s="36"/>
      <c r="H68" s="36"/>
      <c r="I68" s="36"/>
      <c r="J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spans="2:28" ht="13.15">
      <c r="B69" s="111" t="s">
        <v>163</v>
      </c>
      <c r="C69" s="203">
        <f ca="1">I28</f>
        <v>109564</v>
      </c>
      <c r="D69" s="112">
        <f t="shared" ca="1" si="9"/>
        <v>5.4931641749650338E-2</v>
      </c>
      <c r="E69" s="113" t="s">
        <v>188</v>
      </c>
      <c r="F69" s="36"/>
      <c r="G69" s="36"/>
      <c r="H69" s="36"/>
      <c r="I69" s="36"/>
      <c r="J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spans="2:28" ht="13.15">
      <c r="B70" s="111" t="s">
        <v>26</v>
      </c>
      <c r="C70" s="203">
        <f>K26</f>
        <v>100000</v>
      </c>
      <c r="D70" s="112">
        <f t="shared" ca="1" si="9"/>
        <v>5.0136579304927112E-2</v>
      </c>
      <c r="E70" s="113" t="s">
        <v>188</v>
      </c>
      <c r="F70" s="36"/>
      <c r="G70" s="36"/>
      <c r="H70" s="36"/>
      <c r="I70" s="36"/>
      <c r="J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2:28" ht="13.15">
      <c r="B71" s="111" t="s">
        <v>23</v>
      </c>
      <c r="C71" s="203">
        <f>D18</f>
        <v>50000</v>
      </c>
      <c r="D71" s="112">
        <f t="shared" ca="1" si="9"/>
        <v>2.5068289652463556E-2</v>
      </c>
      <c r="E71" s="113" t="s">
        <v>189</v>
      </c>
      <c r="F71" s="36"/>
      <c r="G71" s="36"/>
      <c r="H71" s="36"/>
      <c r="I71" s="36"/>
      <c r="J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spans="2:28" ht="13.15">
      <c r="B72" s="111" t="s">
        <v>160</v>
      </c>
      <c r="C72" s="203">
        <f>D19</f>
        <v>50000</v>
      </c>
      <c r="D72" s="112">
        <f t="shared" ca="1" si="9"/>
        <v>2.5068289652463556E-2</v>
      </c>
      <c r="E72" s="113" t="s">
        <v>189</v>
      </c>
      <c r="F72" s="36"/>
      <c r="G72" s="36"/>
      <c r="H72" s="36"/>
      <c r="I72" s="36"/>
      <c r="J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spans="2:28" ht="13.15">
      <c r="B73" s="111" t="s">
        <v>25</v>
      </c>
      <c r="C73" s="41">
        <f>D21</f>
        <v>150000</v>
      </c>
      <c r="D73" s="112">
        <f ca="1">C73/$C$79</f>
        <v>7.5204868957390675E-2</v>
      </c>
      <c r="E73" s="113" t="s">
        <v>189</v>
      </c>
      <c r="F73" s="36"/>
      <c r="G73" s="36"/>
      <c r="H73" s="36"/>
      <c r="I73" s="36"/>
      <c r="J73" s="36"/>
      <c r="M73" s="291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spans="2:28" ht="13.15">
      <c r="B74" s="111" t="s">
        <v>23</v>
      </c>
      <c r="C74" s="41">
        <f ca="1">I18</f>
        <v>15320.60252667816</v>
      </c>
      <c r="D74" s="112">
        <f t="shared" ref="D74:D75" ca="1" si="10">C74/$C$79</f>
        <v>7.6812260357806625E-3</v>
      </c>
      <c r="E74" s="115" t="s">
        <v>190</v>
      </c>
      <c r="F74" s="36"/>
      <c r="G74" s="36"/>
      <c r="H74" s="36"/>
      <c r="I74" s="36"/>
      <c r="J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2:28" ht="13.15">
      <c r="B75" s="111" t="s">
        <v>160</v>
      </c>
      <c r="C75" s="41">
        <f ca="1">I19</f>
        <v>15320.60252667816</v>
      </c>
      <c r="D75" s="112">
        <f t="shared" ca="1" si="10"/>
        <v>7.6812260357806625E-3</v>
      </c>
      <c r="E75" s="115" t="s">
        <v>190</v>
      </c>
      <c r="F75" s="36"/>
      <c r="G75" s="36"/>
      <c r="H75" s="36"/>
      <c r="I75" s="36"/>
      <c r="J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2:28" ht="13.15">
      <c r="B76" s="114" t="s">
        <v>161</v>
      </c>
      <c r="C76" s="204">
        <f ca="1">K23</f>
        <v>51023</v>
      </c>
      <c r="D76" s="112">
        <f ca="1">C76/$C$79</f>
        <v>2.558118685875296E-2</v>
      </c>
      <c r="E76" s="115" t="s">
        <v>190</v>
      </c>
      <c r="F76" s="36"/>
      <c r="G76" s="36"/>
      <c r="H76" s="36"/>
      <c r="I76" s="36"/>
      <c r="J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spans="2:28" ht="13.15">
      <c r="B77" s="111" t="s">
        <v>25</v>
      </c>
      <c r="C77" s="41">
        <f ca="1">H21</f>
        <v>19562</v>
      </c>
      <c r="D77" s="112">
        <f ca="1">C77/$C$79</f>
        <v>9.8077176436298409E-3</v>
      </c>
      <c r="E77" s="113" t="s">
        <v>190</v>
      </c>
      <c r="F77" s="36"/>
      <c r="G77" s="36"/>
      <c r="H77" s="36"/>
      <c r="I77" s="36"/>
      <c r="J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spans="2:28" ht="13.15">
      <c r="B78" s="111" t="s">
        <v>162</v>
      </c>
      <c r="C78" s="41">
        <f ca="1">I24</f>
        <v>283761.50522203167</v>
      </c>
      <c r="D78" s="112">
        <f ca="1">C78/$C$79</f>
        <v>0.1422683121024988</v>
      </c>
      <c r="E78" s="113" t="s">
        <v>191</v>
      </c>
      <c r="F78" s="36"/>
      <c r="G78" s="36"/>
      <c r="H78" s="36"/>
      <c r="I78" s="36"/>
      <c r="J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spans="2:28" ht="13.5" thickBot="1">
      <c r="B79" s="116" t="s">
        <v>192</v>
      </c>
      <c r="C79" s="173">
        <f ca="1">SUM(C63:C78)</f>
        <v>1994551.7102753881</v>
      </c>
      <c r="D79" s="174">
        <f ca="1">SUM(D63:D78)</f>
        <v>0.99999999999999989</v>
      </c>
      <c r="E79" s="117"/>
      <c r="F79" s="41"/>
      <c r="G79" s="36"/>
      <c r="H79" s="36"/>
      <c r="I79" s="36"/>
      <c r="J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spans="2:28" ht="13.5" thickBot="1">
      <c r="B80" s="36"/>
      <c r="C80" s="36"/>
      <c r="D80" s="36"/>
      <c r="E80" s="36"/>
      <c r="F80" s="36"/>
      <c r="G80" s="36"/>
      <c r="H80" s="36"/>
      <c r="I80" s="36"/>
      <c r="J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spans="2:28" ht="13.5" thickBot="1">
      <c r="B81" s="118" t="s">
        <v>193</v>
      </c>
      <c r="C81" s="121"/>
      <c r="D81" s="122"/>
      <c r="E81" s="123"/>
      <c r="F81" s="36"/>
      <c r="G81" s="36"/>
      <c r="H81" s="36"/>
      <c r="I81" s="36"/>
      <c r="J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2:28" ht="13.15">
      <c r="B82" s="205" t="s">
        <v>230</v>
      </c>
      <c r="C82" s="135"/>
      <c r="D82" s="135"/>
      <c r="E82" s="136"/>
      <c r="F82" s="36"/>
      <c r="G82" s="36"/>
      <c r="H82" s="36"/>
      <c r="I82" s="36"/>
      <c r="J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spans="2:28" ht="13.15">
      <c r="B83" s="206" t="s">
        <v>162</v>
      </c>
      <c r="C83" s="207">
        <f ca="1">I24*C46</f>
        <v>12184310.743193068</v>
      </c>
      <c r="D83" s="208"/>
      <c r="E83" s="209"/>
      <c r="F83" s="36"/>
      <c r="G83" s="36"/>
      <c r="H83" s="36"/>
      <c r="I83" s="36"/>
      <c r="J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spans="2:28" ht="13.15">
      <c r="B84" s="210" t="s">
        <v>25</v>
      </c>
      <c r="C84" s="207">
        <f>H33</f>
        <v>413813.43942573993</v>
      </c>
      <c r="D84" s="208"/>
      <c r="E84" s="209"/>
      <c r="F84" s="36"/>
      <c r="G84" s="36"/>
      <c r="H84" s="36"/>
      <c r="I84" s="36"/>
      <c r="J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spans="2:28" ht="13.15">
      <c r="B85" s="210" t="s">
        <v>37</v>
      </c>
      <c r="C85" s="207">
        <f>H32</f>
        <v>934974.3986524801</v>
      </c>
      <c r="D85" s="208"/>
      <c r="E85" s="209"/>
      <c r="F85" s="36"/>
      <c r="G85" s="36"/>
      <c r="H85" s="36"/>
      <c r="I85" s="36"/>
      <c r="J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spans="2:28" ht="13.15">
      <c r="B86" s="210" t="s">
        <v>160</v>
      </c>
      <c r="C86" s="207">
        <f ca="1">I18*C46</f>
        <v>657844.62840346585</v>
      </c>
      <c r="D86" s="208"/>
      <c r="E86" s="209"/>
      <c r="F86" s="36"/>
      <c r="G86" s="36"/>
      <c r="H86" s="36"/>
      <c r="I86" s="36"/>
      <c r="J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spans="2:28" ht="13.15">
      <c r="B87" s="210" t="s">
        <v>23</v>
      </c>
      <c r="C87" s="207">
        <f ca="1">I19*C46</f>
        <v>657844.62840346585</v>
      </c>
      <c r="D87" s="208"/>
      <c r="E87" s="209"/>
      <c r="F87" s="36"/>
      <c r="G87" s="36"/>
      <c r="H87" s="36"/>
      <c r="I87" s="36"/>
      <c r="J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spans="2:28" ht="13.15">
      <c r="B88" s="202" t="s">
        <v>194</v>
      </c>
      <c r="C88" s="211"/>
      <c r="D88" s="208"/>
      <c r="E88" s="209"/>
      <c r="F88" s="36"/>
      <c r="G88" s="36"/>
      <c r="H88" s="36"/>
      <c r="I88" s="36"/>
      <c r="J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spans="2:28" ht="13.15">
      <c r="B89" s="210" t="s">
        <v>25</v>
      </c>
      <c r="C89" s="207">
        <f>D21*C9</f>
        <v>2400000</v>
      </c>
      <c r="D89" s="208"/>
      <c r="E89" s="209"/>
      <c r="F89" s="36"/>
      <c r="G89" s="36"/>
      <c r="H89" s="36"/>
      <c r="I89" s="36"/>
      <c r="J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spans="2:28" ht="13.15">
      <c r="B90" s="212" t="s">
        <v>160</v>
      </c>
      <c r="C90" s="207">
        <f>D19*C9</f>
        <v>800000</v>
      </c>
      <c r="E90" s="134"/>
      <c r="F90" s="36"/>
      <c r="G90" s="36"/>
      <c r="H90" s="36"/>
      <c r="I90" s="36"/>
      <c r="J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spans="2:28" ht="13.5" thickBot="1">
      <c r="B91" s="213" t="s">
        <v>23</v>
      </c>
      <c r="C91" s="214">
        <f>D18*C9</f>
        <v>800000</v>
      </c>
      <c r="D91" s="215"/>
      <c r="E91" s="216"/>
      <c r="F91" s="36"/>
      <c r="G91" s="36"/>
      <c r="H91" s="36"/>
      <c r="I91" s="36"/>
      <c r="J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spans="2:28" ht="13.5" thickBot="1">
      <c r="C92" s="36"/>
      <c r="D92" s="36"/>
      <c r="E92" s="36"/>
      <c r="F92" s="36"/>
      <c r="G92" s="36"/>
      <c r="H92" s="36"/>
      <c r="I92" s="36"/>
      <c r="J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spans="2:28" ht="13.5" thickBot="1">
      <c r="B93" s="107" t="s">
        <v>195</v>
      </c>
      <c r="C93" s="108" t="s">
        <v>196</v>
      </c>
      <c r="D93" s="108" t="s">
        <v>197</v>
      </c>
      <c r="E93" s="109" t="s">
        <v>198</v>
      </c>
      <c r="F93" s="36"/>
      <c r="G93" s="36"/>
      <c r="H93" s="36"/>
      <c r="I93" s="36"/>
      <c r="J93" s="36"/>
      <c r="K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spans="2:28" ht="13.15">
      <c r="B94" s="157" t="s">
        <v>201</v>
      </c>
      <c r="C94" s="153"/>
      <c r="D94" s="153"/>
      <c r="E94" s="154"/>
      <c r="F94" s="36"/>
      <c r="G94" s="36"/>
      <c r="H94" s="36"/>
      <c r="I94" s="36"/>
      <c r="J94" s="36"/>
      <c r="K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spans="2:28" ht="13.15">
      <c r="B95" s="111" t="s">
        <v>206</v>
      </c>
      <c r="C95" s="192">
        <f ca="1">C83*E95</f>
        <v>12184310.743193068</v>
      </c>
      <c r="D95" s="192">
        <f ca="1">C60*D78</f>
        <v>96389314.768617064</v>
      </c>
      <c r="E95" s="217">
        <v>1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spans="2:28" ht="13.15">
      <c r="B96" s="111" t="s">
        <v>25</v>
      </c>
      <c r="C96" s="192">
        <f>C84*E96</f>
        <v>413813.43942573993</v>
      </c>
      <c r="D96" s="192">
        <f ca="1">C60*D77</f>
        <v>6644903.3459570492</v>
      </c>
      <c r="E96" s="217">
        <v>1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spans="2:28" ht="13.15">
      <c r="B97" s="111" t="s">
        <v>161</v>
      </c>
      <c r="C97" s="192">
        <f>C85*E97</f>
        <v>934974.3986524801</v>
      </c>
      <c r="D97" s="192">
        <f ca="1">C60*D76</f>
        <v>17331709.611530852</v>
      </c>
      <c r="E97" s="217">
        <v>1</v>
      </c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spans="2:28" ht="13.15">
      <c r="B98" s="111" t="s">
        <v>160</v>
      </c>
      <c r="C98" s="192">
        <f t="shared" ref="C98:C99" ca="1" si="11">C86*E98</f>
        <v>657844.62840346585</v>
      </c>
      <c r="D98" s="192">
        <f ca="1">C60*D75</f>
        <v>5204167.4159902735</v>
      </c>
      <c r="E98" s="217">
        <v>1</v>
      </c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spans="2:28" ht="13.15">
      <c r="B99" s="111" t="s">
        <v>23</v>
      </c>
      <c r="C99" s="192">
        <f t="shared" ca="1" si="11"/>
        <v>657844.62840346585</v>
      </c>
      <c r="D99" s="192">
        <f ca="1">C60*D74</f>
        <v>5204167.4159902735</v>
      </c>
      <c r="E99" s="217">
        <v>1</v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spans="2:28" ht="13.15">
      <c r="B100" s="158" t="s">
        <v>231</v>
      </c>
      <c r="C100" s="218"/>
      <c r="D100" s="218"/>
      <c r="E100" s="155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spans="2:28" ht="13.15">
      <c r="B101" s="111" t="s">
        <v>25</v>
      </c>
      <c r="C101" s="192">
        <f>C89*E101</f>
        <v>2400000</v>
      </c>
      <c r="D101" s="192">
        <f ca="1">C60*D73</f>
        <v>50952637.863897227</v>
      </c>
      <c r="E101" s="217">
        <v>1</v>
      </c>
      <c r="F101" s="36"/>
      <c r="G101" s="36"/>
      <c r="H101" s="36"/>
      <c r="I101" s="36"/>
      <c r="J101" s="36"/>
      <c r="K101" s="36"/>
      <c r="L101" s="36"/>
      <c r="M101" s="36"/>
      <c r="N101" s="53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spans="2:28" ht="13.15">
      <c r="B102" s="111" t="s">
        <v>160</v>
      </c>
      <c r="C102" s="192">
        <f>C90*E102</f>
        <v>800000</v>
      </c>
      <c r="D102" s="192">
        <f ca="1">C60*D72</f>
        <v>16984212.621299073</v>
      </c>
      <c r="E102" s="217">
        <v>1</v>
      </c>
      <c r="F102" s="36"/>
      <c r="G102" s="36"/>
      <c r="H102" s="36"/>
      <c r="I102" s="36"/>
      <c r="J102" s="36"/>
      <c r="K102" s="36"/>
      <c r="L102" s="36"/>
      <c r="M102" s="36"/>
      <c r="N102" s="53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spans="2:28" ht="13.5" thickBot="1">
      <c r="B103" s="219" t="s">
        <v>23</v>
      </c>
      <c r="C103" s="220">
        <f>C91*E103</f>
        <v>800000</v>
      </c>
      <c r="D103" s="220">
        <f ca="1">C60*D71</f>
        <v>16984212.621299073</v>
      </c>
      <c r="E103" s="221">
        <v>1</v>
      </c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spans="2:28" ht="13.5" thickBot="1"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spans="2:28" ht="13.5" thickBot="1">
      <c r="B105" s="118" t="s">
        <v>200</v>
      </c>
      <c r="C105" s="119"/>
      <c r="D105" s="119"/>
      <c r="E105" s="120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spans="2:28" ht="13.15">
      <c r="B106" s="157" t="s">
        <v>201</v>
      </c>
      <c r="C106" s="153"/>
      <c r="D106" s="153"/>
      <c r="E106" s="154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spans="2:28" ht="13.15">
      <c r="B107" s="111" t="s">
        <v>162</v>
      </c>
      <c r="C107" s="192">
        <f ca="1">IF($C$60&lt;SUM(MAX($C$95:$D$95),MAX($C$96:$D$96),MAX($C$97:$D$97),MAX(C98:D98),MAX(C99:D99)),$C$60*(MAX(C95:D95)/SUM(MAX($C$95:$D$95),MAX($C$96:$D$96),MAX($C$97:$D$97),MAX(C98:D98),MAX(C99:D99))),MAX(C95:D95))</f>
        <v>96389314.768617064</v>
      </c>
      <c r="D107" s="222" t="str">
        <f ca="1">IF(C107=D95,"Convert to Common", "Do not Convert")</f>
        <v>Convert to Common</v>
      </c>
      <c r="E107" s="223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spans="2:28" ht="13.15">
      <c r="B108" s="111" t="s">
        <v>232</v>
      </c>
      <c r="C108" s="192">
        <f ca="1">C60-C107</f>
        <v>581128491.86124098</v>
      </c>
      <c r="D108" s="224"/>
      <c r="E108" s="223"/>
      <c r="F108" s="156"/>
      <c r="G108" s="36"/>
      <c r="H108" s="54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spans="2:28" ht="13.15">
      <c r="B109" s="111" t="s">
        <v>25</v>
      </c>
      <c r="C109" s="192">
        <f ca="1">IF($C$60&lt;SUM(MAX($C$95:$D$95),MAX($C$96:$D$96),MAX($C$97:$D$97),MAX(C98:D98),MAX(C99:D99)),$C$60*(MAX(C96:D96)/SUM(MAX($C$95:$D$95),MAX($C$96:$D$96),MAX($C$97:$D$97),,MAX(C98:D98),MAX(C99:D99))),MAX(C96:D96))</f>
        <v>6644903.3459570492</v>
      </c>
      <c r="D109" s="222" t="str">
        <f ca="1">IF(C109=D96,"Convert to Common", "Do not Convert")</f>
        <v>Convert to Common</v>
      </c>
      <c r="E109" s="2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spans="2:28" ht="13.15">
      <c r="B110" s="111" t="s">
        <v>161</v>
      </c>
      <c r="C110" s="192">
        <f ca="1">IF($C$60&lt;SUM(MAX($C$95:$D$95),MAX($C$96:$D$96),MAX($C$97:$D$97),MAX($C$98:$D$98),MAX($C$99:$D$99)),$C$60*(MAX(C97:D97)/SUM(MAX($C$95:$D$95),MAX($C$96:$D$96),MAX($C$97:$D$97),MAX($C$98:$D$98),MAX($C$99:$D$99))),MAX(C97:D97))</f>
        <v>17331709.611530852</v>
      </c>
      <c r="D110" s="222" t="str">
        <f ca="1">IF(C110=D97,"Convert to Common", "Do not Convert")</f>
        <v>Convert to Common</v>
      </c>
      <c r="E110" s="223"/>
      <c r="F110" s="5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spans="2:28" ht="13.15">
      <c r="B111" s="111" t="s">
        <v>160</v>
      </c>
      <c r="C111" s="192">
        <f t="shared" ref="C111:C112" ca="1" si="12">IF($C$60&lt;SUM(MAX($C$95:$D$95),MAX($C$96:$D$96),MAX($C$97:$D$97),MAX($C$98:$D$98),MAX($C$99:$D$99)),$C$60*(MAX(C98:D98)/SUM(MAX($C$95:$D$95),MAX($C$96:$D$96),MAX($C$97:$D$97),MAX($C$98:$D$98),MAX($C$99:$D$99))),MAX(C98:D98))</f>
        <v>5204167.4159902735</v>
      </c>
      <c r="D111" s="222" t="str">
        <f t="shared" ref="D111:D112" ca="1" si="13">IF(C111=D98,"Convert to Common", "Do not Convert")</f>
        <v>Convert to Common</v>
      </c>
      <c r="E111" s="223"/>
      <c r="F111" s="5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spans="2:28" ht="13.15">
      <c r="B112" s="111" t="s">
        <v>23</v>
      </c>
      <c r="C112" s="192">
        <f t="shared" ca="1" si="12"/>
        <v>5204167.4159902735</v>
      </c>
      <c r="D112" s="222" t="str">
        <f t="shared" ca="1" si="13"/>
        <v>Convert to Common</v>
      </c>
      <c r="E112" s="223"/>
      <c r="F112" s="5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spans="2:28" ht="13.15">
      <c r="B113" s="111" t="s">
        <v>233</v>
      </c>
      <c r="C113" s="192">
        <f ca="1">C108-C109-C110-C111-C112</f>
        <v>546743544.07177258</v>
      </c>
      <c r="D113" s="225"/>
      <c r="E113" s="223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spans="2:28" ht="13.15">
      <c r="B114" s="158" t="s">
        <v>231</v>
      </c>
      <c r="C114" s="218"/>
      <c r="D114" s="218"/>
      <c r="E114" s="159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spans="2:28" ht="13.15">
      <c r="B115" s="111" t="str">
        <f>B101</f>
        <v>DSP Partners</v>
      </c>
      <c r="C115" s="192">
        <f ca="1">IF(C113&lt;MAX(C101:D101),C113*(MAX(C101:D101)/SUM(MAX(C101:D101),MAX(C102:D102),MAX(C103:D103))),MAX(C101:D101))</f>
        <v>50952637.863897227</v>
      </c>
      <c r="D115" s="222" t="str">
        <f ca="1">IF(C115=D101,"Convert to Common", "Do Not Convert")</f>
        <v>Convert to Common</v>
      </c>
      <c r="E115" s="223"/>
      <c r="F115" s="5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spans="2:28" ht="13.15">
      <c r="B116" s="60" t="s">
        <v>160</v>
      </c>
      <c r="C116" s="192">
        <f ca="1">IF(C113&lt;MAX(C102:D102),C113*(MAX(C102:D102)/SUM(MAX(C101:D101),MAX(C103:D103),MAX(C102:D102))),MAX(C103:D103))</f>
        <v>16984212.621299073</v>
      </c>
      <c r="D116" s="222" t="str">
        <f ca="1">IF(C116=D102,"Convert to Common", "Do Not Convert")</f>
        <v>Convert to Common</v>
      </c>
      <c r="E116" s="2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spans="2:28" ht="13.15">
      <c r="B117" s="111" t="str">
        <f>B103</f>
        <v>Dack Jorsey</v>
      </c>
      <c r="C117" s="192">
        <f ca="1">IF(C113&lt;MAX(C103:D103),C113*(MAX(C103:D103)/SUM(MAX(C101:D101),MAX(C103:D103),MAX(C102:D102))),MAX(C103:D103))</f>
        <v>16984212.621299073</v>
      </c>
      <c r="D117" s="222" t="str">
        <f ca="1">IF(C117=D103,"Convert to Common", "Do Not Convert")</f>
        <v>Convert to Common</v>
      </c>
      <c r="E117" s="2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spans="2:28" ht="13.15">
      <c r="B118" s="111" t="s">
        <v>203</v>
      </c>
      <c r="C118" s="192">
        <f ca="1">C113-C115-C116-C117</f>
        <v>461822480.96527719</v>
      </c>
      <c r="D118" s="225"/>
      <c r="E118" s="223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spans="2:28" ht="13.15">
      <c r="B119" s="158" t="s">
        <v>204</v>
      </c>
      <c r="C119" s="218"/>
      <c r="D119" s="218"/>
      <c r="E119" s="159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spans="2:28" ht="13.15">
      <c r="B120" s="111" t="s">
        <v>21</v>
      </c>
      <c r="C120" s="192">
        <f ca="1">$C$118*(C63/(SUM($C$63:$C$70)))</f>
        <v>242896783.80830863</v>
      </c>
      <c r="E120" s="223"/>
      <c r="F120" s="5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spans="2:28" ht="13.15">
      <c r="B121" s="111" t="s">
        <v>22</v>
      </c>
      <c r="C121" s="192">
        <f ca="1">$C$118*(C64/(SUM($C$63:$C$70)))</f>
        <v>118889488.34909354</v>
      </c>
      <c r="E121" s="223"/>
      <c r="F121" s="5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spans="2:28" ht="13.15">
      <c r="B122" s="111" t="s">
        <v>23</v>
      </c>
      <c r="C122" s="192">
        <f ca="1">$C$118*(C65/(SUM($C$63:$C$70)))</f>
        <v>395546.85037258384</v>
      </c>
      <c r="D122" s="225" t="s">
        <v>205</v>
      </c>
      <c r="E122" s="223"/>
      <c r="F122" s="5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spans="2:28" ht="13.15">
      <c r="B123" s="111" t="s">
        <v>160</v>
      </c>
      <c r="C123" s="192">
        <f ca="1">$C$118*(C66/(SUM($C$63:$C$70)))</f>
        <v>395546.85037258384</v>
      </c>
      <c r="D123" s="225" t="s">
        <v>205</v>
      </c>
      <c r="E123" s="223"/>
      <c r="F123" s="5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spans="2:28" ht="13.15">
      <c r="B124" s="111" t="s">
        <v>206</v>
      </c>
      <c r="C124" s="192">
        <f t="shared" ref="C124" ca="1" si="14">$C$118*(C67/(SUM($C$63:$C$70)))</f>
        <v>11075311.81043235</v>
      </c>
      <c r="D124" s="225" t="s">
        <v>205</v>
      </c>
      <c r="E124" s="223"/>
      <c r="F124" s="5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spans="2:28" ht="13.15">
      <c r="B125" s="111" t="s">
        <v>207</v>
      </c>
      <c r="C125" s="192">
        <f ca="1">$C$118*((C70+C68)/(SUM($C$63:$C$70)))</f>
        <v>50952637.863897234</v>
      </c>
      <c r="D125" s="225" t="s">
        <v>208</v>
      </c>
      <c r="E125" s="2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spans="2:28" ht="13.15">
      <c r="B126" s="111" t="s">
        <v>209</v>
      </c>
      <c r="C126" s="192">
        <f ca="1">$C$118*(C69/(SUM($C$63:$C$70)))</f>
        <v>37217165.432800241</v>
      </c>
      <c r="D126" s="225"/>
      <c r="E126" s="2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spans="2:28" ht="13.15">
      <c r="B127" s="111" t="s">
        <v>210</v>
      </c>
      <c r="C127" s="226">
        <f ca="1">C118-SUM(C120:C126)</f>
        <v>0</v>
      </c>
      <c r="D127" s="225"/>
      <c r="E127" s="2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spans="2:28" ht="13.5" thickBot="1">
      <c r="B128" s="116" t="s">
        <v>211</v>
      </c>
      <c r="C128" s="227">
        <f ca="1">C107+C109+C110+C111+C112+C117+C115+C116+C120+C121+C122+C123+C124+C125+C126</f>
        <v>677517806.62985802</v>
      </c>
      <c r="D128" s="228" t="s">
        <v>212</v>
      </c>
      <c r="E128" s="229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spans="2:28" ht="13.5" thickBot="1"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spans="2:28" ht="13.15">
      <c r="B130" s="110" t="s">
        <v>234</v>
      </c>
      <c r="C130" s="271"/>
      <c r="D130" s="271"/>
      <c r="E130" s="272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spans="2:28" ht="13.15">
      <c r="B131" s="111" t="s">
        <v>235</v>
      </c>
      <c r="C131" s="36"/>
      <c r="D131" s="36"/>
      <c r="E131" s="113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spans="2:28" ht="13.15">
      <c r="B132" s="111" t="s">
        <v>236</v>
      </c>
      <c r="C132" s="36"/>
      <c r="D132" s="36"/>
      <c r="E132" s="113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spans="2:28" ht="13.15">
      <c r="B133" s="111" t="s">
        <v>237</v>
      </c>
      <c r="C133" s="36"/>
      <c r="D133" s="36"/>
      <c r="E133" s="113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spans="2:28" ht="13.15">
      <c r="B134" s="60" t="s">
        <v>238</v>
      </c>
      <c r="C134" s="273">
        <v>1.389E-2</v>
      </c>
      <c r="D134" s="274" t="s">
        <v>239</v>
      </c>
      <c r="E134" s="134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spans="2:28" ht="13.15">
      <c r="B135" s="60" t="s">
        <v>240</v>
      </c>
      <c r="C135" s="37">
        <v>1.3</v>
      </c>
      <c r="D135" s="274" t="s">
        <v>241</v>
      </c>
      <c r="E135" s="134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spans="2:28" ht="13.15">
      <c r="B136" s="60" t="s">
        <v>242</v>
      </c>
      <c r="C136" s="273">
        <v>9.1999999999999998E-2</v>
      </c>
      <c r="D136" s="308" t="s">
        <v>243</v>
      </c>
      <c r="E136" s="309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spans="2:28" ht="13.5" thickBot="1">
      <c r="B137" s="219" t="s">
        <v>244</v>
      </c>
      <c r="C137" s="277">
        <f>(C134+C135*(C136-C134))</f>
        <v>0.11543300000000001</v>
      </c>
      <c r="D137" s="278" t="s">
        <v>245</v>
      </c>
      <c r="E137" s="117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spans="2:28" ht="13.15"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spans="2:28" ht="13.15"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spans="2:28" ht="13.15"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spans="2:28" ht="13.15"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spans="2:28" ht="13.15"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spans="2:28" ht="13.15"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spans="2:28" ht="13.15"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spans="2:28" ht="13.15"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spans="2:28" ht="13.15"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spans="2:28" ht="13.15"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spans="2:28" ht="13.15"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spans="2:28" ht="13.15"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spans="2:28" ht="13.15"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spans="2:28" ht="13.15"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spans="2:28" ht="13.15"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spans="2:28" ht="13.15"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spans="2:28" ht="13.15"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spans="2:28" ht="13.15"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spans="2:28" ht="13.15"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spans="2:28" ht="13.15"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spans="2:28" ht="13.15"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spans="2:28" ht="13.15"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spans="2:28" ht="13.15"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spans="2:28" ht="13.15"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spans="2:28" ht="13.15"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spans="2:28" ht="13.15"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spans="2:28" ht="13.15"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spans="2:28" ht="13.15"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spans="2:28" ht="13.15"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spans="2:28" ht="13.15"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spans="2:28" ht="13.15"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spans="2:28" ht="13.15"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spans="2:28" ht="13.15"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spans="2:28" ht="13.15"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spans="2:28" ht="13.15"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spans="2:28" ht="13.15"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spans="2:28" ht="13.15"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spans="2:28" ht="13.15"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spans="2:28" ht="13.15"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spans="2:28" ht="13.15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spans="2:28" ht="13.15"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spans="2:28" ht="13.15"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spans="2:28" ht="13.15"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spans="2:28" ht="13.15"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spans="2:28" ht="13.15"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spans="2:28" ht="13.15"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spans="2:28" ht="13.15"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spans="2:28" ht="13.15"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spans="2:28" ht="13.15"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spans="2:28" ht="13.15"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spans="2:28" ht="13.15"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spans="2:28" ht="13.15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spans="2:28" ht="13.15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spans="2:28" ht="13.15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spans="2:28" ht="13.15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spans="2:28" ht="13.15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spans="2:28" ht="13.15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spans="2:28" ht="13.15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spans="2:28" ht="13.15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spans="2:28" ht="13.15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spans="2:28" ht="13.15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spans="2:28" ht="13.15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spans="2:28" ht="13.15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spans="2:28" ht="13.15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spans="2:28" ht="13.15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spans="2:28" ht="13.15"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spans="2:28" ht="13.15"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spans="2:28" ht="13.15"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spans="2:28" ht="13.15"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spans="2:28" ht="13.15"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2:28" ht="13.15"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spans="2:28" ht="13.15"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spans="2:28" ht="13.15"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spans="2:28" ht="13.15"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spans="2:28" ht="13.15"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spans="2:28" ht="13.15"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spans="2:28" ht="13.15"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spans="2:28" ht="13.15"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spans="2:28" ht="13.15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spans="2:28" ht="13.15"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spans="2:28" ht="13.15"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spans="2:28" ht="13.15"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spans="2:28" ht="13.15"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spans="2:28" ht="13.15"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 spans="2:28" ht="13.15"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 spans="2:28" ht="13.15"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 spans="2:28" ht="13.15"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 spans="2:28" ht="13.15"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 spans="2:28" ht="13.15"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 spans="2:28" ht="13.15"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 spans="2:28" ht="13.15"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 spans="2:28" ht="13.15"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 spans="2:28" ht="13.15"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 spans="2:28" ht="13.15"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 spans="2:28" ht="13.15"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 spans="2:28" ht="13.15"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 spans="2:28" ht="13.15"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 spans="2:28" ht="13.15"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spans="2:28" ht="13.15"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spans="2:28" ht="13.15"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spans="2:28" ht="13.15"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spans="2:28" ht="13.15"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spans="2:28" ht="13.15"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spans="2:28" ht="13.15"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spans="2:28" ht="13.15"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spans="2:28" ht="13.15"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spans="2:28" ht="13.15"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spans="2:28" ht="13.15"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spans="2:28" ht="13.15"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spans="2:28" ht="13.15"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spans="2:28" ht="13.15"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spans="2:28" ht="13.15"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spans="2:28" ht="13.15"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spans="2:28" ht="13.15"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spans="2:28" ht="13.15"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spans="2:28" ht="13.15"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spans="2:28" ht="13.15"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spans="2:28" ht="13.15"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spans="2:28" ht="13.15"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spans="2:28" ht="13.15"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spans="2:28" ht="13.15"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spans="2:28" ht="13.15"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spans="2:28" ht="13.15"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spans="2:28" ht="13.15"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spans="2:28" ht="13.15"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spans="2:28" ht="13.15"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spans="2:28" ht="13.15"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spans="2:28" ht="13.15"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spans="2:28" ht="13.15"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spans="2:28" ht="13.15"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spans="2:28" ht="13.15"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spans="2:28" ht="13.15"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spans="2:28" ht="13.15"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spans="2:28" ht="13.15"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spans="2:28" ht="13.15"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spans="2:28" ht="13.15"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spans="2:28" ht="13.15"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spans="2:28" ht="13.15"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spans="2:28" ht="13.15"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spans="2:28" ht="13.15"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spans="2:28" ht="13.15"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spans="2:28" ht="13.15"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spans="2:28" ht="13.15"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spans="2:28" ht="13.15"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spans="2:28" ht="13.15"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spans="2:28" ht="13.15"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spans="2:28" ht="13.15"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spans="2:28" ht="13.15"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spans="2:28" ht="13.15"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spans="2:28" ht="13.15"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spans="2:28" ht="13.15"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spans="2:28" ht="13.15"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spans="2:28" ht="13.15"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spans="2:28" ht="13.15"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spans="2:28" ht="13.15"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spans="2:28" ht="13.15"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spans="2:28" ht="13.15"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spans="2:28" ht="13.15"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spans="2:28" ht="13.15"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spans="2:28" ht="13.15"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spans="2:28" ht="13.15"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spans="2:28" ht="13.15"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spans="2:28" ht="13.15"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spans="2:28" ht="13.15"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spans="2:28" ht="13.15"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spans="2:28" ht="13.15"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spans="2:28" ht="13.15"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spans="2:28" ht="13.15"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spans="2:28" ht="13.15"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spans="2:28" ht="13.15"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spans="2:28" ht="13.15"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spans="2:28" ht="13.15"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spans="2:28" ht="13.15"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spans="2:28" ht="13.15"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spans="2:28" ht="13.15"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spans="2:28" ht="13.15"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spans="2:28" ht="13.15"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spans="2:28" ht="13.15"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spans="2:28" ht="13.15"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spans="2:28" ht="13.15"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spans="2:28" ht="13.15"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spans="2:28" ht="13.15"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spans="2:28" ht="13.15"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spans="2:28" ht="13.15"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spans="2:28" ht="13.15"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spans="2:28" ht="13.15"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spans="2:28" ht="13.15"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spans="2:28" ht="13.15"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spans="2:28" ht="13.15"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spans="2:28" ht="13.15"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spans="2:28" ht="13.15"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spans="2:28" ht="13.15"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spans="2:28" ht="13.15"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spans="2:28" ht="13.15"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spans="2:28" ht="13.15"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spans="2:28" ht="13.15"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spans="2:28" ht="13.15"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spans="2:28" ht="13.15"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spans="2:28" ht="13.15"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spans="2:28" ht="13.15"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spans="2:28" ht="13.15"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spans="2:28" ht="13.15"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spans="2:28" ht="13.15"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spans="2:28" ht="13.15"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spans="2:28" ht="13.15"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spans="2:28" ht="13.15"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spans="2:28" ht="13.15"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spans="2:28" ht="13.15"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spans="2:28" ht="13.15"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spans="2:28" ht="13.15"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spans="2:28" ht="13.15"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spans="2:28" ht="13.15"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spans="2:28" ht="13.15"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spans="2:28" ht="13.15"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spans="2:28" ht="13.15"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spans="2:28" ht="13.15"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spans="2:28" ht="13.15"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spans="2:28" ht="13.15"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spans="2:28" ht="13.15"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spans="2:28" ht="13.15"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spans="2:28" ht="13.15"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spans="2:28" ht="13.15"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spans="2:28" ht="13.15"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spans="2:28" ht="13.15"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spans="2:28" ht="13.15"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spans="2:28" ht="13.15"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spans="2:28" ht="13.15"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spans="2:28" ht="13.15"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spans="2:28" ht="13.15"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spans="2:28" ht="13.15"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spans="2:28" ht="13.15"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spans="2:28" ht="13.15"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spans="2:28" ht="13.15"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spans="2:28" ht="13.15"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spans="2:28" ht="13.15"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spans="2:28" ht="13.15"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spans="2:28" ht="13.15"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spans="2:28" ht="13.15"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spans="2:28" ht="13.15"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spans="2:28" ht="13.15"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spans="2:28" ht="13.15"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spans="2:28" ht="13.15"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spans="2:28" ht="13.15"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spans="2:28" ht="13.15"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spans="2:28" ht="13.15"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spans="2:28" ht="13.15"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spans="2:28" ht="13.15"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spans="2:28" ht="13.15"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spans="2:28" ht="13.15"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spans="2:28" ht="13.15"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spans="2:28" ht="13.15"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spans="2:28" ht="13.15"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spans="2:28" ht="13.15"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spans="2:28" ht="13.15"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spans="2:28" ht="13.15"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spans="2:28" ht="13.15"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spans="2:28" ht="13.15"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spans="2:28" ht="13.15"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spans="2:28" ht="13.15"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spans="2:28" ht="13.15"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spans="2:28" ht="13.15"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spans="2:28" ht="13.15"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spans="2:28" ht="13.15"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spans="2:28" ht="13.15"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spans="2:28" ht="13.15"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spans="2:28" ht="13.15"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spans="2:28" ht="13.15"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spans="2:28" ht="13.15"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spans="2:28" ht="13.15"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spans="2:28" ht="13.15"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spans="2:28" ht="13.15"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spans="2:28" ht="13.15"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spans="2:28" ht="13.15"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spans="2:28" ht="13.15"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spans="2:28" ht="13.15"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spans="2:28" ht="13.15"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spans="2:28" ht="13.15"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spans="2:28" ht="13.15"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spans="2:28" ht="13.15"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spans="2:28" ht="13.15"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spans="2:28" ht="13.15"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spans="2:28" ht="13.15"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spans="2:28" ht="13.15"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spans="2:28" ht="13.15"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spans="2:28" ht="13.15"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spans="2:28" ht="13.15"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spans="2:28" ht="13.15"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spans="2:28" ht="13.15"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spans="2:28" ht="13.15"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spans="2:28" ht="13.15"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spans="2:28" ht="13.15"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spans="2:28" ht="13.15"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spans="2:28" ht="13.15"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spans="2:28" ht="13.15"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spans="2:28" ht="13.15"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spans="2:28" ht="13.15"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spans="2:28" ht="13.15"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spans="2:28" ht="13.15"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spans="2:28" ht="13.15"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spans="2:28" ht="13.15"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spans="2:28" ht="13.15"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spans="2:28" ht="13.15"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spans="2:28" ht="13.15"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spans="2:28" ht="13.15"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spans="2:28" ht="13.15"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spans="2:28" ht="13.15"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spans="2:28" ht="13.15"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spans="2:28" ht="13.15"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spans="2:28" ht="13.15"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spans="2:28" ht="13.15"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spans="2:28" ht="13.15"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spans="2:28" ht="13.15"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spans="2:28" ht="13.15"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spans="2:28" ht="13.15"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spans="2:28" ht="13.15"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spans="2:28" ht="13.15"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spans="2:28" ht="13.15"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spans="2:28" ht="13.15"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spans="2:28" ht="13.15"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spans="2:28" ht="13.15"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spans="2:28" ht="13.15"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spans="2:28" ht="13.15"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spans="2:28" ht="13.15"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spans="2:28" ht="13.15"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spans="2:28" ht="13.15"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spans="2:28" ht="13.15"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spans="2:28" ht="13.15"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spans="2:28" ht="13.15"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spans="2:28" ht="13.15"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spans="2:28" ht="13.15"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spans="2:28" ht="13.15"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spans="2:28" ht="13.15"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spans="2:28" ht="13.15"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spans="2:28" ht="13.15"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spans="2:28" ht="13.15"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spans="2:28" ht="13.15"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spans="2:28" ht="13.15"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spans="2:28" ht="13.15"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spans="2:28" ht="13.15"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spans="2:28" ht="13.15"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spans="2:28" ht="13.15"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spans="2:28" ht="13.15"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spans="2:28" ht="13.15"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spans="2:28" ht="13.15"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spans="2:28" ht="13.15"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spans="2:28" ht="13.15"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spans="2:28" ht="13.15"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spans="2:28" ht="13.15"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spans="2:28" ht="13.15"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spans="2:28" ht="13.15"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spans="2:28" ht="13.15"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spans="2:28" ht="13.15"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spans="2:28" ht="13.15"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spans="2:28" ht="13.15"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spans="2:28" ht="13.15"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spans="2:28" ht="13.15"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spans="2:28" ht="13.15"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spans="2:28" ht="13.15"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spans="2:28" ht="13.15"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spans="2:28" ht="13.15"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spans="2:28" ht="13.15"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spans="2:28" ht="13.15"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spans="2:28" ht="13.15"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spans="2:28" ht="13.15"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spans="2:28" ht="13.15"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spans="2:28" ht="13.15"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spans="2:28" ht="13.15"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spans="2:28" ht="13.15"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spans="2:28" ht="13.15"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spans="2:28" ht="13.15"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spans="2:28" ht="13.15"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spans="2:28" ht="13.15"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spans="2:28" ht="13.15"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spans="2:28" ht="13.15"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spans="2:28" ht="13.15"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spans="2:28" ht="13.15"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spans="2:28" ht="13.15"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spans="2:28" ht="13.15"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spans="2:28" ht="13.15"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spans="2:28" ht="13.15"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spans="2:28" ht="13.15"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spans="2:28" ht="13.15"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spans="2:28" ht="13.15"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spans="2:28" ht="13.15"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spans="2:28" ht="13.15"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spans="2:28" ht="13.15"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spans="2:28" ht="13.15"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spans="2:28" ht="13.15"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spans="2:28" ht="13.15"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spans="2:28" ht="13.15"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spans="2:28" ht="13.15"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spans="2:28" ht="13.15"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spans="2:28" ht="13.15"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spans="2:28" ht="13.15"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spans="2:28" ht="13.15"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spans="2:28" ht="13.15"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spans="2:28" ht="13.15"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spans="2:28" ht="13.15"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spans="2:28" ht="13.15"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spans="2:28" ht="13.15"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spans="2:28" ht="13.15"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spans="2:28" ht="13.15"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spans="2:28" ht="13.15"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spans="2:28" ht="13.15"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spans="2:28" ht="13.15"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spans="2:28" ht="13.15"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spans="2:28" ht="13.15"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spans="2:28" ht="13.15"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spans="2:28" ht="13.15"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spans="2:28" ht="13.15"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spans="2:28" ht="13.15"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spans="2:28" ht="13.15"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spans="2:28" ht="13.15"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spans="2:28" ht="13.15"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spans="2:28" ht="13.15"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spans="2:28" ht="13.15"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spans="2:28" ht="13.15"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spans="2:28" ht="13.15"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spans="2:28" ht="13.15"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spans="2:28" ht="13.15"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spans="2:28" ht="13.15"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spans="2:28" ht="13.15"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spans="2:28" ht="13.15"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spans="2:28" ht="13.15"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spans="2:28" ht="13.15"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spans="2:28" ht="13.15"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spans="2:28" ht="13.15"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spans="2:28" ht="13.15"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spans="2:28" ht="13.15"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spans="2:28" ht="13.15"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spans="2:28" ht="13.15"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spans="2:28" ht="13.15"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spans="2:28" ht="13.15"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spans="2:28" ht="13.15"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spans="2:28" ht="13.15"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spans="2:28" ht="13.15"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spans="2:28" ht="13.15"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spans="2:28" ht="13.15"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spans="2:28" ht="13.15"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spans="2:28" ht="13.15"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spans="2:28" ht="13.15"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spans="2:28" ht="13.15"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spans="2:28" ht="13.15"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spans="2:28" ht="13.15"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spans="2:28" ht="13.15"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spans="2:28" ht="13.15"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spans="2:28" ht="13.15"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spans="2:28" ht="13.15"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spans="2:28" ht="13.15"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spans="2:28" ht="13.15"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spans="2:28" ht="13.15"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spans="2:28" ht="13.15"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spans="2:28" ht="13.15"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spans="2:28" ht="13.15"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spans="2:28" ht="13.15"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spans="2:28" ht="13.15"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spans="2:28" ht="13.15"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spans="2:28" ht="13.15"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spans="2:28" ht="13.15"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spans="2:28" ht="13.15"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spans="2:28" ht="13.15"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spans="2:28" ht="13.15"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spans="2:28" ht="13.15"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spans="2:28" ht="13.15"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spans="2:28" ht="13.15"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spans="2:28" ht="13.15"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spans="2:28" ht="13.15"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spans="2:28" ht="13.15"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spans="2:28" ht="13.15"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spans="2:28" ht="13.15"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spans="2:28" ht="13.15"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spans="2:28" ht="13.15"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spans="2:28" ht="13.15"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spans="2:28" ht="13.15"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spans="2:28" ht="13.15"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spans="2:28" ht="13.15"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spans="2:28" ht="13.15"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spans="2:28" ht="13.15"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spans="2:28" ht="13.15"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spans="2:28" ht="13.15"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spans="2:28" ht="13.15"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spans="2:28" ht="13.15"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spans="2:28" ht="13.15"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spans="2:28" ht="13.15"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spans="2:28" ht="13.15"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spans="2:28" ht="13.15"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spans="2:28" ht="13.15"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spans="2:28" ht="13.15"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spans="2:28" ht="13.15"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spans="2:28" ht="13.15"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spans="2:28" ht="13.15"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spans="2:28" ht="13.15"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spans="2:28" ht="13.15"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spans="2:28" ht="13.15"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spans="2:28" ht="13.15"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spans="2:28" ht="13.15"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spans="2:28" ht="13.15"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spans="2:28" ht="13.15"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spans="2:28" ht="13.15"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spans="2:28" ht="13.15"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spans="2:28" ht="13.15"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spans="2:28" ht="13.15"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spans="2:28" ht="13.15"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spans="2:28" ht="13.15"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spans="2:28" ht="13.15"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spans="2:28" ht="13.15"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spans="2:28" ht="13.15"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spans="2:28" ht="13.15"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spans="2:28" ht="13.15"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spans="2:28" ht="13.15"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spans="2:28" ht="13.15"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spans="2:28" ht="13.15"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spans="2:28" ht="13.15"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spans="2:28" ht="13.15"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spans="2:28" ht="13.15"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spans="2:28" ht="13.15"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spans="2:28" ht="13.15"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spans="2:28" ht="13.15"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spans="2:28" ht="13.15"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spans="2:28" ht="13.15"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spans="2:28" ht="13.15"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spans="2:28" ht="13.15"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spans="2:28" ht="13.15"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spans="2:28" ht="13.15"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spans="2:28" ht="13.15"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spans="2:28" ht="13.15"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spans="2:28" ht="13.15"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spans="2:28" ht="13.15"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spans="2:28" ht="13.15"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spans="2:28" ht="13.15"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spans="2:28" ht="13.15"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spans="2:28" ht="13.15"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spans="2:28" ht="13.15"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spans="2:28" ht="13.15"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spans="2:28" ht="13.15"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spans="2:28" ht="13.15"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spans="2:28" ht="13.15"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spans="2:28" ht="13.15"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spans="2:28" ht="13.15"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spans="2:28" ht="13.15"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spans="2:28" ht="13.15"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spans="2:28" ht="13.15"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spans="2:28" ht="13.15"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spans="2:28" ht="13.15"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spans="2:28" ht="13.15"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spans="2:28" ht="13.15"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spans="2:28" ht="13.15"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spans="2:28" ht="13.15"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spans="2:28" ht="13.15"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spans="2:28" ht="13.15"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spans="2:28" ht="13.15"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spans="2:28" ht="13.15"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spans="2:28" ht="13.15"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spans="2:28" ht="13.15"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spans="2:28" ht="13.15"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spans="2:28" ht="13.15"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spans="2:28" ht="13.15"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spans="2:28" ht="13.15"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spans="2:28" ht="13.15"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spans="2:28" ht="13.15"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spans="2:28" ht="13.15"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spans="2:28" ht="13.15"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spans="2:28" ht="13.15"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spans="2:28" ht="13.15"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spans="2:28" ht="13.15"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spans="2:28" ht="13.15"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spans="2:28" ht="13.15"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spans="2:28" ht="13.15"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spans="2:28" ht="13.15"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spans="2:28" ht="13.15"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spans="2:28" ht="13.15"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spans="2:28" ht="13.15"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spans="2:28" ht="13.15"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spans="2:28" ht="13.15"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spans="2:28" ht="13.15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spans="2:28" ht="13.15"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spans="2:28" ht="13.15"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spans="2:28" ht="13.15"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spans="2:28" ht="13.15"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spans="2:28" ht="13.15"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spans="2:28" ht="13.15"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spans="2:28" ht="13.15"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spans="2:28" ht="13.15"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spans="2:28" ht="13.15"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spans="2:28" ht="13.15"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spans="2:28" ht="13.15"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spans="2:28" ht="13.15"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spans="2:28" ht="13.15"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spans="2:28" ht="13.15"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spans="2:28" ht="13.15"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spans="2:28" ht="13.15"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spans="2:28" ht="13.15"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spans="2:28" ht="13.15"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spans="2:28" ht="13.15"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spans="2:28" ht="13.15"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spans="2:28" ht="13.15"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spans="2:28" ht="13.15"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spans="2:28" ht="13.15"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spans="2:28" ht="13.15"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spans="2:28" ht="13.15"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spans="2:28" ht="13.15"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spans="2:28" ht="13.15"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spans="2:28" ht="13.15"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spans="2:28" ht="13.15"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spans="2:28" ht="13.15"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spans="2:28" ht="13.15"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spans="2:28" ht="13.15"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spans="2:28" ht="13.15"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spans="2:28" ht="13.15"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spans="2:28" ht="13.15"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spans="2:28" ht="13.15"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spans="2:28" ht="13.15"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spans="2:28" ht="13.15"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spans="2:28" ht="13.15"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spans="2:28" ht="13.15"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spans="2:28" ht="13.15"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spans="2:28" ht="13.15"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spans="2:28" ht="13.15"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spans="2:28" ht="13.15"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spans="2:28" ht="13.15"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spans="2:28" ht="13.15"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spans="2:28" ht="13.15"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spans="2:28" ht="13.15"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spans="2:28" ht="13.15"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spans="2:28" ht="13.15"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spans="2:28" ht="13.15"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spans="2:28" ht="13.15"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spans="2:28" ht="13.15"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spans="2:28" ht="13.15"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spans="2:28" ht="13.15"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spans="2:28" ht="13.15"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spans="2:28" ht="13.15"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spans="2:28" ht="13.15"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spans="2:28" ht="13.15"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spans="2:28" ht="13.15"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spans="2:28" ht="13.15"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spans="2:28" ht="13.15"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spans="2:28" ht="13.15"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spans="2:28" ht="13.15"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spans="2:28" ht="13.15"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spans="2:28" ht="13.15"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spans="2:28" ht="13.15"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spans="2:28" ht="13.15"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spans="2:28" ht="13.15"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spans="2:28" ht="13.15"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spans="2:28" ht="13.15"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spans="2:28" ht="13.15"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spans="2:28" ht="13.15"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spans="2:28" ht="13.15"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spans="2:28" ht="13.15"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spans="2:28" ht="13.15"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spans="2:28" ht="13.15"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spans="2:28" ht="13.15"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spans="2:28" ht="13.15"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spans="2:28" ht="13.15"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spans="2:28" ht="13.15"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spans="2:28" ht="13.15"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spans="2:28" ht="13.15"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spans="2:28" ht="13.15"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spans="2:28" ht="13.15"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spans="2:28" ht="13.15"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spans="2:28" ht="13.15"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spans="2:28" ht="13.15"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spans="2:28" ht="13.15"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spans="2:28" ht="13.15"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spans="2:28" ht="13.15"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spans="2:28" ht="13.15"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spans="2:28" ht="13.15"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spans="2:28" ht="13.15"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spans="2:28" ht="13.15"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spans="2:28" ht="13.15"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spans="2:28" ht="13.15"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spans="2:28" ht="13.15"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spans="2:28" ht="13.15"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spans="2:28" ht="13.15"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spans="2:28" ht="13.15"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spans="2:28" ht="13.15"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spans="2:28" ht="13.15"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spans="2:28" ht="13.15"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spans="2:28" ht="13.15"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spans="2:28" ht="13.15"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spans="2:28" ht="13.15"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spans="2:28" ht="13.15"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spans="2:28" ht="13.15"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spans="2:28" ht="13.15"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spans="2:28" ht="13.15"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spans="2:28" ht="13.15"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spans="2:28" ht="13.15"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spans="2:28" ht="13.15"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spans="2:28" ht="13.15"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spans="2:28" ht="13.15"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spans="2:28" ht="13.15"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spans="2:28" ht="13.15"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spans="2:28" ht="13.15"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spans="2:28" ht="13.15"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spans="2:28" ht="13.15"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spans="2:28" ht="13.15"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spans="2:28" ht="13.15"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spans="2:28" ht="13.15"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spans="2:28" ht="13.15"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spans="2:28" ht="13.15"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spans="2:28" ht="13.15"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spans="2:28" ht="13.15"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spans="2:28" ht="13.15"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spans="2:28" ht="13.15"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spans="2:28" ht="13.15"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spans="2:28" ht="13.15"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spans="2:28" ht="13.15"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spans="2:28" ht="13.15"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spans="2:28" ht="13.15"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spans="2:28" ht="13.15"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spans="2:28" ht="13.15"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spans="2:28" ht="13.15"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spans="2:28" ht="13.15"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spans="2:28" ht="13.15"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spans="2:28" ht="13.15"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spans="2:28" ht="13.15"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spans="2:28" ht="13.15"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spans="2:28" ht="13.15"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spans="2:28" ht="13.15"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spans="2:28" ht="13.15"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spans="2:28" ht="13.15"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spans="2:28" ht="13.15"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spans="2:28" ht="13.15"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spans="2:28" ht="13.15"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spans="2:28" ht="13.15"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spans="2:28" ht="13.15"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spans="2:28" ht="13.15"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spans="2:28" ht="13.15"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spans="2:28" ht="13.15"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spans="2:28" ht="13.15"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spans="2:28" ht="13.15"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spans="2:28" ht="13.15"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spans="2:28" ht="13.15"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spans="2:28" ht="13.15"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spans="2:28" ht="13.15"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spans="2:28" ht="13.15"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spans="2:28" ht="13.15"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spans="2:28" ht="13.15"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spans="2:28" ht="13.15"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spans="2:28" ht="13.15"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spans="2:28" ht="13.15"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spans="2:28" ht="13.15"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spans="2:28" ht="13.15"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spans="2:28" ht="13.15"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spans="2:28" ht="13.15"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spans="2:28" ht="13.15"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spans="2:28" ht="13.15"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spans="2:28" ht="13.15"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spans="2:28" ht="13.15"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spans="2:28" ht="13.15"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spans="2:28" ht="13.15"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spans="2:28" ht="13.15"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spans="2:28" ht="13.15"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spans="2:28" ht="13.15"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spans="2:28" ht="13.15"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spans="2:28" ht="13.15"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spans="2:28" ht="13.15"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spans="2:28" ht="13.15"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spans="2:28" ht="13.15"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spans="2:28" ht="13.15"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spans="2:28" ht="13.15"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spans="2:28" ht="13.15"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spans="2:28" ht="13.15"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spans="2:28" ht="13.15"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spans="2:28" ht="13.15"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spans="2:28" ht="13.15"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spans="2:28" ht="13.15"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spans="2:28" ht="13.15"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spans="2:28" ht="13.15"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spans="2:28" ht="13.15"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spans="2:28" ht="13.15"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spans="2:28" ht="13.15"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spans="2:28" ht="13.15"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spans="2:28" ht="13.15"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spans="2:28" ht="13.15"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spans="2:28" ht="13.15"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spans="2:28" ht="13.15"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spans="2:28" ht="13.15"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spans="2:28" ht="13.15"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spans="2:28" ht="13.15"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spans="2:28" ht="13.15"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spans="2:28" ht="13.15"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spans="2:28" ht="13.15"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spans="2:28" ht="13.15"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spans="2:28" ht="13.15"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spans="2:28" ht="13.15"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spans="2:28" ht="13.15"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spans="2:28" ht="13.15"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spans="2:28" ht="13.15"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spans="2:28" ht="13.15"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spans="2:28" ht="13.15"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spans="2:28" ht="13.15"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spans="2:28" ht="13.15"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spans="2:28" ht="13.15"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spans="2:28" ht="13.15"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spans="2:28" ht="13.15"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spans="2:28" ht="13.15"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spans="2:28" ht="13.15"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spans="2:28" ht="13.15"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spans="2:28" ht="13.15"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spans="2:28" ht="13.15"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spans="2:28" ht="13.15"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spans="2:28" ht="13.15"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spans="2:28" ht="13.15"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spans="2:28" ht="13.15"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spans="2:28" ht="13.15"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spans="2:28" ht="13.15"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spans="2:28" ht="13.15"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spans="2:28" ht="13.15"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spans="2:28" ht="13.15"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spans="2:28" ht="13.15"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spans="2:28" ht="13.15"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spans="2:28" ht="13.15"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spans="2:28" ht="13.15"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spans="2:28" ht="13.15"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spans="2:28" ht="13.15"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spans="2:28" ht="13.15"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spans="2:28" ht="13.15"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spans="2:28" ht="13.15"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spans="2:28" ht="13.15"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spans="2:28" ht="13.15"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spans="2:28" ht="13.15"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spans="2:28" ht="13.15"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spans="2:28" ht="13.15"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spans="2:28" ht="13.15"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spans="2:28" ht="13.15"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spans="2:28" ht="13.15"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spans="2:28" ht="13.15"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spans="2:28" ht="13.15"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spans="2:28" ht="13.15"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spans="2:28" ht="13.15"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spans="2:28" ht="13.15"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spans="2:28" ht="13.15"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spans="2:28" ht="13.15"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spans="2:28" ht="13.15"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spans="2:28" ht="13.15"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spans="2:28" ht="13.15"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spans="2:28" ht="13.15"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spans="2:28" ht="13.15"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spans="2:28" ht="13.15"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spans="2:28" ht="13.15"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spans="2:28" ht="13.15"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spans="2:28" ht="13.15"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spans="2:28" ht="13.15"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spans="2:28" ht="13.15"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spans="2:28" ht="13.15"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spans="2:28" ht="13.15"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spans="2:28" ht="13.15"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spans="2:28" ht="13.15"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spans="2:28" ht="13.15"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spans="2:28" ht="13.15"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spans="2:28" ht="13.15"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spans="2:28" ht="13.15"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spans="2:28" ht="13.15"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spans="2:28" ht="13.15"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spans="2:28" ht="13.15"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spans="2:28" ht="13.15"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spans="2:28" ht="13.15"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spans="2:28" ht="13.15"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 spans="2:28" ht="13.15"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 spans="2:28" ht="13.15"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 spans="2:28" ht="13.15"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  <row r="1001" spans="2:28" ht="13.15"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</row>
    <row r="1002" spans="2:28" ht="13.15"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</row>
    <row r="1003" spans="2:28" ht="13.15"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</row>
    <row r="1004" spans="2:28" ht="13.15"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</row>
    <row r="1005" spans="2:28" ht="13.15"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</row>
    <row r="1006" spans="2:28" ht="13.15"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</row>
    <row r="1007" spans="2:28" ht="13.15"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</row>
    <row r="1008" spans="2:28" ht="13.15"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</row>
    <row r="1009" spans="2:28" ht="13.15"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</row>
    <row r="1010" spans="2:28" ht="13.15"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</row>
    <row r="1011" spans="2:28" ht="13.15"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</row>
    <row r="1012" spans="2:28" ht="13.15"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</row>
    <row r="1013" spans="2:28" ht="13.15"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</row>
    <row r="1014" spans="2:28" ht="13.15"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</row>
    <row r="1015" spans="2:28" ht="13.15"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</row>
    <row r="1016" spans="2:28" ht="13.15"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</row>
    <row r="1017" spans="2:28" ht="13.15"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  <c r="AB1017" s="36"/>
    </row>
    <row r="1018" spans="2:28" ht="13.15"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  <c r="AB1018" s="36"/>
    </row>
    <row r="1019" spans="2:28" ht="13.15"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  <c r="AB1019" s="36"/>
    </row>
    <row r="1020" spans="2:28" ht="13.15"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  <c r="AA1020" s="36"/>
      <c r="AB1020" s="36"/>
    </row>
    <row r="1021" spans="2:28" ht="13.15"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  <c r="AA1021" s="36"/>
      <c r="AB1021" s="36"/>
    </row>
    <row r="1022" spans="2:28" ht="13.15"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  <c r="AA1022" s="36"/>
      <c r="AB1022" s="36"/>
    </row>
    <row r="1023" spans="2:28" ht="13.15"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  <c r="AA1023" s="36"/>
      <c r="AB1023" s="36"/>
    </row>
    <row r="1024" spans="2:28" ht="13.15"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  <c r="AA1024" s="36"/>
      <c r="AB1024" s="36"/>
    </row>
  </sheetData>
  <mergeCells count="5">
    <mergeCell ref="B1:L1"/>
    <mergeCell ref="B14:G14"/>
    <mergeCell ref="H14:J14"/>
    <mergeCell ref="K14:L14"/>
    <mergeCell ref="D136:E13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1C5C91-0995-48CD-87FC-20AA055C1016}">
          <x14:formula1>
            <xm:f>'Ex 1 Valuations Today'!$D$84:$E$84</xm:f>
          </x14:formula1>
          <xm:sqref>C5</xm:sqref>
        </x14:dataValidation>
        <x14:dataValidation type="list" allowBlank="1" showInputMessage="1" showErrorMessage="1" xr:uid="{F2873BCF-3E5B-4648-9D76-2531A8583A28}">
          <x14:formula1>
            <xm:f>'Ex 2 Valuations 5 years'!$D$124:$E$124</xm:f>
          </x14:formula1>
          <xm:sqref>C60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2021-07-21T00:56:29Z</dcterms:created>
  <dcterms:modified xsi:type="dcterms:W3CDTF">2022-07-12T22:37:19Z</dcterms:modified>
  <cp:category/>
  <cp:contentStatus/>
</cp:coreProperties>
</file>