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https://d.docs.live.net/63738ba1f4d9069c/Desktop/dsol/Revised_content/Mar_22/"/>
    </mc:Choice>
  </mc:AlternateContent>
  <xr:revisionPtr revIDLastSave="6" documentId="8_{2BE8433A-2A80-4B25-A410-EE32F0C6D9ED}" xr6:coauthVersionLast="47" xr6:coauthVersionMax="47" xr10:uidLastSave="{75746F30-96FE-47A5-9180-928C95C0EF89}"/>
  <bookViews>
    <workbookView xWindow="-110" yWindow="-110" windowWidth="19420" windowHeight="10300" xr2:uid="{00000000-000D-0000-FFFF-FFFF00000000}"/>
  </bookViews>
  <sheets>
    <sheet name="Sheet1" sheetId="1" r:id="rId1"/>
    <sheet name="chi-square" sheetId="2" r:id="rId2"/>
    <sheet name="paired ttest" sheetId="3" r:id="rId3"/>
    <sheet name="Anova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8" i="2" l="1"/>
  <c r="N17" i="2"/>
  <c r="N14" i="2"/>
  <c r="N15" i="2"/>
  <c r="N16" i="2"/>
  <c r="N13" i="2"/>
  <c r="M17" i="2"/>
  <c r="L17" i="2"/>
  <c r="L14" i="2"/>
  <c r="L15" i="2"/>
  <c r="L16" i="2"/>
  <c r="L13" i="2"/>
  <c r="G24" i="2"/>
  <c r="I7" i="3"/>
  <c r="I8" i="3"/>
  <c r="I9" i="3"/>
  <c r="I10" i="3"/>
  <c r="I11" i="3"/>
  <c r="I12" i="3"/>
  <c r="I13" i="3"/>
  <c r="I14" i="3"/>
  <c r="I15" i="3"/>
  <c r="I6" i="3"/>
  <c r="H16" i="3"/>
  <c r="G16" i="3"/>
  <c r="I18" i="4"/>
  <c r="J15" i="4"/>
  <c r="K16" i="4"/>
  <c r="J16" i="4"/>
  <c r="I14" i="4"/>
  <c r="I13" i="4"/>
  <c r="J11" i="4"/>
  <c r="J10" i="4"/>
  <c r="I9" i="4"/>
  <c r="D7" i="4"/>
  <c r="E7" i="4"/>
  <c r="C7" i="4"/>
  <c r="F6" i="4"/>
  <c r="D6" i="4"/>
  <c r="E6" i="4"/>
  <c r="C6" i="4"/>
  <c r="H46" i="2"/>
  <c r="H47" i="2"/>
  <c r="H48" i="2"/>
  <c r="H45" i="2"/>
  <c r="H49" i="2" s="1"/>
  <c r="D6" i="3"/>
  <c r="D7" i="3"/>
  <c r="D8" i="3"/>
  <c r="D9" i="3"/>
  <c r="D10" i="3"/>
  <c r="D11" i="3"/>
  <c r="D12" i="3"/>
  <c r="D13" i="3"/>
  <c r="D14" i="3"/>
  <c r="C6" i="3"/>
  <c r="C7" i="3"/>
  <c r="C8" i="3"/>
  <c r="C9" i="3"/>
  <c r="C10" i="3"/>
  <c r="C11" i="3"/>
  <c r="C12" i="3"/>
  <c r="C13" i="3"/>
  <c r="C14" i="3"/>
  <c r="D5" i="3"/>
  <c r="C5" i="3"/>
  <c r="E21" i="2"/>
  <c r="G4" i="2"/>
  <c r="F15" i="2" s="1"/>
  <c r="G5" i="2"/>
  <c r="G6" i="2"/>
  <c r="G3" i="2"/>
  <c r="F7" i="2"/>
  <c r="G7" i="2" s="1"/>
  <c r="E7" i="2"/>
  <c r="L7" i="2" s="1"/>
  <c r="H15" i="2" l="1"/>
  <c r="G15" i="2"/>
  <c r="F19" i="2"/>
  <c r="L8" i="2"/>
  <c r="F20" i="2" s="1"/>
  <c r="F14" i="2"/>
  <c r="F13" i="2"/>
  <c r="F17" i="2"/>
  <c r="F18" i="2" l="1"/>
  <c r="G20" i="2"/>
  <c r="H20" i="2"/>
  <c r="H13" i="2"/>
  <c r="G13" i="2"/>
  <c r="H19" i="2"/>
  <c r="G19" i="2"/>
  <c r="F16" i="2"/>
  <c r="H14" i="2"/>
  <c r="G14" i="2"/>
  <c r="G17" i="2"/>
  <c r="H17" i="2"/>
  <c r="I16" i="3"/>
  <c r="H16" i="2" l="1"/>
  <c r="G16" i="2"/>
  <c r="F21" i="2"/>
  <c r="H18" i="2"/>
  <c r="H21" i="2" s="1"/>
  <c r="H22" i="2" s="1"/>
  <c r="G18" i="2"/>
  <c r="G21" i="2" s="1"/>
  <c r="G22" i="2" s="1"/>
</calcChain>
</file>

<file path=xl/sharedStrings.xml><?xml version="1.0" encoding="utf-8"?>
<sst xmlns="http://schemas.openxmlformats.org/spreadsheetml/2006/main" count="194" uniqueCount="163">
  <si>
    <t xml:space="preserve">Numerical </t>
  </si>
  <si>
    <t>Var -1</t>
  </si>
  <si>
    <t>Var-2</t>
  </si>
  <si>
    <t>Technique</t>
  </si>
  <si>
    <t>Hypothesis Test</t>
  </si>
  <si>
    <t xml:space="preserve">Correlation </t>
  </si>
  <si>
    <t>H0</t>
  </si>
  <si>
    <t>H1</t>
  </si>
  <si>
    <t>Rho =0</t>
  </si>
  <si>
    <t>Rho!=0</t>
  </si>
  <si>
    <t>Test of Mean</t>
  </si>
  <si>
    <t>Independent 2 samples t or z test</t>
  </si>
  <si>
    <t>Mean diff for pop = 0(mu1-mu2=0)</t>
  </si>
  <si>
    <t>Mean diff for pop != 0(mu1-mu2!=0)</t>
  </si>
  <si>
    <t>paired t test</t>
  </si>
  <si>
    <t>mu_d or pop difference mean=0</t>
  </si>
  <si>
    <t>mu_d or pop difference mean!=0</t>
  </si>
  <si>
    <t xml:space="preserve">Test of Mean </t>
  </si>
  <si>
    <t>ANOVA</t>
  </si>
  <si>
    <t>all pop means are equal</t>
  </si>
  <si>
    <t>Any two pop means are not equal</t>
  </si>
  <si>
    <t>NA</t>
  </si>
  <si>
    <t>One sample t or z test</t>
  </si>
  <si>
    <t>Mu=mu0; mu&lt;=mu0; mu&gt;=mu0</t>
  </si>
  <si>
    <t>Mu!=mu0; mu&gt;mu0; mu&lt;mu0</t>
  </si>
  <si>
    <t>Test of Proportion</t>
  </si>
  <si>
    <t>one sample Z proportion test</t>
  </si>
  <si>
    <t>P=P0</t>
  </si>
  <si>
    <t>P!=P0</t>
  </si>
  <si>
    <t>Two samples Z proportion test</t>
  </si>
  <si>
    <t>P1-P2=0</t>
  </si>
  <si>
    <t>P1-P2!=0</t>
  </si>
  <si>
    <t>Chisquare</t>
  </si>
  <si>
    <t>Test of Association or Test of Independence</t>
  </si>
  <si>
    <t>Mann-Whitney U test</t>
  </si>
  <si>
    <t>Wilcoxon signed rank test</t>
  </si>
  <si>
    <t>Wilcoxon test</t>
  </si>
  <si>
    <t>Kruskal wallis test</t>
  </si>
  <si>
    <t>Spearmanr test</t>
  </si>
  <si>
    <t>Pearson r test</t>
  </si>
  <si>
    <t>Assumptions for Parametric test</t>
  </si>
  <si>
    <t>Test</t>
  </si>
  <si>
    <t>Null Hypothesis</t>
  </si>
  <si>
    <t>Alternative Hypothesis</t>
  </si>
  <si>
    <t>Interpretation</t>
  </si>
  <si>
    <t xml:space="preserve">2. Populations have equal variances </t>
  </si>
  <si>
    <t>1. Population  data follows normal</t>
  </si>
  <si>
    <t xml:space="preserve">levene test </t>
  </si>
  <si>
    <t>pop data = Normal</t>
  </si>
  <si>
    <t>Pop1_var = pop2_var</t>
  </si>
  <si>
    <t>pop data !=Normal</t>
  </si>
  <si>
    <t>Pop1_var != pop2_var</t>
  </si>
  <si>
    <t>p- value &gt;0.05 --&gt; Data follows normal</t>
  </si>
  <si>
    <t>p- value &gt;0.05 --&gt; populations have equal variances</t>
  </si>
  <si>
    <t>They are not associated</t>
  </si>
  <si>
    <t>They are associated</t>
  </si>
  <si>
    <t>Parametric Test</t>
  </si>
  <si>
    <t>Python code ( in built functions)</t>
  </si>
  <si>
    <t>scipy.stats.ttest_1samp()</t>
  </si>
  <si>
    <t>scipy.stats.ttest_ind()</t>
  </si>
  <si>
    <t>scipy.stats.test_rel()</t>
  </si>
  <si>
    <t>scipy.stats.f_oneway()</t>
  </si>
  <si>
    <t>statsmodels.stats.proportion.proportions_ztest()</t>
  </si>
  <si>
    <t xml:space="preserve">Chisquare ( Test of Association) </t>
  </si>
  <si>
    <t>scipy.stats.chi2_contigency()</t>
  </si>
  <si>
    <t>scipy.stats.pearsonr()</t>
  </si>
  <si>
    <t>scipy.stats.wilcoxon()</t>
  </si>
  <si>
    <t>scipy.stats.mannwhitneyu()</t>
  </si>
  <si>
    <t>scipy.stats.kruskal()</t>
  </si>
  <si>
    <t>Equivalent Non Parametric Test</t>
  </si>
  <si>
    <t>Assumptions</t>
  </si>
  <si>
    <t>Observed values</t>
  </si>
  <si>
    <t>c11</t>
  </si>
  <si>
    <t>c12</t>
  </si>
  <si>
    <t>c21</t>
  </si>
  <si>
    <t>c22</t>
  </si>
  <si>
    <t>c31</t>
  </si>
  <si>
    <t>c32</t>
  </si>
  <si>
    <t>c41</t>
  </si>
  <si>
    <t>c42</t>
  </si>
  <si>
    <t>Yes</t>
  </si>
  <si>
    <t>NO</t>
  </si>
  <si>
    <t>Thu</t>
  </si>
  <si>
    <t>Fri</t>
  </si>
  <si>
    <t>Sat</t>
  </si>
  <si>
    <t>Sun</t>
  </si>
  <si>
    <t>Total</t>
  </si>
  <si>
    <t>Expected values</t>
  </si>
  <si>
    <t>Expected value= rowtotal *coltotal/grand total</t>
  </si>
  <si>
    <t>total</t>
  </si>
  <si>
    <t>(O-E)^2/E</t>
  </si>
  <si>
    <t>chi-square_stat=</t>
  </si>
  <si>
    <t>dof= (r-1)*(c-1)</t>
  </si>
  <si>
    <t>r- no of rows</t>
  </si>
  <si>
    <t>c-no of columns</t>
  </si>
  <si>
    <t xml:space="preserve">Categoirical </t>
  </si>
  <si>
    <t>Numerical (total bill)</t>
  </si>
  <si>
    <t>Categorical - 2 categories-Independent  (gender)</t>
  </si>
  <si>
    <t>Numerical (sales)</t>
  </si>
  <si>
    <t>Categorical - 2 categories-dependent(pre and post advertisement)</t>
  </si>
  <si>
    <t>Categorical - &gt;2 categories (day)</t>
  </si>
  <si>
    <t>Categorical ( exactly 2 categories) (Smoking status)</t>
  </si>
  <si>
    <t>Categorical (smoking status)</t>
  </si>
  <si>
    <t>Categorical - 2 categories (gender)</t>
  </si>
  <si>
    <t>Categorical - &gt;2 categories(day)</t>
  </si>
  <si>
    <t>Numerical(tip)</t>
  </si>
  <si>
    <t>male</t>
  </si>
  <si>
    <t>female</t>
  </si>
  <si>
    <t>wt_before</t>
  </si>
  <si>
    <t>wt_after</t>
  </si>
  <si>
    <t>diff</t>
  </si>
  <si>
    <t>smoking proportion</t>
  </si>
  <si>
    <t>non smoking proportion</t>
  </si>
  <si>
    <t>exp = rowtotal*col total/grand total</t>
  </si>
  <si>
    <t>O^2/E</t>
  </si>
  <si>
    <t>Contigency Table</t>
  </si>
  <si>
    <t>obs</t>
  </si>
  <si>
    <t>exp</t>
  </si>
  <si>
    <t>H0: obs =exp;  or It is good fit</t>
  </si>
  <si>
    <t>H1: obs!=exp ; It is not good fit</t>
  </si>
  <si>
    <t>dof= r-1 or c-1</t>
  </si>
  <si>
    <t>O-E)^2/E</t>
  </si>
  <si>
    <t>A</t>
  </si>
  <si>
    <t>B</t>
  </si>
  <si>
    <t>C</t>
  </si>
  <si>
    <t>check whether the strength of the component is same across all machines</t>
  </si>
  <si>
    <t>H0: mu_strength of all machine is same</t>
  </si>
  <si>
    <t>strength is independent of type of machine</t>
  </si>
  <si>
    <t xml:space="preserve"> or </t>
  </si>
  <si>
    <t xml:space="preserve">H1: mu _strength of any machines is different </t>
  </si>
  <si>
    <t xml:space="preserve">or </t>
  </si>
  <si>
    <t>strength is dependent of type of machine</t>
  </si>
  <si>
    <t>avg</t>
  </si>
  <si>
    <t>var</t>
  </si>
  <si>
    <t>F_ratio= var b/w groups/var within groups</t>
  </si>
  <si>
    <t>= MSC/MSE</t>
  </si>
  <si>
    <t>MSC= SSC/dof_col</t>
  </si>
  <si>
    <t xml:space="preserve">SSC= </t>
  </si>
  <si>
    <t xml:space="preserve">dof_col= </t>
  </si>
  <si>
    <t>c-1</t>
  </si>
  <si>
    <t>var b/w groups</t>
  </si>
  <si>
    <t>MSE= SSE/dof_error</t>
  </si>
  <si>
    <t xml:space="preserve">SSE= </t>
  </si>
  <si>
    <t>N= total noof obs=</t>
  </si>
  <si>
    <t>dof_eror= N-c</t>
  </si>
  <si>
    <t xml:space="preserve">c= no of columns= </t>
  </si>
  <si>
    <t>SST= var(data)*N</t>
  </si>
  <si>
    <t>F_stat= F_ratio= MSC/MSE</t>
  </si>
  <si>
    <t>Shapiro test  ( less than 5000 observations)</t>
  </si>
  <si>
    <t>Categorical(time )</t>
  </si>
  <si>
    <t xml:space="preserve">Goodness of fit </t>
  </si>
  <si>
    <t>Senior</t>
  </si>
  <si>
    <t>Teenagers</t>
  </si>
  <si>
    <t>children</t>
  </si>
  <si>
    <t>Adults</t>
  </si>
  <si>
    <t>%</t>
  </si>
  <si>
    <t>Numbers</t>
  </si>
  <si>
    <t>Expected no's</t>
  </si>
  <si>
    <t>Observed</t>
  </si>
  <si>
    <t>H0: Obs = Exp</t>
  </si>
  <si>
    <t>H1: Obs != Exp</t>
  </si>
  <si>
    <t>Chi_square _Stat=</t>
  </si>
  <si>
    <t>refer tips dataset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</si>
</sst>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29">
    <xf numFmtId="0" fontId="0" fillId="0" borderId="0" xfId="0"/>
    <xf numFmtId="0" fontId="0" fillId="0" borderId="0" xfId="0" applyAlignment="1">
      <alignment wrapText="1"/>
    </xf>
    <xf numFmtId="0" fontId="0" fillId="0" borderId="2" xfId="0" applyBorder="1"/>
    <xf numFmtId="0" fontId="2" fillId="0" borderId="2" xfId="0" applyFont="1" applyBorder="1"/>
    <xf numFmtId="0" fontId="2" fillId="0" borderId="2" xfId="0" applyFont="1" applyBorder="1" applyAlignment="1">
      <alignment wrapText="1"/>
    </xf>
    <xf numFmtId="0" fontId="0" fillId="0" borderId="2" xfId="0" applyBorder="1" applyAlignment="1">
      <alignment wrapText="1"/>
    </xf>
    <xf numFmtId="0" fontId="0" fillId="2" borderId="1" xfId="1" applyFont="1"/>
    <xf numFmtId="0" fontId="0" fillId="2" borderId="1" xfId="1" applyFont="1" applyAlignment="1">
      <alignment wrapText="1"/>
    </xf>
    <xf numFmtId="0" fontId="0" fillId="3" borderId="0" xfId="0" applyFill="1"/>
    <xf numFmtId="0" fontId="2" fillId="2" borderId="1" xfId="1" applyFont="1"/>
    <xf numFmtId="0" fontId="2" fillId="2" borderId="1" xfId="1" applyFont="1" applyAlignment="1">
      <alignment wrapText="1"/>
    </xf>
    <xf numFmtId="0" fontId="0" fillId="4" borderId="1" xfId="1" applyFont="1" applyFill="1" applyAlignment="1">
      <alignment wrapText="1"/>
    </xf>
    <xf numFmtId="0" fontId="0" fillId="4" borderId="2" xfId="0" applyFill="1" applyBorder="1"/>
    <xf numFmtId="0" fontId="2" fillId="5" borderId="2" xfId="1" applyFont="1" applyFill="1" applyBorder="1"/>
    <xf numFmtId="0" fontId="0" fillId="2" borderId="2" xfId="1" applyFont="1" applyBorder="1"/>
    <xf numFmtId="0" fontId="2" fillId="2" borderId="2" xfId="1" applyFont="1" applyBorder="1"/>
    <xf numFmtId="0" fontId="2" fillId="5" borderId="2" xfId="0" applyFont="1" applyFill="1" applyBorder="1" applyAlignment="1">
      <alignment wrapText="1"/>
    </xf>
    <xf numFmtId="0" fontId="0" fillId="6" borderId="2" xfId="0" applyFill="1" applyBorder="1"/>
    <xf numFmtId="0" fontId="0" fillId="7" borderId="2" xfId="0" applyFill="1" applyBorder="1"/>
    <xf numFmtId="0" fontId="0" fillId="0" borderId="3" xfId="0" applyFill="1" applyBorder="1"/>
    <xf numFmtId="0" fontId="0" fillId="3" borderId="2" xfId="0" applyFill="1" applyBorder="1" applyAlignment="1">
      <alignment horizontal="center"/>
    </xf>
    <xf numFmtId="0" fontId="0" fillId="3" borderId="2" xfId="0" applyFill="1" applyBorder="1"/>
    <xf numFmtId="0" fontId="0" fillId="3" borderId="6" xfId="0" applyFill="1" applyBorder="1"/>
    <xf numFmtId="0" fontId="0" fillId="3" borderId="5" xfId="0" applyFill="1" applyBorder="1"/>
    <xf numFmtId="0" fontId="0" fillId="3" borderId="0" xfId="0" quotePrefix="1" applyFill="1"/>
    <xf numFmtId="9" fontId="0" fillId="3" borderId="0" xfId="0" applyNumberFormat="1" applyFill="1"/>
    <xf numFmtId="0" fontId="0" fillId="0" borderId="0" xfId="0" applyFill="1" applyBorder="1"/>
    <xf numFmtId="0" fontId="0" fillId="0" borderId="4" xfId="0" applyBorder="1" applyAlignment="1">
      <alignment horizontal="center"/>
    </xf>
    <xf numFmtId="0" fontId="0" fillId="3" borderId="0" xfId="0" applyFill="1" applyAlignment="1">
      <alignment horizontal="center" wrapText="1"/>
    </xf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6"/>
  <sheetViews>
    <sheetView tabSelected="1" zoomScale="140" zoomScaleNormal="140" workbookViewId="0">
      <selection activeCell="C4" sqref="C4"/>
    </sheetView>
  </sheetViews>
  <sheetFormatPr defaultRowHeight="14.5" x14ac:dyDescent="0.35"/>
  <cols>
    <col min="1" max="1" width="31.453125" customWidth="1"/>
    <col min="2" max="2" width="44.54296875" customWidth="1"/>
    <col min="3" max="3" width="56.453125" customWidth="1"/>
    <col min="4" max="4" width="44.81640625" style="1" customWidth="1"/>
    <col min="5" max="5" width="29.54296875" bestFit="1" customWidth="1"/>
    <col min="6" max="6" width="44.54296875" customWidth="1"/>
    <col min="7" max="7" width="31.7265625" bestFit="1" customWidth="1"/>
  </cols>
  <sheetData>
    <row r="1" spans="1:7" x14ac:dyDescent="0.35">
      <c r="A1" s="2"/>
      <c r="B1" s="3" t="s">
        <v>70</v>
      </c>
      <c r="C1" s="3" t="s">
        <v>41</v>
      </c>
      <c r="D1" s="4" t="s">
        <v>42</v>
      </c>
      <c r="E1" s="3" t="s">
        <v>43</v>
      </c>
      <c r="F1" s="3" t="s">
        <v>44</v>
      </c>
    </row>
    <row r="2" spans="1:7" x14ac:dyDescent="0.35">
      <c r="A2" s="2" t="s">
        <v>40</v>
      </c>
      <c r="B2" s="2" t="s">
        <v>46</v>
      </c>
      <c r="C2" s="2" t="s">
        <v>148</v>
      </c>
      <c r="D2" s="5" t="s">
        <v>48</v>
      </c>
      <c r="E2" s="2" t="s">
        <v>50</v>
      </c>
      <c r="F2" s="2" t="s">
        <v>52</v>
      </c>
    </row>
    <row r="3" spans="1:7" x14ac:dyDescent="0.35">
      <c r="A3" s="2"/>
      <c r="B3" s="12" t="s">
        <v>45</v>
      </c>
      <c r="C3" s="2" t="s">
        <v>47</v>
      </c>
      <c r="D3" s="5" t="s">
        <v>49</v>
      </c>
      <c r="E3" s="2" t="s">
        <v>51</v>
      </c>
      <c r="F3" s="2" t="s">
        <v>53</v>
      </c>
    </row>
    <row r="5" spans="1:7" x14ac:dyDescent="0.35">
      <c r="B5" t="s">
        <v>162</v>
      </c>
      <c r="E5" t="s">
        <v>56</v>
      </c>
    </row>
    <row r="6" spans="1:7" x14ac:dyDescent="0.35">
      <c r="A6" s="9" t="s">
        <v>69</v>
      </c>
      <c r="B6" s="9" t="s">
        <v>1</v>
      </c>
      <c r="C6" s="9" t="s">
        <v>2</v>
      </c>
      <c r="D6" s="10" t="s">
        <v>3</v>
      </c>
      <c r="E6" s="9" t="s">
        <v>4</v>
      </c>
      <c r="F6" s="9" t="s">
        <v>6</v>
      </c>
      <c r="G6" s="9" t="s">
        <v>7</v>
      </c>
    </row>
    <row r="7" spans="1:7" s="8" customFormat="1" x14ac:dyDescent="0.35">
      <c r="A7" s="6" t="s">
        <v>36</v>
      </c>
      <c r="B7" s="6" t="s">
        <v>0</v>
      </c>
      <c r="C7" s="6" t="s">
        <v>21</v>
      </c>
      <c r="D7" s="7" t="s">
        <v>10</v>
      </c>
      <c r="E7" s="6" t="s">
        <v>22</v>
      </c>
      <c r="F7" s="6" t="s">
        <v>23</v>
      </c>
      <c r="G7" s="6" t="s">
        <v>24</v>
      </c>
    </row>
    <row r="8" spans="1:7" s="8" customFormat="1" x14ac:dyDescent="0.35">
      <c r="A8" s="6" t="s">
        <v>34</v>
      </c>
      <c r="B8" s="6" t="s">
        <v>96</v>
      </c>
      <c r="C8" s="6" t="s">
        <v>97</v>
      </c>
      <c r="D8" s="11" t="s">
        <v>10</v>
      </c>
      <c r="E8" s="6" t="s">
        <v>11</v>
      </c>
      <c r="F8" s="6" t="s">
        <v>12</v>
      </c>
      <c r="G8" s="6" t="s">
        <v>13</v>
      </c>
    </row>
    <row r="9" spans="1:7" s="8" customFormat="1" x14ac:dyDescent="0.35">
      <c r="A9" s="6" t="s">
        <v>35</v>
      </c>
      <c r="B9" s="6" t="s">
        <v>98</v>
      </c>
      <c r="C9" s="6" t="s">
        <v>99</v>
      </c>
      <c r="D9" s="7" t="s">
        <v>10</v>
      </c>
      <c r="E9" s="6" t="s">
        <v>14</v>
      </c>
      <c r="F9" s="6" t="s">
        <v>15</v>
      </c>
      <c r="G9" s="6" t="s">
        <v>16</v>
      </c>
    </row>
    <row r="10" spans="1:7" s="8" customFormat="1" x14ac:dyDescent="0.35">
      <c r="A10" s="9" t="s">
        <v>37</v>
      </c>
      <c r="B10" s="6" t="s">
        <v>96</v>
      </c>
      <c r="C10" s="6" t="s">
        <v>100</v>
      </c>
      <c r="D10" s="11" t="s">
        <v>17</v>
      </c>
      <c r="E10" s="9" t="s">
        <v>18</v>
      </c>
      <c r="F10" s="6" t="s">
        <v>19</v>
      </c>
      <c r="G10" s="6" t="s">
        <v>20</v>
      </c>
    </row>
    <row r="11" spans="1:7" s="8" customFormat="1" x14ac:dyDescent="0.35">
      <c r="A11" s="6" t="s">
        <v>21</v>
      </c>
      <c r="B11" s="6" t="s">
        <v>101</v>
      </c>
      <c r="C11" s="6" t="s">
        <v>21</v>
      </c>
      <c r="D11" s="7" t="s">
        <v>25</v>
      </c>
      <c r="E11" s="6" t="s">
        <v>26</v>
      </c>
      <c r="F11" s="6" t="s">
        <v>27</v>
      </c>
      <c r="G11" s="6" t="s">
        <v>28</v>
      </c>
    </row>
    <row r="12" spans="1:7" s="8" customFormat="1" x14ac:dyDescent="0.35">
      <c r="A12" s="6" t="s">
        <v>21</v>
      </c>
      <c r="B12" s="6" t="s">
        <v>102</v>
      </c>
      <c r="C12" s="6" t="s">
        <v>103</v>
      </c>
      <c r="D12" s="7" t="s">
        <v>25</v>
      </c>
      <c r="E12" s="6" t="s">
        <v>29</v>
      </c>
      <c r="F12" s="6" t="s">
        <v>30</v>
      </c>
      <c r="G12" s="6" t="s">
        <v>31</v>
      </c>
    </row>
    <row r="13" spans="1:7" s="8" customFormat="1" x14ac:dyDescent="0.35">
      <c r="A13" s="6" t="s">
        <v>21</v>
      </c>
      <c r="B13" s="6" t="s">
        <v>149</v>
      </c>
      <c r="C13" s="6" t="s">
        <v>104</v>
      </c>
      <c r="D13" s="7" t="s">
        <v>33</v>
      </c>
      <c r="E13" s="6" t="s">
        <v>32</v>
      </c>
      <c r="F13" s="6" t="s">
        <v>54</v>
      </c>
      <c r="G13" s="6" t="s">
        <v>55</v>
      </c>
    </row>
    <row r="14" spans="1:7" s="8" customFormat="1" x14ac:dyDescent="0.35">
      <c r="A14" s="6" t="s">
        <v>38</v>
      </c>
      <c r="B14" s="6" t="s">
        <v>96</v>
      </c>
      <c r="C14" s="6" t="s">
        <v>105</v>
      </c>
      <c r="D14" s="7" t="s">
        <v>5</v>
      </c>
      <c r="E14" s="6" t="s">
        <v>39</v>
      </c>
      <c r="F14" s="6" t="s">
        <v>8</v>
      </c>
      <c r="G14" s="6" t="s">
        <v>9</v>
      </c>
    </row>
    <row r="17" spans="3:4" x14ac:dyDescent="0.35">
      <c r="C17" s="13" t="s">
        <v>4</v>
      </c>
      <c r="D17" s="16" t="s">
        <v>57</v>
      </c>
    </row>
    <row r="18" spans="3:4" x14ac:dyDescent="0.35">
      <c r="C18" s="14" t="s">
        <v>22</v>
      </c>
      <c r="D18" s="5" t="s">
        <v>58</v>
      </c>
    </row>
    <row r="19" spans="3:4" x14ac:dyDescent="0.35">
      <c r="C19" s="14" t="s">
        <v>11</v>
      </c>
      <c r="D19" s="5" t="s">
        <v>59</v>
      </c>
    </row>
    <row r="20" spans="3:4" x14ac:dyDescent="0.35">
      <c r="C20" s="14" t="s">
        <v>14</v>
      </c>
      <c r="D20" s="5" t="s">
        <v>60</v>
      </c>
    </row>
    <row r="21" spans="3:4" x14ac:dyDescent="0.35">
      <c r="C21" s="15" t="s">
        <v>18</v>
      </c>
      <c r="D21" s="5" t="s">
        <v>61</v>
      </c>
    </row>
    <row r="22" spans="3:4" x14ac:dyDescent="0.35">
      <c r="C22" s="14" t="s">
        <v>26</v>
      </c>
      <c r="D22" s="5" t="s">
        <v>62</v>
      </c>
    </row>
    <row r="23" spans="3:4" x14ac:dyDescent="0.35">
      <c r="C23" s="14" t="s">
        <v>29</v>
      </c>
      <c r="D23" s="5" t="s">
        <v>62</v>
      </c>
    </row>
    <row r="24" spans="3:4" x14ac:dyDescent="0.35">
      <c r="C24" s="14" t="s">
        <v>63</v>
      </c>
      <c r="D24" s="5" t="s">
        <v>64</v>
      </c>
    </row>
    <row r="25" spans="3:4" x14ac:dyDescent="0.35">
      <c r="C25" s="14" t="s">
        <v>39</v>
      </c>
      <c r="D25" s="5" t="s">
        <v>65</v>
      </c>
    </row>
    <row r="26" spans="3:4" hidden="1" x14ac:dyDescent="0.35">
      <c r="C26" s="14" t="s">
        <v>36</v>
      </c>
      <c r="D26" s="5" t="s">
        <v>66</v>
      </c>
    </row>
    <row r="27" spans="3:4" hidden="1" x14ac:dyDescent="0.35">
      <c r="C27" s="14" t="s">
        <v>34</v>
      </c>
      <c r="D27" s="5" t="s">
        <v>67</v>
      </c>
    </row>
    <row r="28" spans="3:4" hidden="1" x14ac:dyDescent="0.35">
      <c r="C28" s="14" t="s">
        <v>35</v>
      </c>
      <c r="D28" s="5" t="s">
        <v>66</v>
      </c>
    </row>
    <row r="29" spans="3:4" hidden="1" x14ac:dyDescent="0.35">
      <c r="C29" s="15" t="s">
        <v>37</v>
      </c>
      <c r="D29" s="5" t="s">
        <v>68</v>
      </c>
    </row>
    <row r="35" spans="2:2" x14ac:dyDescent="0.35">
      <c r="B35" t="s">
        <v>0</v>
      </c>
    </row>
    <row r="36" spans="2:2" x14ac:dyDescent="0.35">
      <c r="B36" t="s">
        <v>95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EF3E8-E718-432F-94B6-1109A127EEEF}">
  <dimension ref="C1:P49"/>
  <sheetViews>
    <sheetView topLeftCell="H7" workbookViewId="0">
      <selection activeCell="O18" sqref="O18"/>
    </sheetView>
  </sheetViews>
  <sheetFormatPr defaultRowHeight="14.5" x14ac:dyDescent="0.35"/>
  <cols>
    <col min="4" max="4" width="7.90625" customWidth="1"/>
    <col min="5" max="5" width="14.6328125" bestFit="1" customWidth="1"/>
    <col min="6" max="6" width="17.1796875" customWidth="1"/>
    <col min="7" max="7" width="17.81640625" customWidth="1"/>
    <col min="8" max="9" width="41.90625" customWidth="1"/>
    <col min="10" max="10" width="21.26953125" bestFit="1" customWidth="1"/>
    <col min="11" max="11" width="14.26953125" customWidth="1"/>
    <col min="12" max="12" width="15.54296875" customWidth="1"/>
  </cols>
  <sheetData>
    <row r="1" spans="4:16" x14ac:dyDescent="0.35">
      <c r="E1" s="27" t="s">
        <v>115</v>
      </c>
      <c r="F1" s="27"/>
      <c r="G1" s="27"/>
    </row>
    <row r="2" spans="4:16" x14ac:dyDescent="0.35">
      <c r="D2" s="2"/>
      <c r="E2" s="2" t="s">
        <v>80</v>
      </c>
      <c r="F2" s="2" t="s">
        <v>81</v>
      </c>
      <c r="G2" s="2" t="s">
        <v>86</v>
      </c>
      <c r="H2" s="19" t="s">
        <v>88</v>
      </c>
      <c r="I2" s="26"/>
    </row>
    <row r="3" spans="4:16" x14ac:dyDescent="0.35">
      <c r="D3" s="2" t="s">
        <v>82</v>
      </c>
      <c r="E3" s="2">
        <v>17</v>
      </c>
      <c r="F3" s="2">
        <v>45</v>
      </c>
      <c r="G3" s="17">
        <f>SUM(E3:F3)</f>
        <v>62</v>
      </c>
    </row>
    <row r="4" spans="4:16" x14ac:dyDescent="0.35">
      <c r="D4" s="2" t="s">
        <v>83</v>
      </c>
      <c r="E4" s="2">
        <v>15</v>
      </c>
      <c r="F4" s="2">
        <v>4</v>
      </c>
      <c r="G4" s="17">
        <f t="shared" ref="G4:G7" si="0">SUM(E4:F4)</f>
        <v>19</v>
      </c>
    </row>
    <row r="5" spans="4:16" x14ac:dyDescent="0.35">
      <c r="D5" s="2" t="s">
        <v>84</v>
      </c>
      <c r="E5" s="2">
        <v>42</v>
      </c>
      <c r="F5" s="2">
        <v>45</v>
      </c>
      <c r="G5" s="17">
        <f t="shared" si="0"/>
        <v>87</v>
      </c>
    </row>
    <row r="6" spans="4:16" x14ac:dyDescent="0.35">
      <c r="D6" s="2" t="s">
        <v>85</v>
      </c>
      <c r="E6" s="2">
        <v>19</v>
      </c>
      <c r="F6" s="2">
        <v>57</v>
      </c>
      <c r="G6" s="17">
        <f t="shared" si="0"/>
        <v>76</v>
      </c>
    </row>
    <row r="7" spans="4:16" x14ac:dyDescent="0.35">
      <c r="D7" s="2" t="s">
        <v>86</v>
      </c>
      <c r="E7" s="17">
        <f>SUM(E3:E6)</f>
        <v>93</v>
      </c>
      <c r="F7" s="17">
        <f>SUM(F3:F6)</f>
        <v>151</v>
      </c>
      <c r="G7" s="18">
        <f t="shared" si="0"/>
        <v>244</v>
      </c>
      <c r="J7" t="s">
        <v>111</v>
      </c>
      <c r="L7">
        <f>E7/G7</f>
        <v>0.38114754098360654</v>
      </c>
    </row>
    <row r="8" spans="4:16" x14ac:dyDescent="0.35">
      <c r="J8" t="s">
        <v>112</v>
      </c>
      <c r="L8">
        <f>1-L7</f>
        <v>0.61885245901639352</v>
      </c>
    </row>
    <row r="9" spans="4:16" x14ac:dyDescent="0.35">
      <c r="D9" t="s">
        <v>113</v>
      </c>
    </row>
    <row r="11" spans="4:16" x14ac:dyDescent="0.35">
      <c r="K11" s="8" t="s">
        <v>150</v>
      </c>
      <c r="L11" t="s">
        <v>157</v>
      </c>
      <c r="M11" t="s">
        <v>158</v>
      </c>
      <c r="N11" t="s">
        <v>90</v>
      </c>
    </row>
    <row r="12" spans="4:16" x14ac:dyDescent="0.35">
      <c r="E12" t="s">
        <v>71</v>
      </c>
      <c r="F12" t="s">
        <v>87</v>
      </c>
      <c r="G12" t="s">
        <v>90</v>
      </c>
      <c r="H12" t="s">
        <v>114</v>
      </c>
      <c r="K12" t="s">
        <v>155</v>
      </c>
      <c r="L12" s="8" t="s">
        <v>156</v>
      </c>
      <c r="M12" s="8"/>
      <c r="N12" s="8"/>
      <c r="O12" s="8"/>
      <c r="P12" s="8"/>
    </row>
    <row r="13" spans="4:16" x14ac:dyDescent="0.35">
      <c r="D13" t="s">
        <v>72</v>
      </c>
      <c r="E13">
        <v>17</v>
      </c>
      <c r="F13">
        <f>G3*E7/G7</f>
        <v>23.631147540983605</v>
      </c>
      <c r="G13">
        <f>(E13-F13)^2/F13</f>
        <v>1.8607694625930404</v>
      </c>
      <c r="H13">
        <f>E13^2/F13</f>
        <v>12.229621921609436</v>
      </c>
      <c r="J13" t="s">
        <v>154</v>
      </c>
      <c r="K13" s="25">
        <v>0.55000000000000004</v>
      </c>
      <c r="L13" s="8">
        <f>180*K13</f>
        <v>99.000000000000014</v>
      </c>
      <c r="M13" s="8">
        <v>90</v>
      </c>
      <c r="N13" s="8">
        <f>(L13-M13)^2/L13</f>
        <v>0.81818181818182067</v>
      </c>
      <c r="O13" s="8"/>
      <c r="P13" s="8"/>
    </row>
    <row r="14" spans="4:16" x14ac:dyDescent="0.35">
      <c r="D14" t="s">
        <v>73</v>
      </c>
      <c r="E14">
        <v>45</v>
      </c>
      <c r="F14">
        <f>G3*F7/G7</f>
        <v>38.368852459016395</v>
      </c>
      <c r="G14">
        <f t="shared" ref="G14:G20" si="1">(E14-F14)^2/F14</f>
        <v>1.1460368213321375</v>
      </c>
      <c r="H14">
        <f t="shared" ref="H14:H20" si="2">E14^2/F14</f>
        <v>52.777184362315744</v>
      </c>
      <c r="J14" t="s">
        <v>153</v>
      </c>
      <c r="K14" s="25">
        <v>0.05</v>
      </c>
      <c r="L14" s="8">
        <f t="shared" ref="L14:L16" si="3">180*K14</f>
        <v>9</v>
      </c>
      <c r="M14" s="8">
        <v>25</v>
      </c>
      <c r="N14" s="8">
        <f t="shared" ref="N14:N16" si="4">(L14-M14)^2/L14</f>
        <v>28.444444444444443</v>
      </c>
      <c r="O14" s="8"/>
      <c r="P14" s="8"/>
    </row>
    <row r="15" spans="4:16" x14ac:dyDescent="0.35">
      <c r="D15" t="s">
        <v>74</v>
      </c>
      <c r="E15">
        <v>15</v>
      </c>
      <c r="F15">
        <f>G4*E7/G7</f>
        <v>7.2418032786885247</v>
      </c>
      <c r="G15">
        <f t="shared" si="1"/>
        <v>8.3114127863285923</v>
      </c>
      <c r="H15">
        <f t="shared" si="2"/>
        <v>31.069609507640067</v>
      </c>
      <c r="J15" t="s">
        <v>152</v>
      </c>
      <c r="K15" s="25">
        <v>0.38</v>
      </c>
      <c r="L15" s="8">
        <f t="shared" si="3"/>
        <v>68.400000000000006</v>
      </c>
      <c r="M15" s="8">
        <v>50</v>
      </c>
      <c r="N15" s="8">
        <f t="shared" si="4"/>
        <v>4.9497076023391839</v>
      </c>
      <c r="O15" s="8"/>
      <c r="P15" s="8"/>
    </row>
    <row r="16" spans="4:16" x14ac:dyDescent="0.35">
      <c r="D16" t="s">
        <v>75</v>
      </c>
      <c r="E16">
        <v>4</v>
      </c>
      <c r="F16">
        <f>G4*L8</f>
        <v>11.758196721311476</v>
      </c>
      <c r="G16">
        <f t="shared" si="1"/>
        <v>5.1189495968778758</v>
      </c>
      <c r="H16">
        <f t="shared" si="2"/>
        <v>1.3607528755663993</v>
      </c>
      <c r="J16" t="s">
        <v>151</v>
      </c>
      <c r="K16" s="25">
        <v>0.02</v>
      </c>
      <c r="L16" s="8">
        <f t="shared" si="3"/>
        <v>3.6</v>
      </c>
      <c r="M16" s="8">
        <v>15</v>
      </c>
      <c r="N16" s="8">
        <f t="shared" si="4"/>
        <v>36.1</v>
      </c>
      <c r="O16" s="8"/>
      <c r="P16" s="8"/>
    </row>
    <row r="17" spans="3:16" x14ac:dyDescent="0.35">
      <c r="D17" t="s">
        <v>76</v>
      </c>
      <c r="E17">
        <v>42</v>
      </c>
      <c r="F17">
        <f>G5*L7</f>
        <v>33.159836065573771</v>
      </c>
      <c r="G17">
        <f t="shared" si="1"/>
        <v>2.3567214938273855</v>
      </c>
      <c r="H17">
        <f t="shared" si="2"/>
        <v>53.196885428253616</v>
      </c>
      <c r="K17" s="8"/>
      <c r="L17" s="8">
        <f>SUM(L13:L16)</f>
        <v>180.00000000000003</v>
      </c>
      <c r="M17" s="8">
        <f>SUM(M13:M16)</f>
        <v>180</v>
      </c>
      <c r="N17" s="8">
        <f>SUM(N13:N16)</f>
        <v>70.312333864965439</v>
      </c>
      <c r="O17" s="8"/>
      <c r="P17" s="8"/>
    </row>
    <row r="18" spans="3:16" x14ac:dyDescent="0.35">
      <c r="D18" t="s">
        <v>77</v>
      </c>
      <c r="E18">
        <v>45</v>
      </c>
      <c r="F18">
        <f>G5*L8</f>
        <v>53.840163934426236</v>
      </c>
      <c r="G18">
        <f t="shared" si="1"/>
        <v>1.4514907213638886</v>
      </c>
      <c r="H18">
        <f t="shared" si="2"/>
        <v>37.611326786937653</v>
      </c>
      <c r="K18" s="8"/>
      <c r="L18" s="8"/>
      <c r="M18" s="8" t="s">
        <v>161</v>
      </c>
      <c r="N18" s="8"/>
      <c r="O18" s="8">
        <f>N17</f>
        <v>70.312333864965439</v>
      </c>
      <c r="P18" s="8"/>
    </row>
    <row r="19" spans="3:16" x14ac:dyDescent="0.35">
      <c r="D19" t="s">
        <v>78</v>
      </c>
      <c r="E19">
        <v>19</v>
      </c>
      <c r="F19">
        <f>G6*L7</f>
        <v>28.967213114754095</v>
      </c>
      <c r="G19">
        <f t="shared" si="1"/>
        <v>3.429578706151946</v>
      </c>
      <c r="H19">
        <f t="shared" si="2"/>
        <v>12.46236559139785</v>
      </c>
      <c r="K19" s="8" t="s">
        <v>159</v>
      </c>
      <c r="L19" s="8"/>
      <c r="M19" s="8"/>
      <c r="N19" s="8"/>
      <c r="O19" s="8"/>
      <c r="P19" s="8"/>
    </row>
    <row r="20" spans="3:16" x14ac:dyDescent="0.35">
      <c r="D20" t="s">
        <v>79</v>
      </c>
      <c r="E20">
        <v>57</v>
      </c>
      <c r="F20">
        <f>G6*L8</f>
        <v>47.032786885245905</v>
      </c>
      <c r="G20">
        <f t="shared" si="1"/>
        <v>2.112257083921397</v>
      </c>
      <c r="H20">
        <f t="shared" si="2"/>
        <v>69.079470198675494</v>
      </c>
      <c r="K20" s="8" t="s">
        <v>160</v>
      </c>
      <c r="L20" s="8"/>
      <c r="M20" s="8"/>
      <c r="N20" s="8"/>
      <c r="O20" s="8"/>
      <c r="P20" s="8"/>
    </row>
    <row r="21" spans="3:16" x14ac:dyDescent="0.35">
      <c r="D21" t="s">
        <v>89</v>
      </c>
      <c r="E21">
        <f>SUM(E13:E20)</f>
        <v>244</v>
      </c>
      <c r="F21">
        <f>SUM(F13:F20)</f>
        <v>244</v>
      </c>
      <c r="G21">
        <f>SUM(G13:G20)</f>
        <v>25.787216672396262</v>
      </c>
      <c r="H21">
        <f>SUM(H13:H20)</f>
        <v>269.78721667239631</v>
      </c>
      <c r="K21" s="8"/>
      <c r="L21" s="8"/>
      <c r="M21" s="8"/>
      <c r="N21" s="8"/>
      <c r="O21" s="8"/>
      <c r="P21" s="8"/>
    </row>
    <row r="22" spans="3:16" x14ac:dyDescent="0.35">
      <c r="F22" t="s">
        <v>91</v>
      </c>
      <c r="G22">
        <f>G21</f>
        <v>25.787216672396262</v>
      </c>
      <c r="H22">
        <f>H21-E21</f>
        <v>25.787216672396312</v>
      </c>
    </row>
    <row r="24" spans="3:16" x14ac:dyDescent="0.35">
      <c r="F24" t="s">
        <v>92</v>
      </c>
      <c r="G24">
        <f>(4-1)*(2-1)</f>
        <v>3</v>
      </c>
    </row>
    <row r="25" spans="3:16" x14ac:dyDescent="0.35">
      <c r="E25" t="s">
        <v>93</v>
      </c>
      <c r="F25">
        <v>4</v>
      </c>
    </row>
    <row r="26" spans="3:16" x14ac:dyDescent="0.35">
      <c r="E26" t="s">
        <v>94</v>
      </c>
      <c r="F26">
        <v>2</v>
      </c>
    </row>
    <row r="31" spans="3:16" x14ac:dyDescent="0.35">
      <c r="D31" t="s">
        <v>116</v>
      </c>
      <c r="E31" t="s">
        <v>117</v>
      </c>
    </row>
    <row r="32" spans="3:16" x14ac:dyDescent="0.35">
      <c r="C32">
        <v>1</v>
      </c>
      <c r="D32">
        <v>22</v>
      </c>
      <c r="E32">
        <v>25</v>
      </c>
      <c r="G32" t="s">
        <v>118</v>
      </c>
    </row>
    <row r="33" spans="3:8" x14ac:dyDescent="0.35">
      <c r="C33">
        <v>2</v>
      </c>
      <c r="D33">
        <v>28</v>
      </c>
      <c r="E33">
        <v>25</v>
      </c>
      <c r="G33" t="s">
        <v>119</v>
      </c>
    </row>
    <row r="34" spans="3:8" x14ac:dyDescent="0.35">
      <c r="C34">
        <v>3</v>
      </c>
      <c r="D34">
        <v>30</v>
      </c>
      <c r="E34">
        <v>25</v>
      </c>
    </row>
    <row r="35" spans="3:8" x14ac:dyDescent="0.35">
      <c r="C35">
        <v>4</v>
      </c>
      <c r="D35">
        <v>20</v>
      </c>
      <c r="E35">
        <v>25</v>
      </c>
      <c r="G35" t="s">
        <v>120</v>
      </c>
    </row>
    <row r="39" spans="3:8" x14ac:dyDescent="0.35">
      <c r="D39">
        <v>1</v>
      </c>
      <c r="E39">
        <v>2</v>
      </c>
      <c r="F39">
        <v>3</v>
      </c>
      <c r="G39">
        <v>4</v>
      </c>
    </row>
    <row r="40" spans="3:8" x14ac:dyDescent="0.35">
      <c r="C40" t="s">
        <v>116</v>
      </c>
      <c r="D40">
        <v>22</v>
      </c>
      <c r="E40">
        <v>28</v>
      </c>
      <c r="F40">
        <v>30</v>
      </c>
      <c r="G40">
        <v>20</v>
      </c>
    </row>
    <row r="44" spans="3:8" x14ac:dyDescent="0.35">
      <c r="F44" t="s">
        <v>116</v>
      </c>
      <c r="G44" t="s">
        <v>117</v>
      </c>
      <c r="H44" t="s">
        <v>121</v>
      </c>
    </row>
    <row r="45" spans="3:8" x14ac:dyDescent="0.35">
      <c r="F45">
        <v>22</v>
      </c>
      <c r="G45">
        <v>25</v>
      </c>
      <c r="H45">
        <f>(F45-G45)^2/G45</f>
        <v>0.36</v>
      </c>
    </row>
    <row r="46" spans="3:8" x14ac:dyDescent="0.35">
      <c r="F46">
        <v>28</v>
      </c>
      <c r="G46">
        <v>25</v>
      </c>
      <c r="H46">
        <f t="shared" ref="H46:H48" si="5">(F46-G46)^2/G46</f>
        <v>0.36</v>
      </c>
    </row>
    <row r="47" spans="3:8" x14ac:dyDescent="0.35">
      <c r="F47">
        <v>30</v>
      </c>
      <c r="G47">
        <v>25</v>
      </c>
      <c r="H47">
        <f t="shared" si="5"/>
        <v>1</v>
      </c>
    </row>
    <row r="48" spans="3:8" x14ac:dyDescent="0.35">
      <c r="F48">
        <v>20</v>
      </c>
      <c r="G48">
        <v>25</v>
      </c>
      <c r="H48">
        <f t="shared" si="5"/>
        <v>1</v>
      </c>
    </row>
    <row r="49" spans="8:8" x14ac:dyDescent="0.35">
      <c r="H49">
        <f>SUM(H45:H48)</f>
        <v>2.7199999999999998</v>
      </c>
    </row>
  </sheetData>
  <mergeCells count="1">
    <mergeCell ref="E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8C8C7F-D2B2-4BAA-87D1-202A6CE6B450}">
  <dimension ref="C4:I16"/>
  <sheetViews>
    <sheetView workbookViewId="0">
      <selection activeCell="I16" sqref="I16"/>
    </sheetView>
  </sheetViews>
  <sheetFormatPr defaultRowHeight="14.5" x14ac:dyDescent="0.35"/>
  <cols>
    <col min="7" max="7" width="9.90625" customWidth="1"/>
    <col min="8" max="8" width="11.08984375" customWidth="1"/>
  </cols>
  <sheetData>
    <row r="4" spans="3:9" x14ac:dyDescent="0.35">
      <c r="C4" t="s">
        <v>106</v>
      </c>
      <c r="D4" t="s">
        <v>107</v>
      </c>
    </row>
    <row r="5" spans="3:9" x14ac:dyDescent="0.35">
      <c r="C5">
        <f ca="1">RANDBETWEEN(10,30)</f>
        <v>28</v>
      </c>
      <c r="D5">
        <f ca="1">RANDBETWEEN(30,50)</f>
        <v>30</v>
      </c>
      <c r="G5" t="s">
        <v>108</v>
      </c>
      <c r="H5" t="s">
        <v>109</v>
      </c>
      <c r="I5" t="s">
        <v>110</v>
      </c>
    </row>
    <row r="6" spans="3:9" x14ac:dyDescent="0.35">
      <c r="C6">
        <f t="shared" ref="C6:C14" ca="1" si="0">RANDBETWEEN(10,30)</f>
        <v>10</v>
      </c>
      <c r="D6">
        <f t="shared" ref="D6:D14" ca="1" si="1">RANDBETWEEN(30,50)</f>
        <v>32</v>
      </c>
      <c r="F6">
        <v>1</v>
      </c>
      <c r="G6">
        <v>65</v>
      </c>
      <c r="H6">
        <v>67</v>
      </c>
      <c r="I6">
        <f>G6-H6</f>
        <v>-2</v>
      </c>
    </row>
    <row r="7" spans="3:9" x14ac:dyDescent="0.35">
      <c r="C7">
        <f t="shared" ca="1" si="0"/>
        <v>11</v>
      </c>
      <c r="D7">
        <f t="shared" ca="1" si="1"/>
        <v>33</v>
      </c>
      <c r="F7">
        <v>2</v>
      </c>
      <c r="G7">
        <v>95</v>
      </c>
      <c r="H7">
        <v>67</v>
      </c>
      <c r="I7">
        <f t="shared" ref="I7:I15" si="2">G7-H7</f>
        <v>28</v>
      </c>
    </row>
    <row r="8" spans="3:9" x14ac:dyDescent="0.35">
      <c r="C8">
        <f t="shared" ca="1" si="0"/>
        <v>25</v>
      </c>
      <c r="D8">
        <f t="shared" ca="1" si="1"/>
        <v>31</v>
      </c>
      <c r="F8">
        <v>3</v>
      </c>
      <c r="G8">
        <v>89</v>
      </c>
      <c r="H8">
        <v>73</v>
      </c>
      <c r="I8">
        <f t="shared" si="2"/>
        <v>16</v>
      </c>
    </row>
    <row r="9" spans="3:9" x14ac:dyDescent="0.35">
      <c r="C9">
        <f t="shared" ca="1" si="0"/>
        <v>16</v>
      </c>
      <c r="D9">
        <f t="shared" ca="1" si="1"/>
        <v>40</v>
      </c>
      <c r="F9">
        <v>4</v>
      </c>
      <c r="G9">
        <v>99</v>
      </c>
      <c r="H9">
        <v>85</v>
      </c>
      <c r="I9">
        <f t="shared" si="2"/>
        <v>14</v>
      </c>
    </row>
    <row r="10" spans="3:9" x14ac:dyDescent="0.35">
      <c r="C10">
        <f t="shared" ca="1" si="0"/>
        <v>30</v>
      </c>
      <c r="D10">
        <f t="shared" ca="1" si="1"/>
        <v>34</v>
      </c>
      <c r="F10">
        <v>5</v>
      </c>
      <c r="G10">
        <v>80</v>
      </c>
      <c r="H10">
        <v>50</v>
      </c>
      <c r="I10">
        <f t="shared" si="2"/>
        <v>30</v>
      </c>
    </row>
    <row r="11" spans="3:9" x14ac:dyDescent="0.35">
      <c r="C11">
        <f t="shared" ca="1" si="0"/>
        <v>12</v>
      </c>
      <c r="D11">
        <f t="shared" ca="1" si="1"/>
        <v>35</v>
      </c>
      <c r="F11">
        <v>6</v>
      </c>
      <c r="G11">
        <v>108</v>
      </c>
      <c r="H11">
        <v>55</v>
      </c>
      <c r="I11">
        <f t="shared" si="2"/>
        <v>53</v>
      </c>
    </row>
    <row r="12" spans="3:9" x14ac:dyDescent="0.35">
      <c r="C12">
        <f t="shared" ca="1" si="0"/>
        <v>12</v>
      </c>
      <c r="D12">
        <f t="shared" ca="1" si="1"/>
        <v>41</v>
      </c>
      <c r="F12">
        <v>7</v>
      </c>
      <c r="G12">
        <v>95</v>
      </c>
      <c r="H12">
        <v>82</v>
      </c>
      <c r="I12">
        <f t="shared" si="2"/>
        <v>13</v>
      </c>
    </row>
    <row r="13" spans="3:9" x14ac:dyDescent="0.35">
      <c r="C13">
        <f t="shared" ca="1" si="0"/>
        <v>20</v>
      </c>
      <c r="D13">
        <f t="shared" ca="1" si="1"/>
        <v>38</v>
      </c>
      <c r="F13">
        <v>8</v>
      </c>
      <c r="G13">
        <v>77</v>
      </c>
      <c r="H13">
        <v>45</v>
      </c>
      <c r="I13">
        <f t="shared" si="2"/>
        <v>32</v>
      </c>
    </row>
    <row r="14" spans="3:9" x14ac:dyDescent="0.35">
      <c r="C14">
        <f t="shared" ca="1" si="0"/>
        <v>14</v>
      </c>
      <c r="D14">
        <f t="shared" ca="1" si="1"/>
        <v>46</v>
      </c>
      <c r="F14">
        <v>9</v>
      </c>
      <c r="G14">
        <v>98</v>
      </c>
      <c r="H14">
        <v>79</v>
      </c>
      <c r="I14">
        <f t="shared" si="2"/>
        <v>19</v>
      </c>
    </row>
    <row r="15" spans="3:9" x14ac:dyDescent="0.35">
      <c r="F15">
        <v>10</v>
      </c>
      <c r="G15">
        <v>71</v>
      </c>
      <c r="H15">
        <v>72</v>
      </c>
      <c r="I15">
        <f t="shared" si="2"/>
        <v>-1</v>
      </c>
    </row>
    <row r="16" spans="3:9" x14ac:dyDescent="0.35">
      <c r="G16">
        <f>AVERAGE(G6:G15)</f>
        <v>87.7</v>
      </c>
      <c r="H16">
        <f>AVERAGE(H6:H15)</f>
        <v>67.5</v>
      </c>
      <c r="I16">
        <f>AVERAGE(I6:I14)</f>
        <v>22.555555555555557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AC139-D99F-4797-A543-3BC36D5380C1}">
  <dimension ref="B1:M18"/>
  <sheetViews>
    <sheetView zoomScale="120" zoomScaleNormal="120" workbookViewId="0">
      <selection activeCell="I18" sqref="I18"/>
    </sheetView>
  </sheetViews>
  <sheetFormatPr defaultRowHeight="14.5" x14ac:dyDescent="0.35"/>
  <cols>
    <col min="1" max="6" width="8.7265625" style="8"/>
    <col min="7" max="7" width="17.7265625" style="8" customWidth="1"/>
    <col min="8" max="8" width="14.08984375" style="8" customWidth="1"/>
    <col min="9" max="10" width="8.7265625" style="8"/>
    <col min="11" max="11" width="20.26953125" style="8" customWidth="1"/>
    <col min="12" max="16384" width="8.7265625" style="8"/>
  </cols>
  <sheetData>
    <row r="1" spans="2:13" ht="62.5" customHeight="1" x14ac:dyDescent="0.35">
      <c r="C1" s="28" t="s">
        <v>125</v>
      </c>
      <c r="D1" s="28"/>
      <c r="E1" s="28"/>
      <c r="F1" s="28"/>
      <c r="G1" s="28"/>
      <c r="I1" s="8" t="s">
        <v>126</v>
      </c>
      <c r="L1" s="8" t="s">
        <v>128</v>
      </c>
      <c r="M1" s="8" t="s">
        <v>127</v>
      </c>
    </row>
    <row r="2" spans="2:13" x14ac:dyDescent="0.35">
      <c r="C2" s="20" t="s">
        <v>122</v>
      </c>
      <c r="D2" s="20" t="s">
        <v>123</v>
      </c>
      <c r="E2" s="20" t="s">
        <v>124</v>
      </c>
      <c r="I2" s="8" t="s">
        <v>129</v>
      </c>
      <c r="L2" s="8" t="s">
        <v>130</v>
      </c>
      <c r="M2" s="8" t="s">
        <v>131</v>
      </c>
    </row>
    <row r="3" spans="2:13" x14ac:dyDescent="0.35">
      <c r="C3" s="20">
        <v>23</v>
      </c>
      <c r="D3" s="20">
        <v>34</v>
      </c>
      <c r="E3" s="20">
        <v>21</v>
      </c>
    </row>
    <row r="4" spans="2:13" x14ac:dyDescent="0.35">
      <c r="C4" s="20">
        <v>32</v>
      </c>
      <c r="D4" s="20">
        <v>27</v>
      </c>
      <c r="E4" s="20">
        <v>25</v>
      </c>
      <c r="H4" s="8" t="s">
        <v>145</v>
      </c>
      <c r="J4" s="8">
        <v>3</v>
      </c>
    </row>
    <row r="5" spans="2:13" ht="15" thickBot="1" x14ac:dyDescent="0.4">
      <c r="C5" s="20">
        <v>21</v>
      </c>
      <c r="D5" s="20">
        <v>33</v>
      </c>
      <c r="E5" s="20">
        <v>32</v>
      </c>
      <c r="H5" s="8" t="s">
        <v>143</v>
      </c>
      <c r="J5" s="8">
        <v>9</v>
      </c>
    </row>
    <row r="6" spans="2:13" ht="15" thickBot="1" x14ac:dyDescent="0.4">
      <c r="B6" s="8" t="s">
        <v>132</v>
      </c>
      <c r="C6" s="21">
        <f>AVERAGE(C3:C5)</f>
        <v>25.333333333333332</v>
      </c>
      <c r="D6" s="21">
        <f t="shared" ref="D6:E6" si="0">AVERAGE(D3:D5)</f>
        <v>31.333333333333332</v>
      </c>
      <c r="E6" s="22">
        <f t="shared" si="0"/>
        <v>26</v>
      </c>
      <c r="F6" s="23">
        <f>AVERAGE(C3:E5)</f>
        <v>27.555555555555557</v>
      </c>
      <c r="H6" s="8" t="s">
        <v>134</v>
      </c>
    </row>
    <row r="7" spans="2:13" x14ac:dyDescent="0.35">
      <c r="B7" s="8" t="s">
        <v>133</v>
      </c>
      <c r="C7" s="21">
        <f>_xlfn.VAR.P(C3:C5)</f>
        <v>22.888888888888889</v>
      </c>
      <c r="D7" s="21">
        <f t="shared" ref="D7:E7" si="1">_xlfn.VAR.P(D3:D5)</f>
        <v>9.5555555555555554</v>
      </c>
      <c r="E7" s="21">
        <f t="shared" si="1"/>
        <v>20.666666666666668</v>
      </c>
      <c r="H7" s="24" t="s">
        <v>135</v>
      </c>
    </row>
    <row r="8" spans="2:13" x14ac:dyDescent="0.35">
      <c r="H8" s="8" t="s">
        <v>136</v>
      </c>
    </row>
    <row r="9" spans="2:13" x14ac:dyDescent="0.35">
      <c r="H9" s="8" t="s">
        <v>137</v>
      </c>
      <c r="I9" s="8">
        <f>SUM(3*(C6-F6)^2+3*(D6-F6)^2+3*(E6-F6)^2)</f>
        <v>64.888888888888886</v>
      </c>
    </row>
    <row r="10" spans="2:13" x14ac:dyDescent="0.35">
      <c r="H10" s="8" t="s">
        <v>138</v>
      </c>
      <c r="I10" s="8" t="s">
        <v>139</v>
      </c>
      <c r="J10" s="8">
        <f>3-1</f>
        <v>2</v>
      </c>
    </row>
    <row r="11" spans="2:13" x14ac:dyDescent="0.35">
      <c r="G11" s="8" t="s">
        <v>140</v>
      </c>
      <c r="H11" s="8" t="s">
        <v>136</v>
      </c>
      <c r="J11" s="8">
        <f>I9/J10</f>
        <v>32.444444444444443</v>
      </c>
    </row>
    <row r="12" spans="2:13" x14ac:dyDescent="0.35">
      <c r="H12" s="8" t="s">
        <v>141</v>
      </c>
    </row>
    <row r="13" spans="2:13" x14ac:dyDescent="0.35">
      <c r="H13" s="8" t="s">
        <v>142</v>
      </c>
      <c r="I13" s="8">
        <f>SUM(C7*3+D7*3+E7*3)</f>
        <v>159.33333333333334</v>
      </c>
    </row>
    <row r="14" spans="2:13" x14ac:dyDescent="0.35">
      <c r="H14" s="8" t="s">
        <v>144</v>
      </c>
      <c r="I14" s="8">
        <f>J5-J4</f>
        <v>6</v>
      </c>
    </row>
    <row r="15" spans="2:13" x14ac:dyDescent="0.35">
      <c r="H15" s="8" t="s">
        <v>141</v>
      </c>
      <c r="J15" s="8">
        <f>I13/I14</f>
        <v>26.555555555555557</v>
      </c>
    </row>
    <row r="16" spans="2:13" x14ac:dyDescent="0.35">
      <c r="H16" s="8" t="s">
        <v>146</v>
      </c>
      <c r="J16" s="8">
        <f>_xlfn.VAR.P(C3:E5)*J5</f>
        <v>224.2222222222222</v>
      </c>
      <c r="K16" s="8">
        <f>I9+I13</f>
        <v>224.22222222222223</v>
      </c>
    </row>
    <row r="18" spans="7:9" x14ac:dyDescent="0.35">
      <c r="G18" s="8" t="s">
        <v>147</v>
      </c>
      <c r="I18" s="8">
        <f>J11/J15</f>
        <v>1.2217573221757321</v>
      </c>
    </row>
  </sheetData>
  <mergeCells count="1">
    <mergeCell ref="C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chi-square</vt:lpstr>
      <vt:lpstr>paired ttest</vt:lpstr>
      <vt:lpstr>Anova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mallikarjuna doddamane</dc:creator>
  <cp:lastModifiedBy>mallikarjundoddamane@outlook.com</cp:lastModifiedBy>
  <dcterms:created xsi:type="dcterms:W3CDTF">2015-06-05T18:17:20Z</dcterms:created>
  <dcterms:modified xsi:type="dcterms:W3CDTF">2022-10-27T16:40:23Z</dcterms:modified>
</cp:coreProperties>
</file>