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<sst xmlns="http://schemas.openxmlformats.org/spreadsheetml/2006/main" count="153" uniqueCount="95">
  <si>
    <t xml:space="preserve">Matriz de confusión</t>
  </si>
  <si>
    <t xml:space="preserve">TN</t>
  </si>
  <si>
    <t xml:space="preserve">FP</t>
  </si>
  <si>
    <t xml:space="preserve">FN</t>
  </si>
  <si>
    <t xml:space="preserve">TP</t>
  </si>
  <si>
    <t xml:space="preserve">Numerador</t>
  </si>
  <si>
    <t xml:space="preserve">Denominador</t>
  </si>
  <si>
    <t xml:space="preserve">Pregunta 8</t>
  </si>
  <si>
    <t xml:space="preserve">X1, X2, Bias</t>
  </si>
  <si>
    <t xml:space="preserve">Pesos</t>
  </si>
  <si>
    <t xml:space="preserve">* Peso</t>
  </si>
  <si>
    <t xml:space="preserve">X1</t>
  </si>
  <si>
    <t xml:space="preserve">X2</t>
  </si>
  <si>
    <t xml:space="preserve">Bias</t>
  </si>
  <si>
    <t xml:space="preserve">Suma pond</t>
  </si>
  <si>
    <t xml:space="preserve">Pregunta 9</t>
  </si>
  <si>
    <t xml:space="preserve">Calcular Cross Entropy</t>
  </si>
  <si>
    <t xml:space="preserve">Label si clasifico bien</t>
  </si>
  <si>
    <t xml:space="preserve">Label si clasifico mal</t>
  </si>
  <si>
    <t xml:space="preserve">https://medium.com/data-science-bootcamp/understand-cross-entropy-loss-in-minutes-9fb263caee9a</t>
  </si>
  <si>
    <t xml:space="preserve">Sigmoide (Suma ponderada)-&gt;</t>
  </si>
  <si>
    <t xml:space="preserve">https://towardsdatascience.com/cross-entropy-for-classification-d98e7f974451</t>
  </si>
  <si>
    <t xml:space="preserve">Este no es.</t>
  </si>
  <si>
    <t xml:space="preserve">Minuto 12:59 tutoría</t>
  </si>
  <si>
    <t xml:space="preserve">Suponiendo que la observación se clasifica bien:</t>
  </si>
  <si>
    <t xml:space="preserve">Suponiendo que la observación se clasifica mal:</t>
  </si>
  <si>
    <t xml:space="preserve">Esto no es.</t>
  </si>
  <si>
    <t xml:space="preserve">Suponiendo que la observación se clasifica bien (LN):</t>
  </si>
  <si>
    <t xml:space="preserve">Suponiendo que la observación se clasifica mal (LN):</t>
  </si>
  <si>
    <t xml:space="preserve">esta no es</t>
  </si>
  <si>
    <t xml:space="preserve">1/N</t>
  </si>
  <si>
    <t xml:space="preserve">esta no es 1/N</t>
  </si>
  <si>
    <t xml:space="preserve">WIN BINGO!</t>
  </si>
  <si>
    <t xml:space="preserve">Regreción multinomial (Softmax)</t>
  </si>
  <si>
    <t xml:space="preserve">https://developpaper.com/why-softmax/</t>
  </si>
  <si>
    <t xml:space="preserve">SOFTMAX</t>
  </si>
  <si>
    <t xml:space="preserve">e^hi / Sum(e^hi)</t>
  </si>
  <si>
    <t xml:space="preserve">https://www.programmersought.com/article/92726276008/</t>
  </si>
  <si>
    <t xml:space="preserve">e ^hi</t>
  </si>
  <si>
    <t xml:space="preserve">CLASIFICA BIEN</t>
  </si>
  <si>
    <t xml:space="preserve">CLASIFICA MAL</t>
  </si>
  <si>
    <t xml:space="preserve">X</t>
  </si>
  <si>
    <t xml:space="preserve">w1,1</t>
  </si>
  <si>
    <t xml:space="preserve">w1,2</t>
  </si>
  <si>
    <t xml:space="preserve">w1,3</t>
  </si>
  <si>
    <t xml:space="preserve">X1 x W1,1</t>
  </si>
  <si>
    <t xml:space="preserve">X2 x W2,1</t>
  </si>
  <si>
    <t xml:space="preserve">Bias1</t>
  </si>
  <si>
    <t xml:space="preserve">H(i)</t>
  </si>
  <si>
    <t xml:space="preserve">Suma de todas las Hs:</t>
  </si>
  <si>
    <t xml:space="preserve">P(i)</t>
  </si>
  <si>
    <t xml:space="preserve">Cross entropy</t>
  </si>
  <si>
    <t xml:space="preserve">Cross entropy LN</t>
  </si>
  <si>
    <t xml:space="preserve">h1</t>
  </si>
  <si>
    <t xml:space="preserve">w2,1</t>
  </si>
  <si>
    <t xml:space="preserve">w2,2</t>
  </si>
  <si>
    <t xml:space="preserve">w2,3</t>
  </si>
  <si>
    <t xml:space="preserve">X1 x W1,2</t>
  </si>
  <si>
    <t xml:space="preserve">X2 x W2,2</t>
  </si>
  <si>
    <t xml:space="preserve">Bias2</t>
  </si>
  <si>
    <t xml:space="preserve">h2</t>
  </si>
  <si>
    <t xml:space="preserve">Bias3</t>
  </si>
  <si>
    <t xml:space="preserve">X1 x W1,3</t>
  </si>
  <si>
    <t xml:space="preserve">X2 x W2,3</t>
  </si>
  <si>
    <t xml:space="preserve">bias</t>
  </si>
  <si>
    <t xml:space="preserve">h3</t>
  </si>
  <si>
    <t xml:space="preserve">esta no es.</t>
  </si>
  <si>
    <t xml:space="preserve">esta esta bien</t>
  </si>
  <si>
    <t xml:space="preserve">Pregunta 13</t>
  </si>
  <si>
    <t xml:space="preserve">sum(E^hi)</t>
  </si>
  <si>
    <t xml:space="preserve">softmax</t>
  </si>
  <si>
    <t xml:space="preserve">sigmoidea porque es multilabel?</t>
  </si>
  <si>
    <t xml:space="preserve">sin multiplicar por -1</t>
  </si>
  <si>
    <t xml:space="preserve">multiplicando por -1</t>
  </si>
  <si>
    <t xml:space="preserve">w1,4</t>
  </si>
  <si>
    <t xml:space="preserve">Cross entropy binaria</t>
  </si>
  <si>
    <t xml:space="preserve">ti = target</t>
  </si>
  <si>
    <t xml:space="preserve">LN(1-P(i))</t>
  </si>
  <si>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Calibri"/>
        <family val="0"/>
      </rPr>
      <t xml:space="preserve">LN(Pi)+LN(1-Pi)</t>
    </r>
    <r>
      <rPr>
        <sz val="12"/>
        <color rgb="FF000000"/>
        <rFont val="Calibri"/>
        <family val="0"/>
        <charset val="1"/>
      </rPr>
      <t xml:space="preserve">)*-1</t>
    </r>
  </si>
  <si>
    <t xml:space="preserve">P(i)*LN(Pi)</t>
  </si>
  <si>
    <t xml:space="preserve">suponiendo que clasifico BIEN.</t>
  </si>
  <si>
    <t xml:space="preserve">|=&gt; ti *LOG(p) + (1-ti) LOG  (1-p)</t>
  </si>
  <si>
    <t xml:space="preserve">w2,4</t>
  </si>
  <si>
    <t xml:space="preserve">X1 x W1,4</t>
  </si>
  <si>
    <t xml:space="preserve">X2 x W2,4</t>
  </si>
  <si>
    <t xml:space="preserve">Bias4</t>
  </si>
  <si>
    <t xml:space="preserve">h4</t>
  </si>
  <si>
    <t xml:space="preserve">este tampoco es!!!</t>
  </si>
  <si>
    <t xml:space="preserve">ESTE NO ES.</t>
  </si>
  <si>
    <t xml:space="preserve">H1= X1*W1,1+X2*W2,1+1*w0,1</t>
  </si>
  <si>
    <t xml:space="preserve">Promedio</t>
  </si>
  <si>
    <t xml:space="preserve">WIN! WIN! BINGO!</t>
  </si>
  <si>
    <t xml:space="preserve">La probabilidad mas alta o la entropia cruzada mas baja es la probabilidad que salga BIEN la prediccion.</t>
  </si>
  <si>
    <t xml:space="preserve">P(1) = 1 / ( 1 + E ^ -H1)</t>
  </si>
  <si>
    <t xml:space="preserve">Pregunta 9 binary cross entropy.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</si>
</sst>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00"/>
    <numFmt numFmtId="167" formatCode="0.00000000000000000000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0"/>
      <charset val="1"/>
    </font>
    <font>
      <sz val="16"/>
      <color rgb="FF313131"/>
      <name val="Helvetica Neue"/>
      <family val="0"/>
      <charset val="1"/>
    </font>
    <font>
      <sz val="12"/>
      <color rgb="FF000000"/>
      <name val="Calibri"/>
      <family val="0"/>
    </font>
  </fonts>
  <fills count="10">
    <fill>
      <patternFill patternType="none"/>
    </fill>
    <fill>
      <patternFill patternType="gray125"/>
    </fill>
    <fill>
      <patternFill patternType="solid">
        <fgColor rgb="FFE2EFD9"/>
        <bgColor rgb="FFDDDDDD"/>
      </patternFill>
    </fill>
    <fill>
      <patternFill patternType="solid">
        <fgColor rgb="FFFEF2CB"/>
        <bgColor rgb="FFE2EFD9"/>
      </patternFill>
    </fill>
    <fill>
      <patternFill patternType="solid">
        <fgColor rgb="FF81D41A"/>
        <bgColor rgb="FF77BC65"/>
      </patternFill>
    </fill>
    <fill>
      <patternFill patternType="solid">
        <fgColor rgb="FF77BC65"/>
        <bgColor rgb="FF81D41A"/>
      </patternFill>
    </fill>
    <fill>
      <patternFill patternType="solid">
        <fgColor rgb="FFDDDDDD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77BC65"/>
      <rgbColor rgb="FF003366"/>
      <rgbColor rgb="FF00A933"/>
      <rgbColor rgb="FF003300"/>
      <rgbColor rgb="FF333300"/>
      <rgbColor rgb="FF993300"/>
      <rgbColor rgb="FF993366"/>
      <rgbColor rgb="FF333399"/>
      <rgbColor rgb="FF31313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edium.com/data-science-bootcamp/understand-cross-entropy-loss-in-minutes-9fb263caee9a" TargetMode="External"/><Relationship Id="rId2" Type="http://schemas.openxmlformats.org/officeDocument/2006/relationships/hyperlink" Target="https://towardsdatascience.com/cross-entropy-for-classification-d98e7f974451" TargetMode="External"/><Relationship Id="rId3" Type="http://schemas.openxmlformats.org/officeDocument/2006/relationships/hyperlink" Target="https://developpaper.com/why-softmax/" TargetMode="External"/><Relationship Id="rId4" Type="http://schemas.openxmlformats.org/officeDocument/2006/relationships/hyperlink" Target="https://www.programmersought.com/article/92726276008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7"/>
  <sheetViews>
    <sheetView showFormulas="false" showGridLines="true" showRowColHeaders="true" showZeros="true" rightToLeft="false" tabSelected="true" showOutlineSymbols="true" defaultGridColor="true" view="normal" topLeftCell="P34" colorId="64" zoomScale="100" zoomScaleNormal="100" zoomScalePageLayoutView="100" workbookViewId="0">
      <selection pane="topLeft" activeCell="V67" activeCellId="0" sqref="V67"/>
    </sheetView>
  </sheetViews>
  <sheetFormatPr defaultColWidth="12.70703125" defaultRowHeight="15" zeroHeight="false" outlineLevelRow="0" outlineLevelCol="0"/>
  <cols>
    <col collapsed="false" customWidth="true" hidden="false" outlineLevel="0" max="1" min="1" style="0" width="48.2"/>
    <col collapsed="false" customWidth="true" hidden="false" outlineLevel="0" max="2" min="2" style="0" width="56.55"/>
    <col collapsed="false" customWidth="true" hidden="false" outlineLevel="0" max="3" min="3" style="0" width="24.68"/>
    <col collapsed="false" customWidth="true" hidden="false" outlineLevel="0" max="4" min="4" style="0" width="51"/>
    <col collapsed="false" customWidth="true" hidden="false" outlineLevel="0" max="5" min="5" style="0" width="22.71"/>
    <col collapsed="false" customWidth="true" hidden="false" outlineLevel="0" max="6" min="6" style="0" width="48.2"/>
    <col collapsed="false" customWidth="true" hidden="false" outlineLevel="0" max="7" min="7" style="0" width="24.57"/>
    <col collapsed="false" customWidth="true" hidden="false" outlineLevel="0" max="8" min="8" style="0" width="17.04"/>
    <col collapsed="false" customWidth="true" hidden="false" outlineLevel="0" max="9" min="9" style="0" width="22.01"/>
    <col collapsed="false" customWidth="true" hidden="false" outlineLevel="0" max="10" min="10" style="0" width="29.56"/>
    <col collapsed="false" customWidth="true" hidden="false" outlineLevel="0" max="11" min="11" style="0" width="25.96"/>
    <col collapsed="false" customWidth="true" hidden="false" outlineLevel="0" max="12" min="12" style="0" width="68.37"/>
    <col collapsed="false" customWidth="true" hidden="false" outlineLevel="0" max="13" min="13" style="0" width="28.62"/>
    <col collapsed="false" customWidth="true" hidden="false" outlineLevel="0" max="14" min="14" style="0" width="27.11"/>
    <col collapsed="false" customWidth="true" hidden="false" outlineLevel="0" max="15" min="15" style="0" width="16.45"/>
    <col collapsed="false" customWidth="true" hidden="false" outlineLevel="0" max="16" min="16" style="0" width="19.69"/>
    <col collapsed="false" customWidth="true" hidden="false" outlineLevel="0" max="17" min="17" style="0" width="30.47"/>
    <col collapsed="false" customWidth="true" hidden="false" outlineLevel="0" max="19" min="19" style="0" width="18.07"/>
    <col collapsed="false" customWidth="true" hidden="false" outlineLevel="0" max="20" min="20" style="0" width="22.94"/>
    <col collapsed="false" customWidth="true" hidden="false" outlineLevel="0" max="21" min="21" style="0" width="16.92"/>
    <col collapsed="false" customWidth="true" hidden="false" outlineLevel="0" max="22" min="22" style="0" width="18.65"/>
    <col collapsed="false" customWidth="true" hidden="false" outlineLevel="0" max="23" min="23" style="0" width="17.25"/>
  </cols>
  <sheetData>
    <row r="1" customFormat="false" ht="15.75" hidden="false" customHeight="true" outlineLevel="0" collapsed="false">
      <c r="A1" s="0" t="s">
        <v>0</v>
      </c>
      <c r="F1" s="0" t="n">
        <v>35948</v>
      </c>
      <c r="G1" s="0" t="n">
        <v>4052</v>
      </c>
    </row>
    <row r="2" customFormat="false" ht="15.75" hidden="false" customHeight="true" outlineLevel="0" collapsed="false">
      <c r="B2" s="0" t="n">
        <v>0</v>
      </c>
      <c r="C2" s="0" t="n">
        <v>1</v>
      </c>
      <c r="F2" s="0" t="n">
        <v>0</v>
      </c>
      <c r="G2" s="0" t="n">
        <v>1</v>
      </c>
    </row>
    <row r="3" customFormat="false" ht="15.75" hidden="false" customHeight="true" outlineLevel="0" collapsed="false">
      <c r="A3" s="0" t="n">
        <v>0</v>
      </c>
      <c r="B3" s="0" t="s">
        <v>1</v>
      </c>
      <c r="C3" s="0" t="s">
        <v>2</v>
      </c>
      <c r="E3" s="0" t="n">
        <v>0</v>
      </c>
      <c r="F3" s="0" t="str">
        <f aca="false">1-G3</f>
        <v>0.984</v>
      </c>
      <c r="G3" s="0" t="n">
        <v>0.016</v>
      </c>
    </row>
    <row r="4" customFormat="false" ht="15.75" hidden="false" customHeight="true" outlineLevel="0" collapsed="false">
      <c r="A4" s="0" t="n">
        <v>1</v>
      </c>
      <c r="B4" s="0" t="s">
        <v>3</v>
      </c>
      <c r="C4" s="0" t="s">
        <v>4</v>
      </c>
      <c r="E4" s="0" t="n">
        <v>1</v>
      </c>
      <c r="F4" s="0" t="str">
        <f aca="false">1-G4</f>
        <v>0.638</v>
      </c>
      <c r="G4" s="0" t="n">
        <v>0.362</v>
      </c>
    </row>
    <row r="5" customFormat="false" ht="15.75" hidden="false" customHeight="true" outlineLevel="0" collapsed="false"/>
    <row r="6" customFormat="false" ht="15.75" hidden="false" customHeight="true" outlineLevel="0" collapsed="false">
      <c r="F6" s="0" t="str">
        <f aca="false">+F1*F3</f>
        <v>35372.832</v>
      </c>
      <c r="G6" s="0" t="str">
        <f aca="false">+F1*G3</f>
        <v>575.168</v>
      </c>
      <c r="H6" s="0" t="str">
        <f aca="false">+SUM(F6:G6)</f>
        <v>35948</v>
      </c>
    </row>
    <row r="7" customFormat="false" ht="15.75" hidden="false" customHeight="true" outlineLevel="0" collapsed="false">
      <c r="F7" s="0" t="str">
        <f aca="false">+G1*F4</f>
        <v>2585.176</v>
      </c>
      <c r="G7" s="0" t="str">
        <f aca="false">+G1*G4</f>
        <v>1466.824</v>
      </c>
      <c r="H7" s="0" t="str">
        <f aca="false">+SUM(F7:G7)</f>
        <v>4052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>
      <c r="E10" s="0" t="s">
        <v>5</v>
      </c>
      <c r="F10" s="0" t="str">
        <f aca="false">+G7+F6</f>
        <v>36839.656</v>
      </c>
      <c r="G10" s="1" t="str">
        <f aca="false">+F10/F11</f>
        <v>0.9209914</v>
      </c>
    </row>
    <row r="11" customFormat="false" ht="15.75" hidden="false" customHeight="true" outlineLevel="0" collapsed="false">
      <c r="E11" s="0" t="s">
        <v>6</v>
      </c>
      <c r="F11" s="0" t="str">
        <f aca="false">+G7+F6+G6+F7</f>
        <v>40000</v>
      </c>
    </row>
    <row r="12" customFormat="false" ht="15.75" hidden="false" customHeight="true" outlineLevel="0" collapsed="false"/>
    <row r="13" customFormat="false" ht="15.75" hidden="false" customHeight="true" outlineLevel="0" collapsed="false">
      <c r="A13" s="0" t="s">
        <v>7</v>
      </c>
    </row>
    <row r="14" customFormat="false" ht="15.75" hidden="false" customHeight="true" outlineLevel="0" collapsed="false">
      <c r="A14" s="0" t="s">
        <v>8</v>
      </c>
      <c r="B14" s="0" t="s">
        <v>9</v>
      </c>
      <c r="C14" s="0" t="s">
        <v>10</v>
      </c>
    </row>
    <row r="15" customFormat="false" ht="15.75" hidden="false" customHeight="true" outlineLevel="0" collapsed="false">
      <c r="A15" s="0" t="n">
        <v>0.5</v>
      </c>
      <c r="B15" s="0" t="n">
        <v>-3.706423</v>
      </c>
      <c r="C15" s="0" t="str">
        <f aca="false">+B15*A15</f>
        <v>-1.8532115</v>
      </c>
      <c r="D15" s="0" t="s">
        <v>11</v>
      </c>
    </row>
    <row r="16" customFormat="false" ht="15.75" hidden="false" customHeight="true" outlineLevel="0" collapsed="false">
      <c r="A16" s="0" t="n">
        <v>1</v>
      </c>
      <c r="B16" s="0" t="n">
        <v>-3.6671724</v>
      </c>
      <c r="C16" s="0" t="str">
        <f aca="false">+B16*A16</f>
        <v>-3.6671724</v>
      </c>
      <c r="D16" s="0" t="s">
        <v>12</v>
      </c>
    </row>
    <row r="17" customFormat="false" ht="15.75" hidden="false" customHeight="true" outlineLevel="0" collapsed="false">
      <c r="A17" s="0" t="n">
        <v>1</v>
      </c>
      <c r="B17" s="0" t="n">
        <v>2.9557335</v>
      </c>
      <c r="C17" s="0" t="str">
        <f aca="false">+B17*A17</f>
        <v>2.9557335</v>
      </c>
      <c r="D17" s="0" t="s">
        <v>13</v>
      </c>
    </row>
    <row r="18" customFormat="false" ht="15.75" hidden="false" customHeight="true" outlineLevel="0" collapsed="false"/>
    <row r="19" customFormat="false" ht="15.75" hidden="false" customHeight="true" outlineLevel="0" collapsed="false">
      <c r="B19" s="0" t="s">
        <v>14</v>
      </c>
      <c r="C19" s="0" t="str">
        <f aca="false">+SUM(C15:C17)</f>
        <v>-2.5646504</v>
      </c>
      <c r="D19" s="0" t="s">
        <v>15</v>
      </c>
      <c r="E19" s="0" t="s">
        <v>16</v>
      </c>
    </row>
    <row r="20" customFormat="false" ht="15.75" hidden="false" customHeight="true" outlineLevel="0" collapsed="false">
      <c r="C20" s="0" t="n">
        <f aca="false">-1*C19</f>
        <v>2.5646504</v>
      </c>
      <c r="D20" s="0" t="s">
        <v>17</v>
      </c>
      <c r="F20" s="0" t="s">
        <v>18</v>
      </c>
      <c r="H20" s="2" t="s">
        <v>19</v>
      </c>
    </row>
    <row r="21" customFormat="false" ht="15.75" hidden="false" customHeight="true" outlineLevel="0" collapsed="false">
      <c r="A21" s="0" t="s">
        <v>20</v>
      </c>
      <c r="C21" s="1" t="n">
        <v>0.07145</v>
      </c>
      <c r="D21" s="0" t="n">
        <v>1</v>
      </c>
      <c r="E21" s="0" t="str">
        <f aca="false">+D21*LOG(C21)</f>
        <v>-1.145997767</v>
      </c>
      <c r="F21" s="0" t="n">
        <v>0</v>
      </c>
      <c r="G21" s="0" t="str">
        <f aca="false">+F21*LOG(C21)</f>
        <v>0</v>
      </c>
      <c r="H21" s="2" t="s">
        <v>21</v>
      </c>
    </row>
    <row r="22" customFormat="false" ht="15.75" hidden="false" customHeight="true" outlineLevel="0" collapsed="false">
      <c r="C22" s="0" t="str">
        <f aca="false">1-C21</f>
        <v>0.92855</v>
      </c>
      <c r="D22" s="0" t="n">
        <v>0</v>
      </c>
      <c r="E22" s="0" t="str">
        <f aca="false">+D22*LOG(C22)</f>
        <v>0</v>
      </c>
      <c r="F22" s="0" t="n">
        <v>1</v>
      </c>
      <c r="G22" s="0" t="str">
        <f aca="false">+F22*LOG(C22)</f>
        <v>-0.03219470567</v>
      </c>
    </row>
    <row r="23" customFormat="false" ht="15.75" hidden="false" customHeight="true" outlineLevel="0" collapsed="false">
      <c r="E23" s="3" t="str">
        <f aca="false">-SUM(E21:E22)</f>
        <v>1.145997767</v>
      </c>
      <c r="G23" s="3" t="str">
        <f aca="false">-SUM(G21:G22)</f>
        <v>0.03219470567</v>
      </c>
      <c r="I23" s="0" t="s">
        <v>22</v>
      </c>
    </row>
    <row r="24" customFormat="false" ht="15.75" hidden="false" customHeight="true" outlineLevel="0" collapsed="false"/>
    <row r="25" customFormat="false" ht="15.75" hidden="false" customHeight="true" outlineLevel="0" collapsed="false">
      <c r="A25" s="4" t="n">
        <f aca="false">E25</f>
        <v>-1.14600747535943</v>
      </c>
      <c r="B25" s="5" t="n">
        <f aca="false">1/(1+EXP(C19))</f>
        <v>0.928551597219467</v>
      </c>
      <c r="C25" s="6" t="n">
        <f aca="false">1/(1+EXP(C20))</f>
        <v>0.0714484027805326</v>
      </c>
      <c r="D25" s="0" t="n">
        <v>1</v>
      </c>
      <c r="E25" s="0" t="n">
        <f aca="false">1*LOG(C25)</f>
        <v>-1.14600747535943</v>
      </c>
      <c r="F25" s="0" t="n">
        <v>0</v>
      </c>
      <c r="G25" s="0" t="n">
        <v>0</v>
      </c>
    </row>
    <row r="26" customFormat="false" ht="15.75" hidden="false" customHeight="true" outlineLevel="0" collapsed="false">
      <c r="B26" s="0" t="n">
        <f aca="false">1- B25</f>
        <v>0.0714484027805328</v>
      </c>
      <c r="C26" s="0" t="n">
        <f aca="false">1-C25</f>
        <v>0.928551597219467</v>
      </c>
      <c r="D26" s="0" t="n">
        <v>0</v>
      </c>
      <c r="E26" s="0" t="n">
        <f aca="false">0*LOG(C26)</f>
        <v>-0</v>
      </c>
      <c r="F26" s="0" t="n">
        <v>1</v>
      </c>
      <c r="G26" s="0" t="n">
        <f aca="false">F26*LOG(C26)</f>
        <v>-0.0321939586284587</v>
      </c>
    </row>
    <row r="27" customFormat="false" ht="15.75" hidden="false" customHeight="true" outlineLevel="0" collapsed="false">
      <c r="A27" s="0" t="s">
        <v>23</v>
      </c>
      <c r="D27" s="0" t="s">
        <v>24</v>
      </c>
      <c r="E27" s="3" t="n">
        <f aca="false">SUM(E25:E26)*-1</f>
        <v>1.14600747535943</v>
      </c>
      <c r="F27" s="0" t="s">
        <v>25</v>
      </c>
      <c r="G27" s="3" t="n">
        <f aca="false">SUM(G25:G26)* -1</f>
        <v>0.0321939586284587</v>
      </c>
      <c r="I27" s="0" t="s">
        <v>26</v>
      </c>
    </row>
    <row r="28" customFormat="false" ht="15.75" hidden="false" customHeight="true" outlineLevel="0" collapsed="false">
      <c r="D28" s="0" t="s">
        <v>24</v>
      </c>
      <c r="E28" s="3" t="n">
        <f aca="false">SUM(G25:G26)* -1</f>
        <v>0.0321939586284587</v>
      </c>
      <c r="F28" s="0" t="s">
        <v>25</v>
      </c>
      <c r="G28" s="3" t="n">
        <f aca="false">SUM(E25:E26)*-1</f>
        <v>1.14600747535943</v>
      </c>
      <c r="I28" s="0" t="s">
        <v>26</v>
      </c>
    </row>
    <row r="29" customFormat="false" ht="15.75" hidden="false" customHeight="true" outlineLevel="0" collapsed="false">
      <c r="D29" s="0" t="s">
        <v>27</v>
      </c>
      <c r="E29" s="5" t="n">
        <f aca="false">1*LN(C25)</f>
        <v>-2.63877972922236</v>
      </c>
      <c r="F29" s="0" t="s">
        <v>28</v>
      </c>
      <c r="G29" s="5" t="n">
        <f aca="false">1*LN(C26)</f>
        <v>-0.0741293292223561</v>
      </c>
    </row>
    <row r="30" customFormat="false" ht="15.75" hidden="false" customHeight="true" outlineLevel="0" collapsed="false">
      <c r="E30" s="5" t="n">
        <v>0</v>
      </c>
      <c r="G30" s="0" t="n">
        <v>0</v>
      </c>
    </row>
    <row r="31" customFormat="false" ht="15.75" hidden="false" customHeight="true" outlineLevel="0" collapsed="false">
      <c r="E31" s="3" t="n">
        <f aca="false">SUM(E29:E30)*-1</f>
        <v>2.63877972922236</v>
      </c>
      <c r="F31" s="0" t="s">
        <v>29</v>
      </c>
      <c r="G31" s="3" t="n">
        <f aca="false">SUM(G29:G30)*-1</f>
        <v>0.0741293292223561</v>
      </c>
      <c r="I31" s="0" t="s">
        <v>29</v>
      </c>
    </row>
    <row r="32" customFormat="false" ht="15.75" hidden="false" customHeight="true" outlineLevel="0" collapsed="false">
      <c r="D32" s="0" t="s">
        <v>30</v>
      </c>
      <c r="E32" s="0" t="n">
        <f aca="false">E31/2</f>
        <v>1.31938986461118</v>
      </c>
      <c r="F32" s="0" t="s">
        <v>31</v>
      </c>
      <c r="G32" s="0" t="n">
        <f aca="false">G31/2</f>
        <v>0.037064664611178</v>
      </c>
      <c r="I32" s="0" t="s">
        <v>29</v>
      </c>
    </row>
    <row r="33" customFormat="false" ht="15.75" hidden="false" customHeight="true" outlineLevel="0" collapsed="false"/>
    <row r="34" customFormat="false" ht="15.75" hidden="false" customHeight="true" outlineLevel="0" collapsed="false">
      <c r="D34" s="0" t="s">
        <v>27</v>
      </c>
      <c r="E34" s="7" t="n">
        <v>0.0741293292223564</v>
      </c>
      <c r="F34" s="0" t="s">
        <v>32</v>
      </c>
      <c r="G34" s="7" t="n">
        <v>2.63877972922235</v>
      </c>
      <c r="H34" s="0" t="s">
        <v>32</v>
      </c>
    </row>
    <row r="35" customFormat="false" ht="15.75" hidden="false" customHeight="true" outlineLevel="0" collapsed="false">
      <c r="A35" s="0" t="s">
        <v>33</v>
      </c>
      <c r="B35" s="2" t="s">
        <v>34</v>
      </c>
      <c r="I35" s="0" t="s">
        <v>35</v>
      </c>
      <c r="J35" s="0" t="s">
        <v>36</v>
      </c>
    </row>
    <row r="36" customFormat="false" ht="15.75" hidden="false" customHeight="true" outlineLevel="0" collapsed="false">
      <c r="B36" s="2" t="s">
        <v>37</v>
      </c>
      <c r="K36" s="0" t="s">
        <v>38</v>
      </c>
      <c r="S36" s="8" t="s">
        <v>39</v>
      </c>
      <c r="T36" s="8" t="s">
        <v>40</v>
      </c>
      <c r="U36" s="8" t="s">
        <v>40</v>
      </c>
      <c r="V36" s="8" t="s">
        <v>40</v>
      </c>
      <c r="W36" s="8" t="s">
        <v>40</v>
      </c>
    </row>
    <row r="37" customFormat="false" ht="15.75" hidden="false" customHeight="true" outlineLevel="0" collapsed="false">
      <c r="A37" s="0" t="s">
        <v>41</v>
      </c>
      <c r="B37" s="0" t="s">
        <v>42</v>
      </c>
      <c r="C37" s="0" t="s">
        <v>43</v>
      </c>
      <c r="D37" s="0" t="s">
        <v>44</v>
      </c>
      <c r="F37" s="0" t="s">
        <v>45</v>
      </c>
      <c r="G37" s="0" t="s">
        <v>46</v>
      </c>
      <c r="H37" s="0" t="s">
        <v>47</v>
      </c>
      <c r="I37" s="0" t="s">
        <v>48</v>
      </c>
      <c r="J37" s="9" t="s">
        <v>49</v>
      </c>
      <c r="K37" s="0" t="str">
        <f aca="false">+SUM(K38:K42)</f>
        <v>21.20825115</v>
      </c>
      <c r="L37" s="0" t="s">
        <v>50</v>
      </c>
      <c r="M37" s="0" t="s">
        <v>17</v>
      </c>
      <c r="N37" s="0" t="s">
        <v>51</v>
      </c>
      <c r="P37" s="0" t="s">
        <v>51</v>
      </c>
      <c r="R37" s="0" t="s">
        <v>51</v>
      </c>
      <c r="S37" s="8" t="s">
        <v>52</v>
      </c>
      <c r="U37" s="8" t="s">
        <v>52</v>
      </c>
    </row>
    <row r="38" customFormat="false" ht="15.75" hidden="false" customHeight="true" outlineLevel="0" collapsed="false">
      <c r="A38" s="0" t="n">
        <v>0</v>
      </c>
      <c r="B38" s="10" t="n">
        <v>1.2032</v>
      </c>
      <c r="C38" s="0" t="n">
        <v>0.34239826</v>
      </c>
      <c r="D38" s="0" t="n">
        <v>-0.3272417</v>
      </c>
      <c r="F38" s="11" t="str">
        <f aca="false">+B38*A38</f>
        <v>0.0000</v>
      </c>
      <c r="G38" s="0" t="str">
        <f aca="false">+B40*A40</f>
        <v>2.9000624</v>
      </c>
      <c r="H38" s="0" t="str">
        <f aca="false">+B42</f>
        <v>-1.7683319</v>
      </c>
      <c r="I38" s="9" t="str">
        <f aca="false">+SUM(F38:H38)</f>
        <v>1.1317</v>
      </c>
      <c r="J38" s="0" t="s">
        <v>53</v>
      </c>
      <c r="K38" s="0" t="str">
        <f aca="false">+EXP(I38)</f>
        <v>3.101018172</v>
      </c>
      <c r="L38" s="1" t="str">
        <f aca="false">+K38/K37</f>
        <v>0.1462175334</v>
      </c>
      <c r="M38" s="0" t="n">
        <v>0</v>
      </c>
      <c r="N38" s="3" t="str">
        <f aca="false">+M38*LOG(L38)</f>
        <v>0</v>
      </c>
      <c r="O38" s="0" t="n">
        <v>1</v>
      </c>
      <c r="P38" s="3" t="str">
        <f aca="false">+O38*LOG(L38)</f>
        <v>-0.8350005465</v>
      </c>
      <c r="Q38" s="0" t="n">
        <v>0</v>
      </c>
      <c r="R38" s="0" t="n">
        <v>0</v>
      </c>
      <c r="T38" s="0" t="n">
        <v>1</v>
      </c>
      <c r="U38" s="12" t="n">
        <f aca="false">+O38*LN(L38)</f>
        <v>-1.92265981136061</v>
      </c>
      <c r="V38" s="0" t="n">
        <v>0</v>
      </c>
    </row>
    <row r="39" customFormat="false" ht="15.75" hidden="false" customHeight="true" outlineLevel="0" collapsed="false">
      <c r="B39" s="0" t="s">
        <v>54</v>
      </c>
      <c r="C39" s="0" t="s">
        <v>55</v>
      </c>
      <c r="D39" s="0" t="s">
        <v>56</v>
      </c>
      <c r="F39" s="0" t="s">
        <v>57</v>
      </c>
      <c r="G39" s="0" t="s">
        <v>58</v>
      </c>
      <c r="H39" s="0" t="s">
        <v>59</v>
      </c>
      <c r="L39" s="1"/>
      <c r="N39" s="3"/>
      <c r="P39" s="3"/>
    </row>
    <row r="40" customFormat="false" ht="15.75" hidden="false" customHeight="true" outlineLevel="0" collapsed="false">
      <c r="A40" s="0" t="n">
        <v>2</v>
      </c>
      <c r="B40" s="0" t="n">
        <v>1.4500312</v>
      </c>
      <c r="C40" s="0" t="n">
        <v>0.54530275</v>
      </c>
      <c r="D40" s="0" t="n">
        <v>-0.64213556</v>
      </c>
      <c r="F40" s="0" t="str">
        <f aca="false">+C38*A38</f>
        <v>0</v>
      </c>
      <c r="G40" s="0" t="str">
        <f aca="false">+C40*A40</f>
        <v>1.0906055</v>
      </c>
      <c r="H40" s="0" t="str">
        <f aca="false">+C42</f>
        <v>1.8029612</v>
      </c>
      <c r="I40" s="9" t="str">
        <f aca="false">+SUM(F40:H40)</f>
        <v>2.8936</v>
      </c>
      <c r="J40" s="0" t="s">
        <v>60</v>
      </c>
      <c r="K40" s="0" t="str">
        <f aca="false">+EXP(I40)</f>
        <v>18.05760092</v>
      </c>
      <c r="L40" s="1" t="str">
        <f aca="false">+K40/K37</f>
        <v>0.8514422428</v>
      </c>
      <c r="M40" s="0" t="n">
        <v>1</v>
      </c>
      <c r="N40" s="3" t="str">
        <f aca="false">+M40*LOG(L40)</f>
        <v>-0.06984480687</v>
      </c>
      <c r="O40" s="0" t="n">
        <v>0</v>
      </c>
      <c r="P40" s="3" t="str">
        <f aca="false">+O40*LOG(L40)</f>
        <v>0</v>
      </c>
      <c r="Q40" s="0" t="n">
        <v>0</v>
      </c>
      <c r="R40" s="0" t="n">
        <v>0</v>
      </c>
      <c r="S40" s="12" t="n">
        <f aca="false">M40*LN(L40)</f>
        <v>-0.160823611127101</v>
      </c>
      <c r="T40" s="0" t="n">
        <v>0</v>
      </c>
      <c r="U40" s="0" t="n">
        <v>0</v>
      </c>
      <c r="V40" s="0" t="n">
        <v>0</v>
      </c>
    </row>
    <row r="41" customFormat="false" ht="15.75" hidden="false" customHeight="true" outlineLevel="0" collapsed="false">
      <c r="B41" s="0" t="s">
        <v>47</v>
      </c>
      <c r="C41" s="0" t="s">
        <v>59</v>
      </c>
      <c r="D41" s="0" t="s">
        <v>61</v>
      </c>
      <c r="F41" s="0" t="s">
        <v>62</v>
      </c>
      <c r="G41" s="0" t="s">
        <v>63</v>
      </c>
      <c r="H41" s="0" t="s">
        <v>61</v>
      </c>
      <c r="L41" s="1"/>
      <c r="N41" s="3"/>
      <c r="P41" s="3"/>
    </row>
    <row r="42" customFormat="false" ht="15.75" hidden="false" customHeight="true" outlineLevel="0" collapsed="false">
      <c r="A42" s="0" t="s">
        <v>64</v>
      </c>
      <c r="B42" s="0" t="n">
        <v>-1.7683319</v>
      </c>
      <c r="C42" s="0" t="n">
        <v>1.8029612</v>
      </c>
      <c r="D42" s="0" t="n">
        <v>-1.7188473</v>
      </c>
      <c r="F42" s="0" t="str">
        <f aca="false">+D38*A38</f>
        <v>0</v>
      </c>
      <c r="G42" s="0" t="str">
        <f aca="false">+D40*A40</f>
        <v>-1.28427112</v>
      </c>
      <c r="H42" s="0" t="str">
        <f aca="false">+D42</f>
        <v>-1.7188473</v>
      </c>
      <c r="I42" s="9" t="str">
        <f aca="false">+SUM(F42:H42)</f>
        <v>-3.0031</v>
      </c>
      <c r="J42" s="0" t="s">
        <v>65</v>
      </c>
      <c r="K42" s="0" t="str">
        <f aca="false">+EXP(I42)</f>
        <v>0.0496320532</v>
      </c>
      <c r="L42" s="1" t="str">
        <f aca="false">+K42/K37</f>
        <v>0.002340223758</v>
      </c>
      <c r="M42" s="0" t="n">
        <v>0</v>
      </c>
      <c r="N42" s="3" t="str">
        <f aca="false">+M42*LOG(L42)</f>
        <v>0</v>
      </c>
      <c r="O42" s="0" t="n">
        <v>0</v>
      </c>
      <c r="P42" s="3" t="str">
        <f aca="false">+O42*LOG(L42)</f>
        <v>0</v>
      </c>
      <c r="Q42" s="0" t="n">
        <v>1</v>
      </c>
      <c r="R42" s="0" t="n">
        <f aca="false">Q42*LOG(L42)</f>
        <v>-2.63074261600063</v>
      </c>
      <c r="T42" s="0" t="n">
        <v>0</v>
      </c>
      <c r="U42" s="0" t="n">
        <v>0</v>
      </c>
      <c r="V42" s="0" t="n">
        <v>1</v>
      </c>
      <c r="W42" s="13" t="n">
        <f aca="false">Q42*LN(L42)</f>
        <v>-6.0575087311072</v>
      </c>
    </row>
    <row r="43" customFormat="false" ht="15.75" hidden="false" customHeight="true" outlineLevel="0" collapsed="false">
      <c r="N43" s="3"/>
      <c r="P43" s="3"/>
    </row>
    <row r="44" customFormat="false" ht="15.75" hidden="false" customHeight="true" outlineLevel="0" collapsed="false">
      <c r="N44" s="3" t="str">
        <f aca="false">-SUM(N38:N43)</f>
        <v>0.06984480687</v>
      </c>
      <c r="P44" s="3" t="str">
        <f aca="false">-SUM(P38:P43)</f>
        <v>0.8350005465</v>
      </c>
      <c r="Q44" s="0" t="s">
        <v>66</v>
      </c>
      <c r="R44" s="3" t="n">
        <f aca="false">-SUM(R38:R43)</f>
        <v>2.63074261600063</v>
      </c>
      <c r="S44" s="14" t="n">
        <f aca="false">-SUM(S38:S43)</f>
        <v>0.160823611127101</v>
      </c>
      <c r="U44" s="14" t="n">
        <f aca="false">-SUM(U38:U42)</f>
        <v>1.92265981136061</v>
      </c>
    </row>
    <row r="45" customFormat="false" ht="15.75" hidden="false" customHeight="true" outlineLevel="0" collapsed="false">
      <c r="N45" s="15" t="n">
        <v>-0.06984480687</v>
      </c>
      <c r="P45" s="3" t="str">
        <f aca="false">P38</f>
        <v>-0.8350005465</v>
      </c>
      <c r="Q45" s="0" t="s">
        <v>66</v>
      </c>
      <c r="R45" s="3"/>
      <c r="S45" s="0" t="s">
        <v>67</v>
      </c>
      <c r="U45" s="0" t="s">
        <v>67</v>
      </c>
    </row>
    <row r="46" s="16" customFormat="true" ht="15.75" hidden="false" customHeight="true" outlineLevel="0" collapsed="false">
      <c r="A46" s="16" t="s">
        <v>68</v>
      </c>
      <c r="K46" s="16" t="s">
        <v>69</v>
      </c>
    </row>
    <row r="47" s="16" customFormat="true" ht="15.75" hidden="false" customHeight="true" outlineLevel="0" collapsed="false">
      <c r="I47" s="16" t="s">
        <v>70</v>
      </c>
      <c r="J47" s="16" t="s">
        <v>36</v>
      </c>
      <c r="K47" s="16" t="n">
        <f aca="false">SUM(K50:K56)</f>
        <v>159.539275885985</v>
      </c>
      <c r="L47" s="17" t="s">
        <v>70</v>
      </c>
      <c r="M47" s="17" t="s">
        <v>71</v>
      </c>
      <c r="N47" s="17" t="s">
        <v>71</v>
      </c>
    </row>
    <row r="48" s="16" customFormat="true" ht="15.75" hidden="false" customHeight="true" outlineLevel="0" collapsed="false">
      <c r="M48" s="16" t="s">
        <v>72</v>
      </c>
      <c r="N48" s="16" t="s">
        <v>73</v>
      </c>
    </row>
    <row r="49" customFormat="false" ht="15.75" hidden="false" customHeight="true" outlineLevel="0" collapsed="false">
      <c r="A49" s="0" t="s">
        <v>11</v>
      </c>
      <c r="B49" s="0" t="s">
        <v>42</v>
      </c>
      <c r="C49" s="0" t="s">
        <v>43</v>
      </c>
      <c r="D49" s="0" t="s">
        <v>44</v>
      </c>
      <c r="E49" s="0" t="s">
        <v>74</v>
      </c>
      <c r="F49" s="0" t="s">
        <v>45</v>
      </c>
      <c r="G49" s="0" t="s">
        <v>46</v>
      </c>
      <c r="H49" s="0" t="s">
        <v>47</v>
      </c>
      <c r="I49" s="0" t="s">
        <v>48</v>
      </c>
      <c r="K49" s="0" t="s">
        <v>38</v>
      </c>
      <c r="L49" s="0" t="s">
        <v>50</v>
      </c>
      <c r="O49" s="0" t="s">
        <v>50</v>
      </c>
      <c r="P49" s="8" t="s">
        <v>75</v>
      </c>
      <c r="Q49" s="0" t="s">
        <v>76</v>
      </c>
      <c r="R49" s="0" t="s">
        <v>77</v>
      </c>
      <c r="S49" s="0" t="s">
        <v>78</v>
      </c>
      <c r="T49" s="0" t="s">
        <v>79</v>
      </c>
      <c r="V49" s="0" t="s">
        <v>80</v>
      </c>
    </row>
    <row r="50" customFormat="false" ht="15.75" hidden="false" customHeight="true" outlineLevel="0" collapsed="false">
      <c r="B50" s="18" t="n">
        <v>-10.021508</v>
      </c>
      <c r="C50" s="19" t="n">
        <v>9.780544</v>
      </c>
      <c r="D50" s="19" t="n">
        <v>-0.3323118</v>
      </c>
      <c r="E50" s="19" t="n">
        <v>0.35372728</v>
      </c>
      <c r="F50" s="0" t="n">
        <f aca="false">A51*B50</f>
        <v>-5.010754</v>
      </c>
      <c r="G50" s="0" t="n">
        <f aca="false">A53*B53</f>
        <v>0.066199235</v>
      </c>
      <c r="H50" s="0" t="n">
        <f aca="false">B55</f>
        <v>0.19760127</v>
      </c>
      <c r="I50" s="0" t="n">
        <f aca="false">SUM(F50:H50)</f>
        <v>-4.746953495</v>
      </c>
      <c r="J50" s="0" t="s">
        <v>53</v>
      </c>
      <c r="K50" s="0" t="n">
        <f aca="false">+EXP(I50)</f>
        <v>0.00867809282564313</v>
      </c>
      <c r="L50" s="20" t="n">
        <f aca="false">K50/K47</f>
        <v>5.43947111295963E-005</v>
      </c>
      <c r="M50" s="5" t="n">
        <f aca="false">1/(1+EXP(I50))</f>
        <v>0.99139656855109</v>
      </c>
      <c r="N50" s="0" t="n">
        <f aca="false">I50*-1</f>
        <v>4.746953495</v>
      </c>
      <c r="O50" s="21" t="n">
        <f aca="false">1/(1+EXP(N50))</f>
        <v>0.00860343144891044</v>
      </c>
      <c r="P50" s="0" t="n">
        <f aca="false">LN(O50)</f>
        <v>-4.75559414961702</v>
      </c>
      <c r="Q50" s="0" t="s">
        <v>81</v>
      </c>
      <c r="R50" s="22" t="n">
        <f aca="false">LN(1-O50)</f>
        <v>-0.00864065461701608</v>
      </c>
      <c r="S50" s="0" t="n">
        <f aca="false">(R50+P50)</f>
        <v>-4.76423480423404</v>
      </c>
      <c r="T50" s="0" t="n">
        <f aca="false">O50*P50</f>
        <v>-0.0409144282650696</v>
      </c>
      <c r="V50" s="0" t="n">
        <f aca="false">R50</f>
        <v>-0.00864065461701608</v>
      </c>
    </row>
    <row r="51" customFormat="false" ht="15.75" hidden="false" customHeight="true" outlineLevel="0" collapsed="false">
      <c r="A51" s="0" t="n">
        <v>0.5</v>
      </c>
      <c r="F51" s="0" t="s">
        <v>57</v>
      </c>
      <c r="G51" s="0" t="s">
        <v>58</v>
      </c>
      <c r="H51" s="0" t="s">
        <v>59</v>
      </c>
      <c r="K51" s="0" t="n">
        <v>0</v>
      </c>
      <c r="M51" s="5"/>
      <c r="O51" s="21"/>
      <c r="R51" s="22" t="n">
        <f aca="false">LN(1-O51)</f>
        <v>0</v>
      </c>
      <c r="S51" s="0" t="n">
        <f aca="false">(R51+P51)* -1</f>
        <v>-0</v>
      </c>
      <c r="T51" s="0" t="n">
        <f aca="false">O51*P51</f>
        <v>0</v>
      </c>
    </row>
    <row r="52" customFormat="false" ht="15.75" hidden="false" customHeight="true" outlineLevel="0" collapsed="false">
      <c r="A52" s="0" t="s">
        <v>12</v>
      </c>
      <c r="B52" s="18" t="s">
        <v>54</v>
      </c>
      <c r="C52" s="0" t="s">
        <v>55</v>
      </c>
      <c r="D52" s="0" t="s">
        <v>56</v>
      </c>
      <c r="E52" s="0" t="s">
        <v>82</v>
      </c>
      <c r="F52" s="0" t="n">
        <f aca="false">A51*C50</f>
        <v>4.890272</v>
      </c>
      <c r="G52" s="5" t="n">
        <f aca="false">A53*C53</f>
        <v>-0.06662705</v>
      </c>
      <c r="H52" s="0" t="n">
        <f aca="false">C55</f>
        <v>-0.18874079</v>
      </c>
      <c r="I52" s="0" t="n">
        <f aca="false">SUM(F52:H52)</f>
        <v>4.63490416</v>
      </c>
      <c r="J52" s="0" t="s">
        <v>60</v>
      </c>
      <c r="K52" s="0" t="n">
        <f aca="false">+EXP(I52)</f>
        <v>103.018044272725</v>
      </c>
      <c r="L52" s="0" t="n">
        <f aca="false">K52/K47</f>
        <v>0.645722150239336</v>
      </c>
      <c r="M52" s="5" t="n">
        <f aca="false">1/(1+EXP(I52))</f>
        <v>0.00961371661034214</v>
      </c>
      <c r="N52" s="0" t="n">
        <f aca="false">I52*-1</f>
        <v>-4.63490416</v>
      </c>
      <c r="O52" s="21" t="n">
        <f aca="false">1/(1+EXP(N52))</f>
        <v>0.990386283389658</v>
      </c>
      <c r="P52" s="0" t="n">
        <f aca="false">LN(O52)</f>
        <v>-0.0096602267138891</v>
      </c>
      <c r="Q52" s="0" t="s">
        <v>81</v>
      </c>
      <c r="R52" s="22" t="n">
        <f aca="false">LN(1-O52)</f>
        <v>-4.6445643867139</v>
      </c>
      <c r="S52" s="0" t="n">
        <f aca="false">(R52+P52)</f>
        <v>-4.65422461342779</v>
      </c>
      <c r="T52" s="0" t="n">
        <f aca="false">O52*P52</f>
        <v>-0.00956735603187012</v>
      </c>
      <c r="V52" s="0" t="n">
        <f aca="false">P52</f>
        <v>-0.0096602267138891</v>
      </c>
    </row>
    <row r="53" customFormat="false" ht="15.75" hidden="false" customHeight="true" outlineLevel="0" collapsed="false">
      <c r="A53" s="0" t="n">
        <v>0.5</v>
      </c>
      <c r="B53" s="19" t="n">
        <v>0.13239847</v>
      </c>
      <c r="C53" s="19" t="n">
        <v>-0.1332541</v>
      </c>
      <c r="D53" s="19" t="n">
        <v>8.324003</v>
      </c>
      <c r="E53" s="19" t="n">
        <v>-8.686057</v>
      </c>
      <c r="F53" s="0" t="s">
        <v>62</v>
      </c>
      <c r="G53" s="0" t="s">
        <v>63</v>
      </c>
      <c r="H53" s="0" t="s">
        <v>61</v>
      </c>
      <c r="K53" s="0" t="n">
        <v>0</v>
      </c>
      <c r="M53" s="5"/>
      <c r="O53" s="21"/>
      <c r="R53" s="22" t="n">
        <f aca="false">LN(1-O53)</f>
        <v>0</v>
      </c>
      <c r="S53" s="0" t="n">
        <f aca="false">(R53+P53)* -1</f>
        <v>-0</v>
      </c>
      <c r="T53" s="0" t="n">
        <f aca="false">O53*P53</f>
        <v>0</v>
      </c>
    </row>
    <row r="54" customFormat="false" ht="15.75" hidden="false" customHeight="true" outlineLevel="0" collapsed="false">
      <c r="A54" s="0" t="s">
        <v>64</v>
      </c>
      <c r="F54" s="0" t="n">
        <f aca="false">A51*D50</f>
        <v>-0.1661559</v>
      </c>
      <c r="G54" s="0" t="n">
        <f aca="false">A53*D53</f>
        <v>4.1620015</v>
      </c>
      <c r="H54" s="0" t="n">
        <f aca="false">D55</f>
        <v>0.03835499</v>
      </c>
      <c r="I54" s="0" t="n">
        <f aca="false">SUM(F54:H54)</f>
        <v>4.03420059</v>
      </c>
      <c r="J54" s="0" t="s">
        <v>65</v>
      </c>
      <c r="K54" s="0" t="n">
        <f aca="false">+EXP(I54)</f>
        <v>56.497737324698</v>
      </c>
      <c r="L54" s="0" t="n">
        <f aca="false">K54/K47</f>
        <v>0.354130586408541</v>
      </c>
      <c r="M54" s="5" t="n">
        <f aca="false">1/(1+EXP(I54))</f>
        <v>0.0173919887377977</v>
      </c>
      <c r="N54" s="0" t="n">
        <f aca="false">I54*-1</f>
        <v>-4.03420059</v>
      </c>
      <c r="O54" s="21" t="n">
        <f aca="false">1/(1+EXP(N54))</f>
        <v>0.982608011262202</v>
      </c>
      <c r="P54" s="0" t="n">
        <f aca="false">LN(O54)</f>
        <v>-0.0175450061542205</v>
      </c>
      <c r="Q54" s="0" t="s">
        <v>81</v>
      </c>
      <c r="R54" s="22" t="n">
        <f aca="false">LN(1-O54)</f>
        <v>-4.05174559615421</v>
      </c>
      <c r="S54" s="0" t="n">
        <f aca="false">(R54+P54)</f>
        <v>-4.06929060230843</v>
      </c>
      <c r="T54" s="0" t="n">
        <f aca="false">O54*P54</f>
        <v>-0.0172398636047817</v>
      </c>
      <c r="V54" s="0" t="n">
        <f aca="false">P54</f>
        <v>-0.0175450061542205</v>
      </c>
    </row>
    <row r="55" customFormat="false" ht="15.75" hidden="false" customHeight="true" outlineLevel="0" collapsed="false">
      <c r="B55" s="18" t="n">
        <v>0.19760127</v>
      </c>
      <c r="C55" s="19" t="n">
        <v>-0.18874079</v>
      </c>
      <c r="D55" s="19" t="n">
        <v>0.03835499</v>
      </c>
      <c r="E55" s="19" t="n">
        <v>-0.04586953</v>
      </c>
      <c r="F55" s="0" t="s">
        <v>83</v>
      </c>
      <c r="G55" s="0" t="s">
        <v>84</v>
      </c>
      <c r="H55" s="0" t="s">
        <v>85</v>
      </c>
      <c r="K55" s="0" t="n">
        <v>0</v>
      </c>
      <c r="M55" s="5"/>
      <c r="O55" s="21"/>
      <c r="R55" s="22" t="n">
        <f aca="false">LN(1-O55)</f>
        <v>0</v>
      </c>
      <c r="S55" s="0" t="n">
        <f aca="false">(R55+P55)* -1</f>
        <v>-0</v>
      </c>
      <c r="T55" s="0" t="n">
        <f aca="false">O55*P55</f>
        <v>0</v>
      </c>
    </row>
    <row r="56" customFormat="false" ht="15.75" hidden="false" customHeight="true" outlineLevel="0" collapsed="false">
      <c r="F56" s="0" t="n">
        <f aca="false">A51*E50</f>
        <v>0.17686364</v>
      </c>
      <c r="G56" s="0" t="n">
        <f aca="false">A53*E53</f>
        <v>-4.3430285</v>
      </c>
      <c r="H56" s="0" t="n">
        <f aca="false">E55</f>
        <v>-0.04586953</v>
      </c>
      <c r="I56" s="0" t="n">
        <f aca="false">SUM(F56:H56)</f>
        <v>-4.21203439</v>
      </c>
      <c r="J56" s="0" t="s">
        <v>86</v>
      </c>
      <c r="K56" s="0" t="n">
        <f aca="false">+EXP(I56)</f>
        <v>0.0148161957366292</v>
      </c>
      <c r="L56" s="20" t="n">
        <f aca="false">K56/K47</f>
        <v>9.28686409935671E-005</v>
      </c>
      <c r="M56" s="5" t="n">
        <f aca="false">1/(1+EXP(I56))</f>
        <v>0.985400118958611</v>
      </c>
      <c r="N56" s="0" t="n">
        <f aca="false">I56*-1</f>
        <v>4.21203439</v>
      </c>
      <c r="O56" s="21" t="n">
        <f aca="false">1/(1+EXP(N56))</f>
        <v>0.0145998810413885</v>
      </c>
      <c r="P56" s="0" t="n">
        <f aca="false">LN(O56)</f>
        <v>-4.22674189815114</v>
      </c>
      <c r="Q56" s="0" t="s">
        <v>81</v>
      </c>
      <c r="R56" s="22" t="n">
        <f aca="false">LN(1-O56)</f>
        <v>-0.0147075081511415</v>
      </c>
      <c r="S56" s="0" t="n">
        <f aca="false">(R56+P56)</f>
        <v>-4.24144940630228</v>
      </c>
      <c r="T56" s="0" t="n">
        <f aca="false">O56*P56</f>
        <v>-0.0617099289056593</v>
      </c>
      <c r="V56" s="0" t="n">
        <f aca="false">R56</f>
        <v>-0.0147075081511415</v>
      </c>
    </row>
    <row r="57" customFormat="false" ht="15.75" hidden="false" customHeight="true" outlineLevel="0" collapsed="false"/>
    <row r="58" customFormat="false" ht="15.75" hidden="false" customHeight="true" outlineLevel="0" collapsed="false">
      <c r="M58" s="0" t="s">
        <v>87</v>
      </c>
      <c r="P58" s="23" t="n">
        <f aca="false">SUM(P50:P56) * -1</f>
        <v>9.00954128063627</v>
      </c>
      <c r="S58" s="0" t="n">
        <f aca="false">SUM(S50:S56)*-1</f>
        <v>17.7291994262725</v>
      </c>
      <c r="T58" s="0" t="n">
        <f aca="false">SUM(T50:T56)*-1</f>
        <v>0.129431576807381</v>
      </c>
      <c r="V58" s="0" t="n">
        <f aca="false">SUM(V50:V56)*-1</f>
        <v>0.0505533956362672</v>
      </c>
    </row>
    <row r="59" customFormat="false" ht="15.75" hidden="false" customHeight="true" outlineLevel="0" collapsed="false">
      <c r="A59" s="0" t="s">
        <v>7</v>
      </c>
      <c r="P59" s="0" t="s">
        <v>88</v>
      </c>
    </row>
    <row r="60" customFormat="false" ht="15.75" hidden="false" customHeight="true" outlineLevel="0" collapsed="false"/>
    <row r="61" customFormat="false" ht="15.75" hidden="false" customHeight="true" outlineLevel="0" collapsed="false">
      <c r="A61" s="0" t="s">
        <v>89</v>
      </c>
      <c r="B61" s="0" t="n">
        <v>-2.5646504</v>
      </c>
      <c r="O61" s="0" t="s">
        <v>90</v>
      </c>
      <c r="P61" s="24" t="n">
        <f aca="false">P58/4</f>
        <v>2.25238532015907</v>
      </c>
      <c r="U61" s="0" t="s">
        <v>90</v>
      </c>
      <c r="V61" s="25" t="n">
        <f aca="false">V58/4</f>
        <v>0.0126383489090668</v>
      </c>
      <c r="W61" s="0" t="s">
        <v>91</v>
      </c>
      <c r="X61" s="0" t="s">
        <v>92</v>
      </c>
    </row>
    <row r="62" customFormat="false" ht="15.75" hidden="false" customHeight="true" outlineLevel="0" collapsed="false">
      <c r="P62" s="0" t="s">
        <v>88</v>
      </c>
    </row>
    <row r="63" customFormat="false" ht="15.75" hidden="false" customHeight="true" outlineLevel="0" collapsed="false">
      <c r="A63" s="0" t="s">
        <v>93</v>
      </c>
      <c r="B63" s="6" t="n">
        <f aca="false">1/ (1 + EXP( -1*B61))</f>
        <v>0.0714484027805326</v>
      </c>
    </row>
    <row r="64" customFormat="false" ht="15.75" hidden="false" customHeight="true" outlineLevel="0" collapsed="false">
      <c r="R64" s="0" t="s">
        <v>90</v>
      </c>
      <c r="S64" s="0" t="n">
        <f aca="false">S58/4</f>
        <v>4.43229985656813</v>
      </c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>
      <c r="A67" s="0" t="s">
        <v>94</v>
      </c>
    </row>
    <row r="68" customFormat="false" ht="15.75" hidden="false" customHeight="true" outlineLevel="0" collapsed="false">
      <c r="S68" s="0" t="s">
        <v>90</v>
      </c>
      <c r="T68" s="24" t="n">
        <f aca="false">T58/4</f>
        <v>0.0323578942018452</v>
      </c>
    </row>
    <row r="69" customFormat="false" ht="15.75" hidden="false" customHeight="true" outlineLevel="0" collapsed="false">
      <c r="A69" s="0" t="s">
        <v>89</v>
      </c>
      <c r="B69" s="0" t="n">
        <v>-2.5646504</v>
      </c>
    </row>
    <row r="70" customFormat="false" ht="15.75" hidden="false" customHeight="true" outlineLevel="0" collapsed="false">
      <c r="T70" s="0" t="s">
        <v>88</v>
      </c>
    </row>
    <row r="71" customFormat="false" ht="15.75" hidden="false" customHeight="true" outlineLevel="0" collapsed="false">
      <c r="A71" s="0" t="s">
        <v>93</v>
      </c>
      <c r="B71" s="6" t="n">
        <f aca="false">1/ (1 + EXP( -1*B69))</f>
        <v>0.0714484027805326</v>
      </c>
      <c r="D71" s="0" t="n">
        <v>1</v>
      </c>
    </row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>
      <c r="B74" s="18"/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</sheetData>
  <hyperlinks>
    <hyperlink ref="H20" r:id="rId1" display="https://medium.com/data-science-bootcamp/understand-cross-entropy-loss-in-minutes-9fb263caee9a"/>
    <hyperlink ref="H21" r:id="rId2" display="https://towardsdatascience.com/cross-entropy-for-classification-d98e7f974451"/>
    <hyperlink ref="B35" r:id="rId3" display="https://developpaper.com/why-softmax/"/>
    <hyperlink ref="B36" r:id="rId4" display="https://www.programmersought.com/article/92726276008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2021-05-09T14:34:35Z</dcterms:created>
  <dc:creator>Laura Alvarez Mercado</dc:creator>
  <dc:description/>
  <dc:language>en-US</dc:language>
  <cp:lastModifiedBy/>
  <dcterms:modified xsi:type="dcterms:W3CDTF">2021-08-20T23:27:22Z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