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6AB3543-01F3-4DD6-AF6D-45E7EE9B3683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概览" sheetId="14" r:id="rId1"/>
    <sheet name="单位" sheetId="6" r:id="rId2"/>
    <sheet name="技能" sheetId="2" r:id="rId3"/>
    <sheet name="BUFF效果" sheetId="1" r:id="rId4"/>
    <sheet name="怪列表" sheetId="3" r:id="rId5"/>
    <sheet name="每一波的怪" sheetId="8" r:id="rId6"/>
    <sheet name="装备" sheetId="9" r:id="rId7"/>
    <sheet name="商店" sheetId="7" r:id="rId8"/>
    <sheet name="物品" sheetId="5" r:id="rId9"/>
    <sheet name="收益明细" sheetId="4" r:id="rId10"/>
    <sheet name="分钟收益" sheetId="10" r:id="rId11"/>
    <sheet name="消耗" sheetId="11" r:id="rId12"/>
    <sheet name="Sheet1" sheetId="12" r:id="rId13"/>
    <sheet name="技能组合" sheetId="13" r:id="rId14"/>
  </sheets>
  <definedNames>
    <definedName name="_xlnm._FilterDatabase" localSheetId="10" hidden="1">分钟收益!$A$1:$D$150</definedName>
  </definedNames>
  <calcPr calcId="181029"/>
</workbook>
</file>

<file path=xl/calcChain.xml><?xml version="1.0" encoding="utf-8"?>
<calcChain xmlns="http://schemas.openxmlformats.org/spreadsheetml/2006/main">
  <c r="B6" i="10" l="1"/>
  <c r="B8" i="10"/>
  <c r="B11" i="10"/>
  <c r="B12" i="10"/>
  <c r="B14" i="10"/>
  <c r="B20" i="10"/>
  <c r="B21" i="10"/>
  <c r="B23" i="10"/>
  <c r="B26" i="10"/>
  <c r="B27" i="10"/>
  <c r="B32" i="10"/>
  <c r="B35" i="10"/>
  <c r="B37" i="10"/>
  <c r="B38" i="10"/>
  <c r="B41" i="10"/>
  <c r="B46" i="10"/>
  <c r="B47" i="10"/>
  <c r="B50" i="10"/>
  <c r="B52" i="10"/>
  <c r="B53" i="10"/>
  <c r="B57" i="10"/>
  <c r="B61" i="10"/>
  <c r="B64" i="10"/>
  <c r="B65" i="10"/>
  <c r="B67" i="10"/>
  <c r="B71" i="10"/>
  <c r="B72" i="10"/>
  <c r="B76" i="10"/>
  <c r="B79" i="10"/>
  <c r="B80" i="10"/>
  <c r="B84" i="10"/>
  <c r="B86" i="10"/>
  <c r="B90" i="10"/>
  <c r="B91" i="10"/>
  <c r="B94" i="10"/>
  <c r="B98" i="10"/>
  <c r="B99" i="10"/>
  <c r="B101" i="10"/>
  <c r="B105" i="10"/>
  <c r="B106" i="10"/>
  <c r="B148" i="10"/>
  <c r="B150" i="10"/>
  <c r="B118" i="10"/>
  <c r="B120" i="10"/>
  <c r="B121" i="10"/>
  <c r="B123" i="10"/>
  <c r="B124" i="10"/>
  <c r="B126" i="10"/>
  <c r="B127" i="10"/>
  <c r="B129" i="10"/>
  <c r="B130" i="10"/>
  <c r="B132" i="10"/>
  <c r="B133" i="10"/>
  <c r="B135" i="10"/>
  <c r="B136" i="10"/>
  <c r="B138" i="10"/>
  <c r="B139" i="10"/>
  <c r="B141" i="10"/>
  <c r="B142" i="10"/>
  <c r="B144" i="10"/>
  <c r="B145" i="10"/>
  <c r="B147" i="10"/>
  <c r="B149" i="10"/>
  <c r="B134" i="10"/>
  <c r="B137" i="10"/>
  <c r="B140" i="10"/>
  <c r="B143" i="10"/>
  <c r="B146" i="10"/>
  <c r="B110" i="10"/>
  <c r="B113" i="10"/>
  <c r="B116" i="10"/>
  <c r="B119" i="10"/>
  <c r="B122" i="10"/>
  <c r="B125" i="10"/>
  <c r="B128" i="10"/>
  <c r="B131" i="10"/>
  <c r="B115" i="10"/>
  <c r="B117" i="10"/>
  <c r="B104" i="10"/>
  <c r="B108" i="10"/>
  <c r="B109" i="10"/>
  <c r="B111" i="10"/>
  <c r="B112" i="10"/>
  <c r="B114" i="10"/>
  <c r="B69" i="10"/>
  <c r="B70" i="10"/>
  <c r="B74" i="10"/>
  <c r="B75" i="10"/>
  <c r="B78" i="10"/>
  <c r="B81" i="10"/>
  <c r="B83" i="10"/>
  <c r="B85" i="10"/>
  <c r="B88" i="10"/>
  <c r="B89" i="10"/>
  <c r="B93" i="10"/>
  <c r="B95" i="10"/>
  <c r="B97" i="10"/>
  <c r="B100" i="10"/>
  <c r="B103" i="10"/>
  <c r="B5" i="10"/>
  <c r="B7" i="10"/>
  <c r="B10" i="10"/>
  <c r="B13" i="10"/>
  <c r="B16" i="10"/>
  <c r="B17" i="10"/>
  <c r="B19" i="10"/>
  <c r="B22" i="10"/>
  <c r="B25" i="10"/>
  <c r="B28" i="10"/>
  <c r="B30" i="10"/>
  <c r="B31" i="10"/>
  <c r="B34" i="10"/>
  <c r="B36" i="10"/>
  <c r="B40" i="10"/>
  <c r="B42" i="10"/>
  <c r="B44" i="10"/>
  <c r="B45" i="10"/>
  <c r="B49" i="10"/>
  <c r="B51" i="10"/>
  <c r="B55" i="10"/>
  <c r="B56" i="10"/>
  <c r="B59" i="10"/>
  <c r="B60" i="10"/>
  <c r="B63" i="10"/>
  <c r="B66" i="10"/>
  <c r="B3" i="10"/>
  <c r="B107" i="10"/>
  <c r="B9" i="10"/>
  <c r="B15" i="10"/>
  <c r="B18" i="10"/>
  <c r="B24" i="10"/>
  <c r="B29" i="10"/>
  <c r="B33" i="10"/>
  <c r="B39" i="10"/>
  <c r="B43" i="10"/>
  <c r="B48" i="10"/>
  <c r="B54" i="10"/>
  <c r="B58" i="10"/>
  <c r="B62" i="10"/>
  <c r="B68" i="10"/>
  <c r="B73" i="10"/>
  <c r="B77" i="10"/>
  <c r="B82" i="10"/>
  <c r="B87" i="10"/>
  <c r="B92" i="10"/>
  <c r="B96" i="10"/>
  <c r="B102" i="10"/>
  <c r="B4" i="10"/>
  <c r="P5" i="4"/>
  <c r="Q5" i="4" s="1"/>
  <c r="A6" i="10" s="1"/>
  <c r="I4" i="4"/>
  <c r="A3" i="10" s="1"/>
  <c r="H2" i="4"/>
  <c r="H5" i="4" s="1"/>
  <c r="H6" i="4" s="1"/>
  <c r="H7" i="4" s="1"/>
  <c r="H8" i="4" s="1"/>
  <c r="H9" i="4" s="1"/>
  <c r="B3" i="4"/>
  <c r="B5" i="4"/>
  <c r="B6" i="4" s="1"/>
  <c r="C6" i="4" s="1"/>
  <c r="A9" i="10" s="1"/>
  <c r="E14" i="9"/>
  <c r="F14" i="9" s="1"/>
  <c r="G14" i="9" s="1"/>
  <c r="H14" i="9" s="1"/>
  <c r="I14" i="9" s="1"/>
  <c r="J14" i="9" s="1"/>
  <c r="K14" i="9" s="1"/>
  <c r="L14" i="9" s="1"/>
  <c r="E8" i="9"/>
  <c r="F8" i="9" s="1"/>
  <c r="G8" i="9" s="1"/>
  <c r="H8" i="9" s="1"/>
  <c r="I8" i="9" s="1"/>
  <c r="J8" i="9" s="1"/>
  <c r="K8" i="9" s="1"/>
  <c r="L8" i="9" s="1"/>
  <c r="E26" i="9"/>
  <c r="F26" i="9" s="1"/>
  <c r="G26" i="9" s="1"/>
  <c r="H26" i="9" s="1"/>
  <c r="I26" i="9" s="1"/>
  <c r="J26" i="9" s="1"/>
  <c r="K26" i="9" s="1"/>
  <c r="L26" i="9" s="1"/>
  <c r="E25" i="9"/>
  <c r="F25" i="9" s="1"/>
  <c r="G25" i="9" s="1"/>
  <c r="H25" i="9" s="1"/>
  <c r="I25" i="9" s="1"/>
  <c r="J25" i="9" s="1"/>
  <c r="K25" i="9" s="1"/>
  <c r="L25" i="9" s="1"/>
  <c r="E24" i="9"/>
  <c r="F24" i="9" s="1"/>
  <c r="G24" i="9" s="1"/>
  <c r="H24" i="9" s="1"/>
  <c r="I24" i="9" s="1"/>
  <c r="J24" i="9" s="1"/>
  <c r="K24" i="9" s="1"/>
  <c r="L24" i="9" s="1"/>
  <c r="E23" i="9"/>
  <c r="F23" i="9" s="1"/>
  <c r="G23" i="9" s="1"/>
  <c r="H23" i="9" s="1"/>
  <c r="I23" i="9" s="1"/>
  <c r="J23" i="9" s="1"/>
  <c r="K23" i="9" s="1"/>
  <c r="L23" i="9" s="1"/>
  <c r="E18" i="9"/>
  <c r="F18" i="9" s="1"/>
  <c r="G18" i="9" s="1"/>
  <c r="H18" i="9" s="1"/>
  <c r="I18" i="9" s="1"/>
  <c r="J18" i="9" s="1"/>
  <c r="K18" i="9" s="1"/>
  <c r="L18" i="9" s="1"/>
  <c r="E29" i="9"/>
  <c r="F29" i="9" s="1"/>
  <c r="G29" i="9" s="1"/>
  <c r="H29" i="9" s="1"/>
  <c r="I29" i="9" s="1"/>
  <c r="J29" i="9" s="1"/>
  <c r="K29" i="9" s="1"/>
  <c r="L29" i="9" s="1"/>
  <c r="E22" i="9"/>
  <c r="F22" i="9" s="1"/>
  <c r="G22" i="9" s="1"/>
  <c r="H22" i="9" s="1"/>
  <c r="I22" i="9" s="1"/>
  <c r="J22" i="9" s="1"/>
  <c r="K22" i="9" s="1"/>
  <c r="L22" i="9" s="1"/>
  <c r="E21" i="9"/>
  <c r="F21" i="9" s="1"/>
  <c r="G21" i="9" s="1"/>
  <c r="H21" i="9" s="1"/>
  <c r="I21" i="9" s="1"/>
  <c r="J21" i="9" s="1"/>
  <c r="K21" i="9" s="1"/>
  <c r="L21" i="9" s="1"/>
  <c r="E20" i="9"/>
  <c r="F20" i="9" s="1"/>
  <c r="G20" i="9" s="1"/>
  <c r="H20" i="9" s="1"/>
  <c r="I20" i="9" s="1"/>
  <c r="J20" i="9" s="1"/>
  <c r="K20" i="9" s="1"/>
  <c r="L20" i="9" s="1"/>
  <c r="E19" i="9"/>
  <c r="F19" i="9" s="1"/>
  <c r="G19" i="9" s="1"/>
  <c r="H19" i="9" s="1"/>
  <c r="I19" i="9" s="1"/>
  <c r="J19" i="9" s="1"/>
  <c r="K19" i="9" s="1"/>
  <c r="L19" i="9" s="1"/>
  <c r="E17" i="9"/>
  <c r="F17" i="9" s="1"/>
  <c r="G17" i="9" s="1"/>
  <c r="H17" i="9" s="1"/>
  <c r="I17" i="9" s="1"/>
  <c r="J17" i="9" s="1"/>
  <c r="K17" i="9" s="1"/>
  <c r="L17" i="9" s="1"/>
  <c r="E16" i="9"/>
  <c r="F16" i="9" s="1"/>
  <c r="G16" i="9" s="1"/>
  <c r="H16" i="9" s="1"/>
  <c r="I16" i="9" s="1"/>
  <c r="J16" i="9" s="1"/>
  <c r="K16" i="9" s="1"/>
  <c r="L16" i="9" s="1"/>
  <c r="E15" i="9"/>
  <c r="F15" i="9" s="1"/>
  <c r="G15" i="9" s="1"/>
  <c r="H15" i="9" s="1"/>
  <c r="I15" i="9" s="1"/>
  <c r="J15" i="9" s="1"/>
  <c r="K15" i="9" s="1"/>
  <c r="L15" i="9" s="1"/>
  <c r="E13" i="9"/>
  <c r="F13" i="9" s="1"/>
  <c r="G13" i="9" s="1"/>
  <c r="H13" i="9" s="1"/>
  <c r="I13" i="9" s="1"/>
  <c r="J13" i="9" s="1"/>
  <c r="K13" i="9" s="1"/>
  <c r="L13" i="9" s="1"/>
  <c r="E9" i="9"/>
  <c r="F9" i="9" s="1"/>
  <c r="G9" i="9" s="1"/>
  <c r="H9" i="9" s="1"/>
  <c r="I9" i="9" s="1"/>
  <c r="J9" i="9" s="1"/>
  <c r="K9" i="9" s="1"/>
  <c r="L9" i="9" s="1"/>
  <c r="E12" i="9"/>
  <c r="F12" i="9" s="1"/>
  <c r="G12" i="9" s="1"/>
  <c r="H12" i="9" s="1"/>
  <c r="I12" i="9" s="1"/>
  <c r="J12" i="9" s="1"/>
  <c r="K12" i="9" s="1"/>
  <c r="L12" i="9" s="1"/>
  <c r="E11" i="9"/>
  <c r="F11" i="9" s="1"/>
  <c r="G11" i="9" s="1"/>
  <c r="H11" i="9" s="1"/>
  <c r="I11" i="9" s="1"/>
  <c r="J11" i="9" s="1"/>
  <c r="K11" i="9" s="1"/>
  <c r="L11" i="9" s="1"/>
  <c r="E10" i="9"/>
  <c r="F10" i="9" s="1"/>
  <c r="G10" i="9" s="1"/>
  <c r="H10" i="9" s="1"/>
  <c r="I10" i="9" s="1"/>
  <c r="J10" i="9" s="1"/>
  <c r="K10" i="9" s="1"/>
  <c r="L10" i="9" s="1"/>
  <c r="E7" i="9"/>
  <c r="F7" i="9" s="1"/>
  <c r="G7" i="9" s="1"/>
  <c r="H7" i="9" s="1"/>
  <c r="I7" i="9" s="1"/>
  <c r="J7" i="9" s="1"/>
  <c r="K7" i="9" s="1"/>
  <c r="L7" i="9" s="1"/>
  <c r="B40" i="9"/>
  <c r="B41" i="9" s="1"/>
  <c r="C5" i="4" l="1"/>
  <c r="A4" i="10" s="1"/>
  <c r="P6" i="4"/>
  <c r="Q6" i="4" s="1"/>
  <c r="A8" i="10" s="1"/>
  <c r="H10" i="4"/>
  <c r="I9" i="4"/>
  <c r="A16" i="10" s="1"/>
  <c r="I5" i="4"/>
  <c r="A5" i="10" s="1"/>
  <c r="I8" i="4"/>
  <c r="A13" i="10" s="1"/>
  <c r="I7" i="4"/>
  <c r="A10" i="10" s="1"/>
  <c r="I6" i="4"/>
  <c r="A7" i="10" s="1"/>
  <c r="B7" i="4"/>
  <c r="C7" i="4" s="1"/>
  <c r="A15" i="10" s="1"/>
  <c r="K38" i="9"/>
  <c r="B42" i="9"/>
  <c r="B43" i="9" s="1"/>
  <c r="B44" i="9" s="1"/>
  <c r="B45" i="9" s="1"/>
  <c r="B46" i="9" s="1"/>
  <c r="B47" i="9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O8" i="3"/>
  <c r="P8" i="3" s="1"/>
  <c r="Q8" i="3" s="1"/>
  <c r="R8" i="3" s="1"/>
  <c r="S8" i="3" s="1"/>
  <c r="T8" i="3" s="1"/>
  <c r="U8" i="3" s="1"/>
  <c r="V8" i="3" s="1"/>
  <c r="W8" i="3" s="1"/>
  <c r="X8" i="3" s="1"/>
  <c r="O7" i="3"/>
  <c r="P7" i="3" s="1"/>
  <c r="Q7" i="3" s="1"/>
  <c r="R7" i="3" s="1"/>
  <c r="S7" i="3" s="1"/>
  <c r="T7" i="3" s="1"/>
  <c r="U7" i="3" s="1"/>
  <c r="V7" i="3" s="1"/>
  <c r="W7" i="3" s="1"/>
  <c r="X7" i="3" s="1"/>
  <c r="P7" i="4" l="1"/>
  <c r="Q7" i="4" s="1"/>
  <c r="A11" i="10" s="1"/>
  <c r="H11" i="4"/>
  <c r="I10" i="4"/>
  <c r="A17" i="10" s="1"/>
  <c r="B8" i="4"/>
  <c r="C8" i="4" s="1"/>
  <c r="A18" i="10" s="1"/>
  <c r="H7" i="3"/>
  <c r="H6" i="3"/>
  <c r="C45" i="8"/>
  <c r="P8" i="4" l="1"/>
  <c r="Q8" i="4" s="1"/>
  <c r="A12" i="10" s="1"/>
  <c r="H12" i="4"/>
  <c r="I11" i="4"/>
  <c r="A19" i="10" s="1"/>
  <c r="B9" i="4"/>
  <c r="C9" i="4" s="1"/>
  <c r="A24" i="10" s="1"/>
  <c r="H55" i="3"/>
  <c r="H56" i="3" s="1"/>
  <c r="H57" i="3" s="1"/>
  <c r="H58" i="3" s="1"/>
  <c r="H59" i="3" s="1"/>
  <c r="H60" i="3" s="1"/>
  <c r="H61" i="3" s="1"/>
  <c r="H62" i="3" s="1"/>
  <c r="H63" i="3" s="1"/>
  <c r="H64" i="3" s="1"/>
  <c r="F56" i="3"/>
  <c r="F57" i="3"/>
  <c r="F58" i="3"/>
  <c r="F59" i="3"/>
  <c r="F60" i="3"/>
  <c r="F61" i="3"/>
  <c r="F62" i="3"/>
  <c r="F63" i="3"/>
  <c r="F64" i="3"/>
  <c r="F55" i="3"/>
  <c r="E55" i="3"/>
  <c r="E56" i="3" s="1"/>
  <c r="E57" i="3" s="1"/>
  <c r="E58" i="3" s="1"/>
  <c r="E59" i="3" s="1"/>
  <c r="E60" i="3" s="1"/>
  <c r="E61" i="3" s="1"/>
  <c r="E62" i="3" s="1"/>
  <c r="E63" i="3" s="1"/>
  <c r="E64" i="3" s="1"/>
  <c r="D55" i="3"/>
  <c r="E15" i="3"/>
  <c r="D15" i="3"/>
  <c r="P15" i="3" s="1"/>
  <c r="R15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P9" i="4" l="1"/>
  <c r="Q9" i="4" s="1"/>
  <c r="A14" i="10" s="1"/>
  <c r="H13" i="4"/>
  <c r="I12" i="4"/>
  <c r="A22" i="10" s="1"/>
  <c r="B10" i="4"/>
  <c r="C10" i="4" s="1"/>
  <c r="A29" i="10" s="1"/>
  <c r="K39" i="9"/>
  <c r="N39" i="9" s="1"/>
  <c r="E16" i="3"/>
  <c r="Q15" i="3"/>
  <c r="D16" i="3"/>
  <c r="P16" i="3" s="1"/>
  <c r="R16" i="3" s="1"/>
  <c r="O15" i="3"/>
  <c r="R5" i="4" s="1"/>
  <c r="D6" i="10" s="1"/>
  <c r="D56" i="3"/>
  <c r="P10" i="4" l="1"/>
  <c r="Q10" i="4" s="1"/>
  <c r="A20" i="10" s="1"/>
  <c r="H14" i="4"/>
  <c r="I13" i="4"/>
  <c r="A25" i="10" s="1"/>
  <c r="B11" i="4"/>
  <c r="C11" i="4" s="1"/>
  <c r="A33" i="10" s="1"/>
  <c r="K40" i="9"/>
  <c r="N40" i="9" s="1"/>
  <c r="E17" i="3"/>
  <c r="Q16" i="3"/>
  <c r="D17" i="3"/>
  <c r="P17" i="3" s="1"/>
  <c r="R17" i="3" s="1"/>
  <c r="O16" i="3"/>
  <c r="R6" i="4" s="1"/>
  <c r="D8" i="10" s="1"/>
  <c r="D57" i="3"/>
  <c r="P11" i="4" l="1"/>
  <c r="Q11" i="4" s="1"/>
  <c r="A21" i="10" s="1"/>
  <c r="H15" i="4"/>
  <c r="I14" i="4"/>
  <c r="A28" i="10" s="1"/>
  <c r="B12" i="4"/>
  <c r="C12" i="4" s="1"/>
  <c r="A39" i="10" s="1"/>
  <c r="E18" i="3"/>
  <c r="Q17" i="3"/>
  <c r="V55" i="3"/>
  <c r="W55" i="3" s="1"/>
  <c r="D58" i="3"/>
  <c r="D18" i="3"/>
  <c r="P18" i="3" s="1"/>
  <c r="R18" i="3" s="1"/>
  <c r="O17" i="3"/>
  <c r="R7" i="4" s="1"/>
  <c r="D11" i="10" s="1"/>
  <c r="P12" i="4" l="1"/>
  <c r="Q12" i="4" s="1"/>
  <c r="A23" i="10" s="1"/>
  <c r="H16" i="4"/>
  <c r="I15" i="4"/>
  <c r="A30" i="10" s="1"/>
  <c r="B13" i="4"/>
  <c r="C13" i="4" s="1"/>
  <c r="A43" i="10" s="1"/>
  <c r="U55" i="3"/>
  <c r="K41" i="9"/>
  <c r="N41" i="9" s="1"/>
  <c r="E19" i="3"/>
  <c r="Q18" i="3"/>
  <c r="D19" i="3"/>
  <c r="P19" i="3" s="1"/>
  <c r="R19" i="3" s="1"/>
  <c r="O18" i="3"/>
  <c r="R8" i="4" s="1"/>
  <c r="D12" i="10" s="1"/>
  <c r="D59" i="3"/>
  <c r="P13" i="4" l="1"/>
  <c r="Q13" i="4" s="1"/>
  <c r="A26" i="10" s="1"/>
  <c r="H17" i="4"/>
  <c r="I16" i="4"/>
  <c r="A31" i="10" s="1"/>
  <c r="B14" i="4"/>
  <c r="C14" i="4" s="1"/>
  <c r="A48" i="10" s="1"/>
  <c r="E20" i="3"/>
  <c r="Q19" i="3"/>
  <c r="D60" i="3"/>
  <c r="D20" i="3"/>
  <c r="P20" i="3" s="1"/>
  <c r="R20" i="3" s="1"/>
  <c r="O19" i="3"/>
  <c r="R9" i="4" s="1"/>
  <c r="D14" i="10" s="1"/>
  <c r="P14" i="4" l="1"/>
  <c r="Q14" i="4" s="1"/>
  <c r="A27" i="10" s="1"/>
  <c r="H18" i="4"/>
  <c r="I17" i="4"/>
  <c r="A34" i="10" s="1"/>
  <c r="B15" i="4"/>
  <c r="C15" i="4" s="1"/>
  <c r="A54" i="10" s="1"/>
  <c r="E21" i="3"/>
  <c r="Q20" i="3"/>
  <c r="V56" i="3"/>
  <c r="W56" i="3" s="1"/>
  <c r="D61" i="3"/>
  <c r="D21" i="3"/>
  <c r="P21" i="3" s="1"/>
  <c r="R21" i="3" s="1"/>
  <c r="O20" i="3"/>
  <c r="R10" i="4" s="1"/>
  <c r="D20" i="10" s="1"/>
  <c r="P15" i="4" l="1"/>
  <c r="Q15" i="4" s="1"/>
  <c r="A32" i="10" s="1"/>
  <c r="H19" i="4"/>
  <c r="I18" i="4"/>
  <c r="A36" i="10" s="1"/>
  <c r="B16" i="4"/>
  <c r="C16" i="4" s="1"/>
  <c r="A58" i="10" s="1"/>
  <c r="U56" i="3"/>
  <c r="E22" i="3"/>
  <c r="Q21" i="3"/>
  <c r="D22" i="3"/>
  <c r="P22" i="3" s="1"/>
  <c r="R22" i="3" s="1"/>
  <c r="O21" i="3"/>
  <c r="R11" i="4" s="1"/>
  <c r="D21" i="10" s="1"/>
  <c r="D62" i="3"/>
  <c r="P16" i="4" l="1"/>
  <c r="Q16" i="4" s="1"/>
  <c r="A35" i="10" s="1"/>
  <c r="H20" i="4"/>
  <c r="I19" i="4"/>
  <c r="A40" i="10" s="1"/>
  <c r="B17" i="4"/>
  <c r="C17" i="4" s="1"/>
  <c r="A62" i="10" s="1"/>
  <c r="E23" i="3"/>
  <c r="Q22" i="3"/>
  <c r="D23" i="3"/>
  <c r="P23" i="3" s="1"/>
  <c r="R23" i="3" s="1"/>
  <c r="O22" i="3"/>
  <c r="R12" i="4" s="1"/>
  <c r="D23" i="10" s="1"/>
  <c r="D63" i="3"/>
  <c r="P17" i="4" l="1"/>
  <c r="Q17" i="4" s="1"/>
  <c r="A37" i="10" s="1"/>
  <c r="H21" i="4"/>
  <c r="I20" i="4"/>
  <c r="A42" i="10" s="1"/>
  <c r="B18" i="4"/>
  <c r="C18" i="4" s="1"/>
  <c r="A68" i="10" s="1"/>
  <c r="E24" i="3"/>
  <c r="Q23" i="3"/>
  <c r="V57" i="3"/>
  <c r="W57" i="3" s="1"/>
  <c r="D64" i="3"/>
  <c r="D24" i="3"/>
  <c r="P24" i="3" s="1"/>
  <c r="R24" i="3" s="1"/>
  <c r="O23" i="3"/>
  <c r="R13" i="4" s="1"/>
  <c r="D26" i="10" s="1"/>
  <c r="P18" i="4" l="1"/>
  <c r="Q18" i="4" s="1"/>
  <c r="A38" i="10" s="1"/>
  <c r="H22" i="4"/>
  <c r="I21" i="4"/>
  <c r="A44" i="10" s="1"/>
  <c r="B19" i="4"/>
  <c r="C19" i="4" s="1"/>
  <c r="A73" i="10" s="1"/>
  <c r="U57" i="3"/>
  <c r="E25" i="3"/>
  <c r="Q24" i="3"/>
  <c r="D25" i="3"/>
  <c r="P25" i="3" s="1"/>
  <c r="R25" i="3" s="1"/>
  <c r="O24" i="3"/>
  <c r="R14" i="4" s="1"/>
  <c r="D27" i="10" s="1"/>
  <c r="P19" i="4" l="1"/>
  <c r="Q19" i="4" s="1"/>
  <c r="A41" i="10" s="1"/>
  <c r="H23" i="4"/>
  <c r="I22" i="4"/>
  <c r="A45" i="10" s="1"/>
  <c r="B20" i="4"/>
  <c r="C20" i="4" s="1"/>
  <c r="A77" i="10" s="1"/>
  <c r="E26" i="3"/>
  <c r="Q25" i="3"/>
  <c r="D26" i="3"/>
  <c r="P26" i="3" s="1"/>
  <c r="R26" i="3" s="1"/>
  <c r="O25" i="3"/>
  <c r="R15" i="4" s="1"/>
  <c r="D32" i="10" s="1"/>
  <c r="P20" i="4" l="1"/>
  <c r="Q20" i="4" s="1"/>
  <c r="A46" i="10" s="1"/>
  <c r="H24" i="4"/>
  <c r="I23" i="4"/>
  <c r="A49" i="10" s="1"/>
  <c r="B21" i="4"/>
  <c r="C21" i="4" s="1"/>
  <c r="A82" i="10" s="1"/>
  <c r="E27" i="3"/>
  <c r="Q26" i="3"/>
  <c r="V58" i="3"/>
  <c r="W58" i="3" s="1"/>
  <c r="D27" i="3"/>
  <c r="P27" i="3" s="1"/>
  <c r="R27" i="3" s="1"/>
  <c r="O26" i="3"/>
  <c r="R16" i="4" s="1"/>
  <c r="D35" i="10" s="1"/>
  <c r="P21" i="4" l="1"/>
  <c r="Q21" i="4" s="1"/>
  <c r="A47" i="10" s="1"/>
  <c r="H25" i="4"/>
  <c r="I24" i="4"/>
  <c r="A51" i="10" s="1"/>
  <c r="P22" i="4"/>
  <c r="Q22" i="4" s="1"/>
  <c r="A50" i="10" s="1"/>
  <c r="B22" i="4"/>
  <c r="C22" i="4" s="1"/>
  <c r="A87" i="10" s="1"/>
  <c r="U58" i="3"/>
  <c r="E28" i="3"/>
  <c r="Q27" i="3"/>
  <c r="D28" i="3"/>
  <c r="P28" i="3" s="1"/>
  <c r="R28" i="3" s="1"/>
  <c r="O27" i="3"/>
  <c r="R17" i="4" s="1"/>
  <c r="D37" i="10" s="1"/>
  <c r="H26" i="4" l="1"/>
  <c r="I25" i="4"/>
  <c r="A55" i="10" s="1"/>
  <c r="P23" i="4"/>
  <c r="Q23" i="4" s="1"/>
  <c r="A52" i="10" s="1"/>
  <c r="B23" i="4"/>
  <c r="C23" i="4" s="1"/>
  <c r="A92" i="10" s="1"/>
  <c r="E29" i="3"/>
  <c r="Q28" i="3"/>
  <c r="D29" i="3"/>
  <c r="P29" i="3" s="1"/>
  <c r="R29" i="3" s="1"/>
  <c r="O28" i="3"/>
  <c r="R18" i="4" s="1"/>
  <c r="D38" i="10" s="1"/>
  <c r="H27" i="4" l="1"/>
  <c r="I26" i="4"/>
  <c r="A56" i="10" s="1"/>
  <c r="P24" i="4"/>
  <c r="Q24" i="4" s="1"/>
  <c r="A53" i="10" s="1"/>
  <c r="B24" i="4"/>
  <c r="C24" i="4" s="1"/>
  <c r="A96" i="10" s="1"/>
  <c r="E30" i="3"/>
  <c r="Q29" i="3"/>
  <c r="V59" i="3"/>
  <c r="W59" i="3" s="1"/>
  <c r="D30" i="3"/>
  <c r="P30" i="3" s="1"/>
  <c r="R30" i="3" s="1"/>
  <c r="O29" i="3"/>
  <c r="R19" i="4" s="1"/>
  <c r="D41" i="10" s="1"/>
  <c r="J15" i="4" l="1"/>
  <c r="J16" i="4"/>
  <c r="J17" i="4"/>
  <c r="J5" i="4"/>
  <c r="J6" i="4"/>
  <c r="J18" i="4"/>
  <c r="J7" i="4"/>
  <c r="J8" i="4"/>
  <c r="J20" i="4"/>
  <c r="J9" i="4"/>
  <c r="J21" i="4"/>
  <c r="J10" i="4"/>
  <c r="J22" i="4"/>
  <c r="J11" i="4"/>
  <c r="J23" i="4"/>
  <c r="J12" i="4"/>
  <c r="J19" i="4"/>
  <c r="J13" i="4"/>
  <c r="J14" i="4"/>
  <c r="J4" i="4"/>
  <c r="H28" i="4"/>
  <c r="I27" i="4"/>
  <c r="A59" i="10" s="1"/>
  <c r="P25" i="4"/>
  <c r="Q25" i="4" s="1"/>
  <c r="B25" i="4"/>
  <c r="C25" i="4" s="1"/>
  <c r="A102" i="10" s="1"/>
  <c r="U59" i="3"/>
  <c r="E31" i="3"/>
  <c r="Q30" i="3"/>
  <c r="D31" i="3"/>
  <c r="P31" i="3" s="1"/>
  <c r="R31" i="3" s="1"/>
  <c r="O30" i="3"/>
  <c r="R20" i="4" s="1"/>
  <c r="D46" i="10" s="1"/>
  <c r="J24" i="4" l="1"/>
  <c r="K24" i="4" s="1"/>
  <c r="A57" i="10"/>
  <c r="K10" i="4"/>
  <c r="L10" i="4"/>
  <c r="K7" i="4"/>
  <c r="L7" i="4"/>
  <c r="K21" i="4"/>
  <c r="L21" i="4"/>
  <c r="K8" i="4"/>
  <c r="L8" i="4"/>
  <c r="K12" i="4"/>
  <c r="L12" i="4"/>
  <c r="K9" i="4"/>
  <c r="M9" i="4" s="1"/>
  <c r="D16" i="10" s="1"/>
  <c r="L9" i="4"/>
  <c r="K14" i="4"/>
  <c r="L14" i="4"/>
  <c r="K19" i="4"/>
  <c r="L19" i="4"/>
  <c r="K17" i="4"/>
  <c r="L17" i="4"/>
  <c r="K20" i="4"/>
  <c r="L20" i="4"/>
  <c r="K13" i="4"/>
  <c r="L13" i="4"/>
  <c r="K6" i="4"/>
  <c r="L6" i="4"/>
  <c r="K23" i="4"/>
  <c r="L23" i="4"/>
  <c r="K16" i="4"/>
  <c r="L16" i="4"/>
  <c r="K4" i="4"/>
  <c r="L4" i="4"/>
  <c r="K18" i="4"/>
  <c r="L18" i="4"/>
  <c r="K5" i="4"/>
  <c r="L5" i="4"/>
  <c r="K11" i="4"/>
  <c r="L11" i="4"/>
  <c r="K22" i="4"/>
  <c r="L22" i="4"/>
  <c r="K15" i="4"/>
  <c r="L15" i="4"/>
  <c r="H29" i="4"/>
  <c r="I28" i="4"/>
  <c r="A60" i="10" s="1"/>
  <c r="P26" i="4"/>
  <c r="Q26" i="4" s="1"/>
  <c r="A61" i="10" s="1"/>
  <c r="B26" i="4"/>
  <c r="C26" i="4" s="1"/>
  <c r="A107" i="10" s="1"/>
  <c r="E32" i="3"/>
  <c r="Q31" i="3"/>
  <c r="D32" i="3"/>
  <c r="P32" i="3" s="1"/>
  <c r="R32" i="3" s="1"/>
  <c r="O31" i="3"/>
  <c r="R21" i="4" s="1"/>
  <c r="D47" i="10" l="1"/>
  <c r="M5" i="4"/>
  <c r="D5" i="10" s="1"/>
  <c r="M13" i="4"/>
  <c r="D25" i="10" s="1"/>
  <c r="L24" i="4"/>
  <c r="M24" i="4" s="1"/>
  <c r="D51" i="10" s="1"/>
  <c r="M16" i="4"/>
  <c r="D31" i="10" s="1"/>
  <c r="M17" i="4"/>
  <c r="D34" i="10" s="1"/>
  <c r="M21" i="4"/>
  <c r="D44" i="10" s="1"/>
  <c r="M15" i="4"/>
  <c r="D30" i="10" s="1"/>
  <c r="M20" i="4"/>
  <c r="D42" i="10" s="1"/>
  <c r="M18" i="4"/>
  <c r="D36" i="10" s="1"/>
  <c r="M12" i="4"/>
  <c r="D22" i="10" s="1"/>
  <c r="M4" i="4"/>
  <c r="D3" i="10" s="1"/>
  <c r="M8" i="4"/>
  <c r="D13" i="10" s="1"/>
  <c r="M22" i="4"/>
  <c r="D45" i="10" s="1"/>
  <c r="M23" i="4"/>
  <c r="D49" i="10" s="1"/>
  <c r="M19" i="4"/>
  <c r="D40" i="10" s="1"/>
  <c r="M7" i="4"/>
  <c r="D10" i="10" s="1"/>
  <c r="M11" i="4"/>
  <c r="D19" i="10" s="1"/>
  <c r="M6" i="4"/>
  <c r="D7" i="10" s="1"/>
  <c r="M14" i="4"/>
  <c r="D28" i="10" s="1"/>
  <c r="M10" i="4"/>
  <c r="D17" i="10" s="1"/>
  <c r="H30" i="4"/>
  <c r="I29" i="4"/>
  <c r="A63" i="10" s="1"/>
  <c r="P27" i="4"/>
  <c r="Q27" i="4" s="1"/>
  <c r="A64" i="10" s="1"/>
  <c r="B27" i="4"/>
  <c r="C27" i="4" s="1"/>
  <c r="A110" i="10" s="1"/>
  <c r="E33" i="3"/>
  <c r="Q32" i="3"/>
  <c r="V60" i="3"/>
  <c r="W60" i="3" s="1"/>
  <c r="D33" i="3"/>
  <c r="P33" i="3" s="1"/>
  <c r="R33" i="3" s="1"/>
  <c r="O32" i="3"/>
  <c r="R22" i="4" s="1"/>
  <c r="D50" i="10" l="1"/>
  <c r="H31" i="4"/>
  <c r="I30" i="4"/>
  <c r="A66" i="10" s="1"/>
  <c r="P28" i="4"/>
  <c r="Q28" i="4" s="1"/>
  <c r="A65" i="10" s="1"/>
  <c r="B28" i="4"/>
  <c r="C28" i="4" s="1"/>
  <c r="A113" i="10" s="1"/>
  <c r="U60" i="3"/>
  <c r="E34" i="3"/>
  <c r="Q33" i="3"/>
  <c r="D34" i="3"/>
  <c r="P34" i="3" s="1"/>
  <c r="R34" i="3" s="1"/>
  <c r="O33" i="3"/>
  <c r="R23" i="4" s="1"/>
  <c r="D52" i="10" s="1"/>
  <c r="H32" i="4" l="1"/>
  <c r="I31" i="4"/>
  <c r="A69" i="10" s="1"/>
  <c r="P29" i="4"/>
  <c r="Q29" i="4" s="1"/>
  <c r="A67" i="10" s="1"/>
  <c r="B29" i="4"/>
  <c r="C29" i="4" s="1"/>
  <c r="A116" i="10" s="1"/>
  <c r="E35" i="3"/>
  <c r="Q34" i="3"/>
  <c r="D35" i="3"/>
  <c r="P35" i="3" s="1"/>
  <c r="R35" i="3" s="1"/>
  <c r="O34" i="3"/>
  <c r="R24" i="4" s="1"/>
  <c r="D53" i="10" l="1"/>
  <c r="D12" i="4"/>
  <c r="E12" i="4" s="1"/>
  <c r="D39" i="10" s="1"/>
  <c r="D6" i="4"/>
  <c r="E6" i="4" s="1"/>
  <c r="D9" i="10" s="1"/>
  <c r="D5" i="4"/>
  <c r="E5" i="4" s="1"/>
  <c r="D4" i="10" s="1"/>
  <c r="D7" i="4"/>
  <c r="E7" i="4" s="1"/>
  <c r="D15" i="10" s="1"/>
  <c r="D11" i="4"/>
  <c r="E11" i="4" s="1"/>
  <c r="D33" i="10" s="1"/>
  <c r="D8" i="4"/>
  <c r="E8" i="4" s="1"/>
  <c r="D18" i="10" s="1"/>
  <c r="D10" i="4"/>
  <c r="E10" i="4" s="1"/>
  <c r="D29" i="10" s="1"/>
  <c r="D9" i="4"/>
  <c r="E9" i="4" s="1"/>
  <c r="D24" i="10" s="1"/>
  <c r="D13" i="4"/>
  <c r="E13" i="4" s="1"/>
  <c r="D43" i="10" s="1"/>
  <c r="D14" i="4"/>
  <c r="E14" i="4" s="1"/>
  <c r="D48" i="10" s="1"/>
  <c r="H33" i="4"/>
  <c r="I32" i="4"/>
  <c r="A70" i="10" s="1"/>
  <c r="P30" i="4"/>
  <c r="Q30" i="4" s="1"/>
  <c r="A71" i="10" s="1"/>
  <c r="B30" i="4"/>
  <c r="C30" i="4" s="1"/>
  <c r="A119" i="10" s="1"/>
  <c r="E36" i="3"/>
  <c r="Q35" i="3"/>
  <c r="V61" i="3"/>
  <c r="W61" i="3" s="1"/>
  <c r="D36" i="3"/>
  <c r="P36" i="3" s="1"/>
  <c r="R36" i="3" s="1"/>
  <c r="O35" i="3"/>
  <c r="R25" i="4" s="1"/>
  <c r="D57" i="10" s="1"/>
  <c r="H34" i="4" l="1"/>
  <c r="I33" i="4"/>
  <c r="A74" i="10" s="1"/>
  <c r="P31" i="4"/>
  <c r="Q31" i="4" s="1"/>
  <c r="A72" i="10" s="1"/>
  <c r="B31" i="4"/>
  <c r="C31" i="4" s="1"/>
  <c r="A122" i="10" s="1"/>
  <c r="U61" i="3"/>
  <c r="E37" i="3"/>
  <c r="Q36" i="3"/>
  <c r="D37" i="3"/>
  <c r="P37" i="3" s="1"/>
  <c r="R37" i="3" s="1"/>
  <c r="O36" i="3"/>
  <c r="R26" i="4" s="1"/>
  <c r="D61" i="10" s="1"/>
  <c r="H35" i="4" l="1"/>
  <c r="I34" i="4"/>
  <c r="A75" i="10" s="1"/>
  <c r="P32" i="4"/>
  <c r="Q32" i="4" s="1"/>
  <c r="A76" i="10" s="1"/>
  <c r="B32" i="4"/>
  <c r="C32" i="4" s="1"/>
  <c r="A125" i="10" s="1"/>
  <c r="E38" i="3"/>
  <c r="Q37" i="3"/>
  <c r="D38" i="3"/>
  <c r="P38" i="3" s="1"/>
  <c r="R38" i="3" s="1"/>
  <c r="O37" i="3"/>
  <c r="R27" i="4" s="1"/>
  <c r="D64" i="10" s="1"/>
  <c r="I35" i="4" l="1"/>
  <c r="A78" i="10" s="1"/>
  <c r="H36" i="4"/>
  <c r="P33" i="4"/>
  <c r="Q33" i="4" s="1"/>
  <c r="A79" i="10" s="1"/>
  <c r="B33" i="4"/>
  <c r="C33" i="4" s="1"/>
  <c r="A128" i="10" s="1"/>
  <c r="E39" i="3"/>
  <c r="Q38" i="3"/>
  <c r="V62" i="3"/>
  <c r="W62" i="3" s="1"/>
  <c r="D39" i="3"/>
  <c r="P39" i="3" s="1"/>
  <c r="R39" i="3" s="1"/>
  <c r="O38" i="3"/>
  <c r="R28" i="4" s="1"/>
  <c r="D65" i="10" s="1"/>
  <c r="H37" i="4" l="1"/>
  <c r="I36" i="4"/>
  <c r="A81" i="10" s="1"/>
  <c r="P34" i="4"/>
  <c r="Q34" i="4" s="1"/>
  <c r="A80" i="10" s="1"/>
  <c r="B34" i="4"/>
  <c r="B35" i="4" s="1"/>
  <c r="U62" i="3"/>
  <c r="E40" i="3"/>
  <c r="Q39" i="3"/>
  <c r="D40" i="3"/>
  <c r="P40" i="3" s="1"/>
  <c r="R40" i="3" s="1"/>
  <c r="O39" i="3"/>
  <c r="R29" i="4" s="1"/>
  <c r="D67" i="10" s="1"/>
  <c r="C35" i="4" l="1"/>
  <c r="B36" i="4"/>
  <c r="J34" i="4"/>
  <c r="J31" i="4"/>
  <c r="J27" i="4"/>
  <c r="J32" i="4"/>
  <c r="J30" i="4"/>
  <c r="J25" i="4"/>
  <c r="J29" i="4"/>
  <c r="J28" i="4"/>
  <c r="J26" i="4"/>
  <c r="J33" i="4"/>
  <c r="D15" i="4"/>
  <c r="E15" i="4" s="1"/>
  <c r="D54" i="10" s="1"/>
  <c r="I37" i="4"/>
  <c r="A83" i="10" s="1"/>
  <c r="H38" i="4"/>
  <c r="C34" i="4"/>
  <c r="A131" i="10" s="1"/>
  <c r="P35" i="4"/>
  <c r="Q35" i="4" s="1"/>
  <c r="E41" i="3"/>
  <c r="Q40" i="3"/>
  <c r="D41" i="3"/>
  <c r="P41" i="3" s="1"/>
  <c r="R41" i="3" s="1"/>
  <c r="O40" i="3"/>
  <c r="R30" i="4" s="1"/>
  <c r="D71" i="10" s="1"/>
  <c r="C36" i="4" l="1"/>
  <c r="B37" i="4"/>
  <c r="A134" i="10"/>
  <c r="J35" i="4"/>
  <c r="K35" i="4" s="1"/>
  <c r="A84" i="10"/>
  <c r="K26" i="4"/>
  <c r="L26" i="4"/>
  <c r="K28" i="4"/>
  <c r="L28" i="4"/>
  <c r="K29" i="4"/>
  <c r="L29" i="4"/>
  <c r="K30" i="4"/>
  <c r="L30" i="4"/>
  <c r="K33" i="4"/>
  <c r="L33" i="4"/>
  <c r="K25" i="4"/>
  <c r="L25" i="4"/>
  <c r="K32" i="4"/>
  <c r="L32" i="4"/>
  <c r="K27" i="4"/>
  <c r="L27" i="4"/>
  <c r="K31" i="4"/>
  <c r="L31" i="4"/>
  <c r="K34" i="4"/>
  <c r="L34" i="4"/>
  <c r="H39" i="4"/>
  <c r="I38" i="4"/>
  <c r="A85" i="10" s="1"/>
  <c r="P36" i="4"/>
  <c r="Q36" i="4" s="1"/>
  <c r="A86" i="10" s="1"/>
  <c r="E42" i="3"/>
  <c r="Q41" i="3"/>
  <c r="V63" i="3"/>
  <c r="W63" i="3" s="1"/>
  <c r="D42" i="3"/>
  <c r="P42" i="3" s="1"/>
  <c r="R42" i="3" s="1"/>
  <c r="O41" i="3"/>
  <c r="R31" i="4" s="1"/>
  <c r="D72" i="10" s="1"/>
  <c r="M28" i="4" l="1"/>
  <c r="D60" i="10" s="1"/>
  <c r="M33" i="4"/>
  <c r="D74" i="10" s="1"/>
  <c r="M27" i="4"/>
  <c r="D59" i="10" s="1"/>
  <c r="B38" i="4"/>
  <c r="C37" i="4"/>
  <c r="A137" i="10"/>
  <c r="L35" i="4"/>
  <c r="M35" i="4" s="1"/>
  <c r="D78" i="10" s="1"/>
  <c r="M34" i="4"/>
  <c r="D75" i="10" s="1"/>
  <c r="M31" i="4"/>
  <c r="D69" i="10" s="1"/>
  <c r="M29" i="4"/>
  <c r="D63" i="10" s="1"/>
  <c r="M30" i="4"/>
  <c r="D66" i="10" s="1"/>
  <c r="M32" i="4"/>
  <c r="D70" i="10" s="1"/>
  <c r="M26" i="4"/>
  <c r="D56" i="10" s="1"/>
  <c r="M25" i="4"/>
  <c r="D55" i="10" s="1"/>
  <c r="I39" i="4"/>
  <c r="A88" i="10" s="1"/>
  <c r="H40" i="4"/>
  <c r="P37" i="4"/>
  <c r="Q37" i="4" s="1"/>
  <c r="A90" i="10" s="1"/>
  <c r="U63" i="3"/>
  <c r="E43" i="3"/>
  <c r="Q42" i="3"/>
  <c r="D43" i="3"/>
  <c r="P43" i="3" s="1"/>
  <c r="R43" i="3" s="1"/>
  <c r="O42" i="3"/>
  <c r="R32" i="4" s="1"/>
  <c r="D76" i="10" l="1"/>
  <c r="A140" i="10"/>
  <c r="C38" i="4"/>
  <c r="B39" i="4"/>
  <c r="H41" i="4"/>
  <c r="I40" i="4"/>
  <c r="A89" i="10" s="1"/>
  <c r="P38" i="4"/>
  <c r="Q38" i="4" s="1"/>
  <c r="A91" i="10" s="1"/>
  <c r="E44" i="3"/>
  <c r="Q43" i="3"/>
  <c r="D44" i="3"/>
  <c r="P44" i="3" s="1"/>
  <c r="R44" i="3" s="1"/>
  <c r="O43" i="3"/>
  <c r="R33" i="4" s="1"/>
  <c r="D79" i="10" s="1"/>
  <c r="C39" i="4" l="1"/>
  <c r="B40" i="4"/>
  <c r="C40" i="4" s="1"/>
  <c r="A143" i="10"/>
  <c r="H42" i="4"/>
  <c r="I41" i="4"/>
  <c r="A93" i="10" s="1"/>
  <c r="P39" i="4"/>
  <c r="Q39" i="4" s="1"/>
  <c r="E45" i="3"/>
  <c r="Q44" i="3"/>
  <c r="V64" i="3"/>
  <c r="W64" i="3" s="1"/>
  <c r="D45" i="3"/>
  <c r="P45" i="3" s="1"/>
  <c r="R45" i="3" s="1"/>
  <c r="O44" i="3"/>
  <c r="R34" i="4" s="1"/>
  <c r="D80" i="10" l="1"/>
  <c r="D16" i="4"/>
  <c r="E16" i="4" s="1"/>
  <c r="D58" i="10" s="1"/>
  <c r="D18" i="4"/>
  <c r="E18" i="4" s="1"/>
  <c r="D68" i="10" s="1"/>
  <c r="D17" i="4"/>
  <c r="E17" i="4" s="1"/>
  <c r="D62" i="10" s="1"/>
  <c r="D19" i="4"/>
  <c r="E19" i="4" s="1"/>
  <c r="D73" i="10" s="1"/>
  <c r="A149" i="10"/>
  <c r="A146" i="10"/>
  <c r="A94" i="10"/>
  <c r="J39" i="4"/>
  <c r="J40" i="4"/>
  <c r="J38" i="4"/>
  <c r="J36" i="4"/>
  <c r="J37" i="4"/>
  <c r="H43" i="4"/>
  <c r="I42" i="4"/>
  <c r="A95" i="10" s="1"/>
  <c r="P40" i="4"/>
  <c r="Q40" i="4" s="1"/>
  <c r="J41" i="4" s="1"/>
  <c r="U64" i="3"/>
  <c r="E46" i="3"/>
  <c r="Q45" i="3"/>
  <c r="D46" i="3"/>
  <c r="P46" i="3" s="1"/>
  <c r="R46" i="3" s="1"/>
  <c r="O45" i="3"/>
  <c r="R35" i="4" s="1"/>
  <c r="D84" i="10" s="1"/>
  <c r="D20" i="4" l="1"/>
  <c r="E20" i="4" s="1"/>
  <c r="D77" i="10" s="1"/>
  <c r="A98" i="10"/>
  <c r="K41" i="4"/>
  <c r="L41" i="4"/>
  <c r="K37" i="4"/>
  <c r="L37" i="4"/>
  <c r="K36" i="4"/>
  <c r="L36" i="4"/>
  <c r="K38" i="4"/>
  <c r="L38" i="4"/>
  <c r="K40" i="4"/>
  <c r="L40" i="4"/>
  <c r="K39" i="4"/>
  <c r="L39" i="4"/>
  <c r="I43" i="4"/>
  <c r="A97" i="10" s="1"/>
  <c r="H44" i="4"/>
  <c r="P41" i="4"/>
  <c r="Q41" i="4" s="1"/>
  <c r="A99" i="10" s="1"/>
  <c r="E47" i="3"/>
  <c r="Q46" i="3"/>
  <c r="D47" i="3"/>
  <c r="P47" i="3" s="1"/>
  <c r="R47" i="3" s="1"/>
  <c r="O46" i="3"/>
  <c r="R36" i="4" s="1"/>
  <c r="D86" i="10" s="1"/>
  <c r="M40" i="4" l="1"/>
  <c r="D89" i="10" s="1"/>
  <c r="M38" i="4"/>
  <c r="D85" i="10" s="1"/>
  <c r="M39" i="4"/>
  <c r="D88" i="10" s="1"/>
  <c r="M36" i="4"/>
  <c r="D81" i="10" s="1"/>
  <c r="M37" i="4"/>
  <c r="D83" i="10" s="1"/>
  <c r="M41" i="4"/>
  <c r="D93" i="10" s="1"/>
  <c r="I44" i="4"/>
  <c r="A100" i="10" s="1"/>
  <c r="H45" i="4"/>
  <c r="P42" i="4"/>
  <c r="Q42" i="4" s="1"/>
  <c r="E48" i="3"/>
  <c r="Q47" i="3"/>
  <c r="V65" i="3"/>
  <c r="W65" i="3" s="1"/>
  <c r="D48" i="3"/>
  <c r="P48" i="3" s="1"/>
  <c r="R48" i="3" s="1"/>
  <c r="O47" i="3"/>
  <c r="R37" i="4" s="1"/>
  <c r="D90" i="10" s="1"/>
  <c r="A101" i="10" l="1"/>
  <c r="J42" i="4"/>
  <c r="J43" i="4"/>
  <c r="I45" i="4"/>
  <c r="A103" i="10" s="1"/>
  <c r="H46" i="4"/>
  <c r="P43" i="4"/>
  <c r="Q43" i="4" s="1"/>
  <c r="A105" i="10" s="1"/>
  <c r="U65" i="3"/>
  <c r="E49" i="3"/>
  <c r="Q48" i="3"/>
  <c r="D49" i="3"/>
  <c r="P49" i="3" s="1"/>
  <c r="R49" i="3" s="1"/>
  <c r="O48" i="3"/>
  <c r="R38" i="4" s="1"/>
  <c r="D91" i="10" l="1"/>
  <c r="K43" i="4"/>
  <c r="L43" i="4"/>
  <c r="K42" i="4"/>
  <c r="L42" i="4"/>
  <c r="J44" i="4"/>
  <c r="I46" i="4"/>
  <c r="A104" i="10" s="1"/>
  <c r="H47" i="4"/>
  <c r="P44" i="4"/>
  <c r="Q44" i="4" s="1"/>
  <c r="A106" i="10" s="1"/>
  <c r="E50" i="3"/>
  <c r="Q49" i="3"/>
  <c r="D50" i="3"/>
  <c r="P50" i="3" s="1"/>
  <c r="R50" i="3" s="1"/>
  <c r="O49" i="3"/>
  <c r="R39" i="4" s="1"/>
  <c r="D94" i="10" l="1"/>
  <c r="D21" i="4"/>
  <c r="E21" i="4" s="1"/>
  <c r="D82" i="10" s="1"/>
  <c r="D22" i="4"/>
  <c r="E22" i="4" s="1"/>
  <c r="D87" i="10" s="1"/>
  <c r="K44" i="4"/>
  <c r="L44" i="4"/>
  <c r="M42" i="4"/>
  <c r="D95" i="10" s="1"/>
  <c r="M43" i="4"/>
  <c r="D97" i="10" s="1"/>
  <c r="J45" i="4"/>
  <c r="J46" i="4"/>
  <c r="H48" i="4"/>
  <c r="I47" i="4"/>
  <c r="E51" i="3"/>
  <c r="Q50" i="3"/>
  <c r="V66" i="3"/>
  <c r="W66" i="3" s="1"/>
  <c r="D51" i="3"/>
  <c r="P51" i="3" s="1"/>
  <c r="R51" i="3" s="1"/>
  <c r="O50" i="3"/>
  <c r="R40" i="4" s="1"/>
  <c r="D98" i="10" s="1"/>
  <c r="D23" i="4" l="1"/>
  <c r="E23" i="4" s="1"/>
  <c r="D92" i="10" s="1"/>
  <c r="J47" i="4"/>
  <c r="K47" i="4" s="1"/>
  <c r="A108" i="10"/>
  <c r="K45" i="4"/>
  <c r="L45" i="4"/>
  <c r="M44" i="4"/>
  <c r="D100" i="10" s="1"/>
  <c r="K46" i="4"/>
  <c r="L46" i="4"/>
  <c r="I48" i="4"/>
  <c r="H49" i="4"/>
  <c r="U66" i="3"/>
  <c r="E52" i="3"/>
  <c r="Q51" i="3"/>
  <c r="D52" i="3"/>
  <c r="P52" i="3" s="1"/>
  <c r="R52" i="3" s="1"/>
  <c r="O51" i="3"/>
  <c r="R41" i="4" s="1"/>
  <c r="D99" i="10" l="1"/>
  <c r="L47" i="4"/>
  <c r="M47" i="4" s="1"/>
  <c r="D108" i="10" s="1"/>
  <c r="J48" i="4"/>
  <c r="K48" i="4" s="1"/>
  <c r="A109" i="10"/>
  <c r="M46" i="4"/>
  <c r="D104" i="10" s="1"/>
  <c r="M45" i="4"/>
  <c r="D103" i="10" s="1"/>
  <c r="I49" i="4"/>
  <c r="H50" i="4"/>
  <c r="E53" i="3"/>
  <c r="Q52" i="3"/>
  <c r="D53" i="3"/>
  <c r="P53" i="3" s="1"/>
  <c r="R53" i="3" s="1"/>
  <c r="O52" i="3"/>
  <c r="R42" i="4" s="1"/>
  <c r="D101" i="10" s="1"/>
  <c r="M48" i="4" l="1"/>
  <c r="D109" i="10" s="1"/>
  <c r="L48" i="4"/>
  <c r="D24" i="4"/>
  <c r="E24" i="4" s="1"/>
  <c r="D96" i="10" s="1"/>
  <c r="J49" i="4"/>
  <c r="K49" i="4" s="1"/>
  <c r="A111" i="10"/>
  <c r="I50" i="4"/>
  <c r="H51" i="4"/>
  <c r="E54" i="3"/>
  <c r="Q54" i="3" s="1"/>
  <c r="Q53" i="3"/>
  <c r="V67" i="3"/>
  <c r="W67" i="3" s="1"/>
  <c r="D54" i="3"/>
  <c r="O53" i="3"/>
  <c r="R43" i="4" s="1"/>
  <c r="D105" i="10" s="1"/>
  <c r="L49" i="4" l="1"/>
  <c r="M49" i="4" s="1"/>
  <c r="D111" i="10" s="1"/>
  <c r="J50" i="4"/>
  <c r="L50" i="4" s="1"/>
  <c r="A112" i="10"/>
  <c r="K50" i="4"/>
  <c r="H52" i="4"/>
  <c r="I51" i="4"/>
  <c r="U67" i="3"/>
  <c r="O54" i="3"/>
  <c r="R44" i="4" s="1"/>
  <c r="P54" i="3"/>
  <c r="R54" i="3" s="1"/>
  <c r="D106" i="10" l="1"/>
  <c r="D38" i="4"/>
  <c r="E38" i="4" s="1"/>
  <c r="D143" i="10" s="1"/>
  <c r="D36" i="4"/>
  <c r="E36" i="4" s="1"/>
  <c r="D137" i="10" s="1"/>
  <c r="D35" i="4"/>
  <c r="E35" i="4" s="1"/>
  <c r="D134" i="10" s="1"/>
  <c r="D39" i="4"/>
  <c r="E39" i="4" s="1"/>
  <c r="D146" i="10" s="1"/>
  <c r="D31" i="4"/>
  <c r="E31" i="4" s="1"/>
  <c r="D122" i="10" s="1"/>
  <c r="D25" i="4"/>
  <c r="E25" i="4" s="1"/>
  <c r="D102" i="10" s="1"/>
  <c r="D27" i="4"/>
  <c r="E27" i="4" s="1"/>
  <c r="D110" i="10" s="1"/>
  <c r="D28" i="4"/>
  <c r="E28" i="4" s="1"/>
  <c r="D113" i="10" s="1"/>
  <c r="D33" i="4"/>
  <c r="E33" i="4" s="1"/>
  <c r="D128" i="10" s="1"/>
  <c r="D37" i="4"/>
  <c r="E37" i="4" s="1"/>
  <c r="D140" i="10" s="1"/>
  <c r="D40" i="4"/>
  <c r="E40" i="4" s="1"/>
  <c r="D149" i="10" s="1"/>
  <c r="D32" i="4"/>
  <c r="E32" i="4" s="1"/>
  <c r="D125" i="10" s="1"/>
  <c r="D29" i="4"/>
  <c r="E29" i="4" s="1"/>
  <c r="D116" i="10" s="1"/>
  <c r="D34" i="4"/>
  <c r="E34" i="4" s="1"/>
  <c r="D131" i="10" s="1"/>
  <c r="D30" i="4"/>
  <c r="E30" i="4" s="1"/>
  <c r="D119" i="10" s="1"/>
  <c r="D26" i="4"/>
  <c r="E26" i="4" s="1"/>
  <c r="D107" i="10" s="1"/>
  <c r="J51" i="4"/>
  <c r="L51" i="4" s="1"/>
  <c r="A114" i="10"/>
  <c r="M50" i="4"/>
  <c r="D112" i="10" s="1"/>
  <c r="K51" i="4"/>
  <c r="I52" i="4"/>
  <c r="H53" i="4"/>
  <c r="J52" i="4" l="1"/>
  <c r="L52" i="4" s="1"/>
  <c r="A115" i="10"/>
  <c r="M51" i="4"/>
  <c r="D114" i="10" s="1"/>
  <c r="I53" i="4"/>
  <c r="H54" i="4"/>
  <c r="K52" i="4" l="1"/>
  <c r="M52" i="4" s="1"/>
  <c r="D115" i="10" s="1"/>
  <c r="H55" i="4"/>
  <c r="I54" i="4"/>
  <c r="J53" i="4"/>
  <c r="A117" i="10"/>
  <c r="L53" i="4" l="1"/>
  <c r="K53" i="4"/>
  <c r="J54" i="4"/>
  <c r="A118" i="10"/>
  <c r="I55" i="4"/>
  <c r="H56" i="4"/>
  <c r="M53" i="4" l="1"/>
  <c r="D117" i="10" s="1"/>
  <c r="K54" i="4"/>
  <c r="L54" i="4"/>
  <c r="J55" i="4"/>
  <c r="A120" i="10"/>
  <c r="H57" i="4"/>
  <c r="I56" i="4"/>
  <c r="J56" i="4" l="1"/>
  <c r="A121" i="10"/>
  <c r="K55" i="4"/>
  <c r="L55" i="4"/>
  <c r="I57" i="4"/>
  <c r="H58" i="4"/>
  <c r="M54" i="4"/>
  <c r="D118" i="10" s="1"/>
  <c r="J57" i="4" l="1"/>
  <c r="A123" i="10"/>
  <c r="I58" i="4"/>
  <c r="H59" i="4"/>
  <c r="M55" i="4"/>
  <c r="D120" i="10" s="1"/>
  <c r="K56" i="4"/>
  <c r="L56" i="4"/>
  <c r="M56" i="4" l="1"/>
  <c r="D121" i="10" s="1"/>
  <c r="I59" i="4"/>
  <c r="H60" i="4"/>
  <c r="J58" i="4"/>
  <c r="A124" i="10"/>
  <c r="K57" i="4"/>
  <c r="L57" i="4"/>
  <c r="M57" i="4" l="1"/>
  <c r="D123" i="10" s="1"/>
  <c r="H61" i="4"/>
  <c r="I60" i="4"/>
  <c r="K58" i="4"/>
  <c r="L58" i="4"/>
  <c r="J59" i="4"/>
  <c r="A126" i="10"/>
  <c r="L59" i="4" l="1"/>
  <c r="K59" i="4"/>
  <c r="M59" i="4" s="1"/>
  <c r="D126" i="10" s="1"/>
  <c r="J60" i="4"/>
  <c r="A127" i="10"/>
  <c r="M58" i="4"/>
  <c r="D124" i="10" s="1"/>
  <c r="H62" i="4"/>
  <c r="I61" i="4"/>
  <c r="H63" i="4" l="1"/>
  <c r="I62" i="4"/>
  <c r="K60" i="4"/>
  <c r="L60" i="4"/>
  <c r="J61" i="4"/>
  <c r="A129" i="10"/>
  <c r="M60" i="4" l="1"/>
  <c r="D127" i="10" s="1"/>
  <c r="K61" i="4"/>
  <c r="L61" i="4"/>
  <c r="J62" i="4"/>
  <c r="A130" i="10"/>
  <c r="I63" i="4"/>
  <c r="H64" i="4"/>
  <c r="J63" i="4" l="1"/>
  <c r="A132" i="10"/>
  <c r="H65" i="4"/>
  <c r="I64" i="4"/>
  <c r="L62" i="4"/>
  <c r="K62" i="4"/>
  <c r="M61" i="4"/>
  <c r="D129" i="10" s="1"/>
  <c r="M62" i="4" l="1"/>
  <c r="D130" i="10" s="1"/>
  <c r="J64" i="4"/>
  <c r="A133" i="10"/>
  <c r="I65" i="4"/>
  <c r="H66" i="4"/>
  <c r="K63" i="4"/>
  <c r="L63" i="4"/>
  <c r="J65" i="4" l="1"/>
  <c r="A135" i="10"/>
  <c r="M63" i="4"/>
  <c r="D132" i="10" s="1"/>
  <c r="H67" i="4"/>
  <c r="I66" i="4"/>
  <c r="K64" i="4"/>
  <c r="L64" i="4"/>
  <c r="J66" i="4" l="1"/>
  <c r="A136" i="10"/>
  <c r="H68" i="4"/>
  <c r="I67" i="4"/>
  <c r="M64" i="4"/>
  <c r="D133" i="10" s="1"/>
  <c r="L65" i="4"/>
  <c r="K65" i="4"/>
  <c r="M65" i="4" s="1"/>
  <c r="D135" i="10" s="1"/>
  <c r="I68" i="4" l="1"/>
  <c r="H69" i="4"/>
  <c r="J67" i="4"/>
  <c r="A138" i="10"/>
  <c r="K66" i="4"/>
  <c r="L66" i="4"/>
  <c r="K67" i="4" l="1"/>
  <c r="L67" i="4"/>
  <c r="H70" i="4"/>
  <c r="I69" i="4"/>
  <c r="M66" i="4"/>
  <c r="D136" i="10" s="1"/>
  <c r="J68" i="4"/>
  <c r="A139" i="10"/>
  <c r="J69" i="4" l="1"/>
  <c r="A141" i="10"/>
  <c r="H71" i="4"/>
  <c r="I70" i="4"/>
  <c r="K68" i="4"/>
  <c r="L68" i="4"/>
  <c r="M67" i="4"/>
  <c r="D138" i="10" s="1"/>
  <c r="M68" i="4" l="1"/>
  <c r="D139" i="10" s="1"/>
  <c r="J70" i="4"/>
  <c r="A142" i="10"/>
  <c r="H72" i="4"/>
  <c r="I71" i="4"/>
  <c r="L69" i="4"/>
  <c r="K69" i="4"/>
  <c r="M69" i="4" s="1"/>
  <c r="D141" i="10" s="1"/>
  <c r="I72" i="4" l="1"/>
  <c r="H73" i="4"/>
  <c r="J71" i="4"/>
  <c r="A144" i="10"/>
  <c r="L70" i="4"/>
  <c r="K70" i="4"/>
  <c r="M70" i="4" s="1"/>
  <c r="D142" i="10" s="1"/>
  <c r="I73" i="4" l="1"/>
  <c r="H74" i="4"/>
  <c r="K71" i="4"/>
  <c r="L71" i="4"/>
  <c r="J72" i="4"/>
  <c r="A145" i="10"/>
  <c r="H75" i="4" l="1"/>
  <c r="I75" i="4" s="1"/>
  <c r="I74" i="4"/>
  <c r="K72" i="4"/>
  <c r="L72" i="4"/>
  <c r="M71" i="4"/>
  <c r="D144" i="10" s="1"/>
  <c r="J73" i="4"/>
  <c r="A147" i="10"/>
  <c r="L73" i="4" l="1"/>
  <c r="K73" i="4"/>
  <c r="M73" i="4" s="1"/>
  <c r="D147" i="10" s="1"/>
  <c r="A148" i="10"/>
  <c r="J74" i="4"/>
  <c r="M72" i="4"/>
  <c r="D145" i="10" s="1"/>
  <c r="J75" i="4"/>
  <c r="A150" i="10"/>
  <c r="K75" i="4" l="1"/>
  <c r="L75" i="4"/>
  <c r="K74" i="4"/>
  <c r="L74" i="4"/>
  <c r="M74" i="4" l="1"/>
  <c r="D148" i="10" s="1"/>
  <c r="M75" i="4"/>
  <c r="D150" i="10" s="1"/>
  <c r="H30" i="10" l="1"/>
  <c r="H11" i="10"/>
  <c r="H61" i="10"/>
  <c r="H23" i="10"/>
  <c r="H29" i="10"/>
  <c r="H62" i="10"/>
  <c r="H21" i="10"/>
  <c r="H60" i="10"/>
  <c r="H55" i="10"/>
  <c r="H39" i="10"/>
  <c r="H24" i="10"/>
  <c r="H50" i="10"/>
  <c r="H43" i="10"/>
  <c r="H45" i="10"/>
  <c r="H18" i="10"/>
  <c r="H7" i="10"/>
  <c r="H40" i="10"/>
  <c r="H41" i="10"/>
  <c r="H37" i="10"/>
  <c r="H42" i="10"/>
  <c r="H31" i="10"/>
  <c r="H10" i="10"/>
  <c r="H25" i="10"/>
  <c r="H49" i="10"/>
  <c r="H46" i="10"/>
  <c r="H36" i="10"/>
  <c r="H44" i="10"/>
  <c r="H51" i="10"/>
  <c r="H9" i="10"/>
  <c r="H14" i="10"/>
  <c r="H8" i="10"/>
  <c r="H48" i="10"/>
  <c r="H53" i="10"/>
  <c r="H58" i="10"/>
  <c r="H28" i="10"/>
  <c r="H2" i="10"/>
  <c r="I2" i="10" s="1"/>
  <c r="H59" i="10"/>
  <c r="H6" i="10"/>
  <c r="H56" i="10"/>
  <c r="H54" i="10"/>
  <c r="H5" i="10"/>
  <c r="H47" i="10"/>
  <c r="H34" i="10"/>
  <c r="H20" i="10"/>
  <c r="H35" i="10"/>
  <c r="H17" i="10"/>
  <c r="H4" i="10"/>
  <c r="H38" i="10"/>
  <c r="H26" i="10"/>
  <c r="H16" i="10"/>
  <c r="H19" i="10"/>
  <c r="H15" i="10"/>
  <c r="H13" i="10"/>
  <c r="H57" i="10"/>
  <c r="H12" i="10"/>
  <c r="H3" i="10"/>
  <c r="H27" i="10"/>
  <c r="H33" i="10"/>
  <c r="H32" i="10"/>
  <c r="H52" i="10"/>
  <c r="H22" i="10"/>
  <c r="I3" i="10" l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</calcChain>
</file>

<file path=xl/sharedStrings.xml><?xml version="1.0" encoding="utf-8"?>
<sst xmlns="http://schemas.openxmlformats.org/spreadsheetml/2006/main" count="1593" uniqueCount="973">
  <si>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</si>
  <si>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</si>
  <si>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</si>
  <si>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</si>
  <si>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</si>
  <si>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</si>
  <si>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</si>
  <si>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</si>
  <si>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</si>
  <si>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</si>
  <si>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</si>
  <si>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</si>
  <si>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</si>
  <si>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</si>
  <si>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</si>
  <si>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</si>
  <si>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</si>
  <si>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</si>
  <si>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</si>
  <si>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</si>
  <si>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</si>
  <si>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</si>
  <si>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</si>
  <si>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</si>
  <si>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</si>
  <si>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</si>
  <si>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</si>
  <si>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</si>
  <si>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</si>
  <si>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</si>
  <si>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</si>
  <si>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</si>
  <si>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</si>
  <si>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</si>
  <si>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</si>
  <si>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</si>
  <si>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</si>
  <si>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</si>
  <si>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</si>
  <si>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</si>
  <si>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</si>
  <si>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</si>
  <si>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</si>
  <si>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</si>
  <si>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</si>
  <si>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</si>
  <si>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</si>
  <si>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</si>
  <si>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</si>
  <si>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</si>
  <si>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</si>
  <si>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</si>
  <si>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</si>
  <si>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</si>
  <si>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</si>
  <si>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</si>
  <si>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</si>
  <si>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</si>
  <si>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</si>
  <si>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</si>
  <si>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</si>
  <si>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</si>
  <si>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</si>
  <si>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</si>
  <si>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</si>
  <si>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</si>
  <si>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</si>
  <si>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</si>
  <si>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</si>
  <si>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</si>
  <si>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</si>
  <si>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</si>
  <si>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</si>
  <si>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</si>
  <si>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</si>
  <si>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</si>
  <si>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</si>
  <si>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</si>
  <si>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</si>
  <si>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</si>
  <si>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</si>
  <si>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</si>
  <si>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</si>
  <si>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</si>
  <si>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</si>
  <si>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</si>
  <si>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</si>
  <si>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</si>
  <si>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</si>
  <si>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</si>
  <si>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</si>
  <si>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</si>
  <si>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</si>
  <si>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</si>
  <si>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</si>
  <si>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</si>
  <si>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</si>
  <si>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</si>
  <si>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</si>
  <si>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</si>
  <si>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</si>
  <si>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</si>
  <si>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</si>
  <si>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</si>
  <si>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</si>
  <si>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</si>
  <si>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</si>
  <si>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</si>
  <si>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</si>
  <si>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</si>
  <si>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</si>
  <si>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</si>
  <si>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</si>
  <si>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</si>
  <si>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</si>
  <si>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</si>
  <si>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</si>
  <si>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</si>
  <si>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</si>
  <si>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</si>
  <si>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</si>
  <si>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</si>
  <si>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</si>
  <si>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</si>
  <si>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</si>
  <si>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</si>
  <si>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</si>
  <si>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</si>
  <si>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</si>
  <si>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</si>
  <si>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</si>
  <si>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</si>
  <si>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</si>
  <si>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</si>
  <si>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</si>
  <si>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</si>
  <si>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</si>
  <si>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</si>
  <si>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</si>
  <si>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</si>
  <si>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</si>
  <si>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</si>
  <si>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</si>
  <si>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</si>
  <si>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</si>
  <si>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</si>
  <si>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</si>
  <si>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</si>
  <si>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</si>
  <si>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</si>
  <si>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</si>
  <si>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</si>
  <si>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</si>
  <si>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</si>
  <si>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</si>
  <si>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</si>
  <si>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</si>
  <si>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</si>
  <si>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</si>
  <si>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</si>
  <si>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</si>
  <si>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</si>
  <si>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</si>
  <si>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</si>
  <si>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</si>
  <si>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</si>
  <si>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</si>
  <si>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</si>
  <si>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</si>
  <si>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</si>
  <si>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</si>
  <si>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</si>
  <si>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</si>
  <si>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</si>
  <si>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</si>
  <si>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</si>
  <si>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</si>
  <si>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</si>
  <si>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</si>
  <si>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</si>
  <si>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</si>
  <si>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</si>
  <si>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</si>
  <si>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</si>
  <si>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</si>
  <si>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</si>
  <si>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</si>
  <si>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</si>
  <si>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</si>
  <si>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</si>
  <si>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</si>
  <si>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</si>
  <si>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</si>
  <si>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</si>
  <si>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</si>
  <si>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</si>
  <si>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</si>
  <si>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</si>
  <si>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</si>
  <si>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</si>
  <si>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</si>
  <si>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</si>
  <si>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</si>
  <si>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</si>
  <si>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</si>
  <si>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</si>
  <si>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</si>
  <si>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</si>
  <si>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</si>
  <si>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</si>
  <si>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</si>
  <si>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</si>
  <si>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</si>
  <si>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</si>
  <si>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</si>
  <si>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</si>
  <si>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</si>
  <si>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</si>
  <si>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</si>
  <si>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</si>
  <si>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</si>
  <si>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</si>
  <si>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</si>
  <si>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</si>
  <si>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</si>
  <si>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</si>
  <si>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</si>
  <si>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</si>
  <si>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</si>
  <si>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</si>
  <si>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</si>
  <si>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</si>
  <si>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</si>
  <si>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</si>
  <si>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</si>
  <si>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</si>
  <si>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</si>
  <si>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</si>
  <si>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</si>
  <si>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</si>
  <si>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</si>
  <si>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</si>
  <si>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</si>
  <si>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</si>
  <si>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</si>
  <si>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</si>
  <si>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</si>
  <si>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</si>
  <si>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</si>
  <si>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</si>
  <si>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</si>
  <si>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</si>
  <si>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</si>
  <si>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</si>
  <si>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</si>
  <si>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</si>
  <si>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</si>
  <si>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</si>
  <si>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</si>
  <si>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</si>
  <si>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</si>
  <si>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</si>
  <si>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</si>
  <si>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</si>
  <si>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</si>
  <si>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</si>
  <si>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</si>
  <si>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</si>
  <si>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</si>
  <si>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</si>
  <si>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</si>
  <si>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</si>
  <si>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</si>
  <si>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</si>
  <si>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</si>
  <si>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</si>
  <si>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</si>
  <si>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</si>
  <si>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</si>
  <si>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</si>
  <si>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</si>
  <si>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</si>
  <si>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</si>
  <si>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</si>
  <si>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</si>
  <si>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</si>
  <si>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</si>
  <si>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</si>
  <si>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</si>
  <si>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</si>
  <si>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</si>
  <si>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</si>
  <si>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</si>
  <si>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</si>
  <si>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</si>
  <si>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</si>
  <si>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</si>
  <si>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</si>
  <si>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</si>
  <si>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</si>
  <si>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</si>
  <si>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</si>
  <si>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</si>
  <si>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</si>
  <si>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</si>
  <si>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</si>
  <si>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</si>
  <si>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</si>
  <si>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</si>
  <si>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</si>
  <si>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</si>
  <si>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</si>
  <si>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</si>
  <si>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</si>
  <si>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</si>
  <si>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</si>
  <si>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</si>
  <si>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</si>
  <si>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</si>
  <si>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</si>
  <si>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</si>
  <si>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</si>
  <si>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</si>
  <si>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</si>
  <si>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</si>
  <si>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</si>
  <si>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</si>
  <si>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</si>
  <si>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</si>
  <si>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</si>
  <si>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</si>
  <si>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</si>
  <si>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</si>
  <si>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</si>
  <si>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</si>
  <si>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</si>
  <si>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</si>
  <si>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</si>
  <si>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</si>
  <si>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</si>
  <si>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</si>
  <si>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</si>
  <si>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</si>
  <si>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</si>
  <si>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</si>
  <si>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</si>
  <si>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</si>
  <si>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</si>
  <si>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</si>
  <si>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</si>
  <si>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</si>
  <si>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</si>
  <si>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</si>
  <si>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</si>
  <si>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</si>
  <si>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</si>
  <si>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</si>
  <si>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</si>
  <si>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</si>
  <si>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</si>
  <si>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</si>
  <si>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</si>
  <si>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</si>
  <si>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</si>
  <si>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</si>
  <si>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</si>
  <si>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</si>
  <si>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</si>
  <si>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</si>
  <si>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</si>
  <si>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</si>
  <si>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</si>
  <si>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</si>
  <si>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</si>
  <si>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</si>
  <si>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</si>
  <si>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</si>
  <si>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</si>
  <si>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</si>
  <si>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</si>
  <si>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</si>
  <si>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</si>
  <si>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</si>
  <si>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</si>
  <si>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</si>
  <si>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</si>
  <si>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</si>
  <si>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</si>
  <si>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</si>
  <si>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</si>
  <si>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</si>
  <si>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</si>
  <si>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</si>
  <si>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</si>
  <si>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</si>
  <si>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</si>
  <si>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</si>
  <si>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</si>
  <si>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</si>
  <si>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</si>
  <si>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</si>
  <si>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</si>
  <si>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</si>
  <si>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</si>
  <si>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</si>
  <si>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</si>
  <si>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</si>
  <si>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</si>
  <si>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</si>
  <si>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</si>
  <si>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</si>
  <si>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</si>
  <si>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</si>
  <si>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</si>
  <si>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</si>
  <si>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</si>
  <si>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</si>
  <si>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</si>
  <si>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</si>
  <si>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</si>
  <si>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</si>
  <si>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</si>
  <si>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</si>
  <si>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</si>
  <si>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</si>
  <si>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</si>
  <si>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</si>
  <si>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</si>
  <si>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</si>
  <si>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</si>
  <si>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</si>
  <si>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</si>
  <si>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</si>
  <si>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</si>
  <si>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</si>
  <si>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</si>
  <si>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</si>
  <si>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</si>
  <si>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</si>
  <si>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</si>
  <si>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</si>
  <si>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</si>
  <si>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</si>
  <si>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</si>
  <si>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精英怪</t>
    <phoneticPr fontId="2" type="noConversion"/>
  </si>
  <si>
    <t>精英怪</t>
    <phoneticPr fontId="2" type="noConversion"/>
  </si>
  <si>
    <t>伤害测试</t>
    <phoneticPr fontId="2" type="noConversion"/>
  </si>
  <si>
    <t>1前置CD| 2每次CD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</si>
  <si>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</si>
  <si>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</si>
  <si>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</si>
  <si>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</si>
  <si>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</si>
  <si>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</si>
  <si>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</si>
  <si>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</si>
  <si>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</si>
  <si>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</si>
  <si>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</si>
  <si>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</si>
  <si>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</si>
  <si>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</si>
  <si>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</si>
  <si>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</si>
  <si>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刷新目标生物当前的元素效果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</si>
  <si>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</si>
  <si>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t>丢一个雷球，不断对电场内的敌人造成伤害</t>
    <phoneticPr fontId="2" type="noConversion"/>
  </si>
  <si>
    <t>冰球在周围旋转</t>
    <phoneticPr fontId="2" type="noConversion"/>
  </si>
  <si>
    <t>挑战1</t>
    <phoneticPr fontId="2" type="noConversion"/>
  </si>
  <si>
    <t>挑战2</t>
    <phoneticPr fontId="2" type="noConversion"/>
  </si>
  <si>
    <t>挑战3</t>
    <phoneticPr fontId="2" type="noConversion"/>
  </si>
  <si>
    <t>挑战4</t>
    <phoneticPr fontId="2" type="noConversion"/>
  </si>
  <si>
    <t>挑战5</t>
    <phoneticPr fontId="2" type="noConversion"/>
  </si>
  <si>
    <t>挑战6</t>
    <phoneticPr fontId="2" type="noConversion"/>
  </si>
  <si>
    <t>挑战7</t>
    <phoneticPr fontId="2" type="noConversion"/>
  </si>
  <si>
    <t>挑战8</t>
    <phoneticPr fontId="2" type="noConversion"/>
  </si>
  <si>
    <t>挑战9</t>
    <phoneticPr fontId="2" type="noConversion"/>
  </si>
  <si>
    <t>挑战10</t>
    <phoneticPr fontId="2" type="noConversion"/>
  </si>
  <si>
    <t>强度</t>
    <phoneticPr fontId="2" type="noConversion"/>
  </si>
  <si>
    <t>血量</t>
    <phoneticPr fontId="2" type="noConversion"/>
  </si>
  <si>
    <t>护甲</t>
    <phoneticPr fontId="2" type="noConversion"/>
  </si>
  <si>
    <t>魔抗</t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</si>
  <si>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phoneticPr fontId="2" type="noConversion"/>
  </si>
  <si>
    <t>刷新</t>
    <phoneticPr fontId="2" type="noConversion"/>
  </si>
  <si>
    <t>风雷剑1</t>
  </si>
  <si>
    <t>风雷剑1</t>
    <phoneticPr fontId="2" type="noConversion"/>
  </si>
  <si>
    <t>风雷剑2</t>
  </si>
  <si>
    <t>风雷剑3</t>
  </si>
  <si>
    <r>
      <t>不获得雷元素，触发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</si>
  <si>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</si>
  <si>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</si>
  <si>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风雷剑4</t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</si>
  <si>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</si>
  <si>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</si>
  <si>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</si>
  <si>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风雷剑5</t>
  </si>
  <si>
    <t>风雷剑6</t>
  </si>
  <si>
    <r>
      <t>不获得元素，触发</t>
    </r>
    <r>
      <rPr>
        <sz val="11"/>
        <color theme="8"/>
        <rFont val="微软雅黑"/>
        <family val="2"/>
        <charset val="134"/>
      </rPr>
      <t>恢复</t>
    </r>
    <phoneticPr fontId="2" type="noConversion"/>
  </si>
  <si>
    <t>20%概率在目标脚下生成一个手里剑，对经过的目标每秒造成最大生命值2%的伤害，持续5秒</t>
    <phoneticPr fontId="2" type="noConversion"/>
  </si>
  <si>
    <t>30%概率在目标脚下生成一个手里剑，对经过的目标每秒造成最大生命值2%的伤害，持续5秒</t>
    <phoneticPr fontId="2" type="noConversion"/>
  </si>
  <si>
    <t>40%概率在目标脚下生成一个手里剑，对经过的目标每秒造成最大生命值2%的伤害，持续5秒</t>
    <phoneticPr fontId="2" type="noConversion"/>
  </si>
  <si>
    <t>G1</t>
  </si>
  <si>
    <t>盗贼</t>
    <phoneticPr fontId="2" type="noConversion"/>
  </si>
  <si>
    <t>抢夺一定范围内的元素效果</t>
    <phoneticPr fontId="2" type="noConversion"/>
  </si>
  <si>
    <t>备注</t>
    <phoneticPr fontId="2" type="noConversion"/>
  </si>
  <si>
    <t>盗贼</t>
    <phoneticPr fontId="2" type="noConversion"/>
  </si>
  <si>
    <t>统计</t>
    <phoneticPr fontId="2" type="noConversion"/>
  </si>
  <si>
    <t>怪物组ID</t>
    <phoneticPr fontId="2" type="noConversion"/>
  </si>
  <si>
    <t>怪物组</t>
    <phoneticPr fontId="2" type="noConversion"/>
  </si>
  <si>
    <t>包含怪物</t>
    <phoneticPr fontId="2" type="noConversion"/>
  </si>
  <si>
    <t>元素怪</t>
    <phoneticPr fontId="2" type="noConversion"/>
  </si>
  <si>
    <t>51,52,53,54</t>
    <phoneticPr fontId="2" type="noConversion"/>
  </si>
  <si>
    <t>MG1</t>
    <phoneticPr fontId="2" type="noConversion"/>
  </si>
  <si>
    <t>MG1</t>
    <phoneticPr fontId="2" type="noConversion"/>
  </si>
  <si>
    <t>元素偷取</t>
    <phoneticPr fontId="2" type="noConversion"/>
  </si>
  <si>
    <t>造成最大生命值15%的伤害，如果血量低于最大生命值30%则被秒杀</t>
    <phoneticPr fontId="2" type="noConversion"/>
  </si>
  <si>
    <t>171、24</t>
    <phoneticPr fontId="2" type="noConversion"/>
  </si>
  <si>
    <t>技能类型</t>
    <phoneticPr fontId="2" type="noConversion"/>
  </si>
  <si>
    <t>被动</t>
    <phoneticPr fontId="2" type="noConversion"/>
  </si>
  <si>
    <t>主动</t>
    <phoneticPr fontId="2" type="noConversion"/>
  </si>
  <si>
    <t>功能</t>
    <phoneticPr fontId="2" type="noConversion"/>
  </si>
  <si>
    <t>挑战</t>
    <phoneticPr fontId="2" type="noConversion"/>
  </si>
  <si>
    <t>主动/组合技</t>
    <phoneticPr fontId="2" type="noConversion"/>
  </si>
  <si>
    <t>阵法</t>
    <phoneticPr fontId="2" type="noConversion"/>
  </si>
  <si>
    <t>用相同的元素球在4个位置布置，再放一个阵眼，持续造成效果</t>
    <phoneticPr fontId="2" type="noConversion"/>
  </si>
  <si>
    <t>磁场风暴</t>
    <phoneticPr fontId="2" type="noConversion"/>
  </si>
  <si>
    <t>火+雷；每隔0.3秒，在以自身为中心500码范围内召唤雷火，持续2秒，每道雷火对200码范围内造成？伤害</t>
    <phoneticPr fontId="2" type="noConversion"/>
  </si>
  <si>
    <t>火+火；每隔1.5秒检测500范围内的敌人，随机瞄准一个波特效1，播完后砸下火球，持续10秒，每隔火球对200范围造成？伤害</t>
    <phoneticPr fontId="2" type="noConversion"/>
  </si>
  <si>
    <t>21、37</t>
    <phoneticPr fontId="2" type="noConversion"/>
  </si>
  <si>
    <t>风+风；创造一只风龙，持续7秒，每秒对周围造成1次伤害，</t>
    <phoneticPr fontId="2" type="noConversion"/>
  </si>
  <si>
    <t>火+风；每秒对500范围的敌人50%概率施加1层火元素1，持续5秒</t>
    <phoneticPr fontId="2" type="noConversion"/>
  </si>
  <si>
    <t>风+雷；每隔0.5秒对300范围内的敌人造成？伤害，持续4秒</t>
    <phoneticPr fontId="2" type="noConversion"/>
  </si>
  <si>
    <t>小型雷暴</t>
    <phoneticPr fontId="2" type="noConversion"/>
  </si>
  <si>
    <t>85、168</t>
    <phoneticPr fontId="2" type="noConversion"/>
  </si>
  <si>
    <t>雷+雷；播特效1，播完后特效2，对200范围内的敌人造成大量伤害</t>
    <phoneticPr fontId="2" type="noConversion"/>
  </si>
  <si>
    <t>水+水；从3C里面的炼金找感觉</t>
    <phoneticPr fontId="2" type="noConversion"/>
  </si>
  <si>
    <t>火+水；召唤冰、火两条龙</t>
    <phoneticPr fontId="2" type="noConversion"/>
  </si>
  <si>
    <t>风+水；每秒对500范围的敌人50%概率施加1层水元素1，持续5秒</t>
    <phoneticPr fontId="2" type="noConversion"/>
  </si>
  <si>
    <t>雷+水；每秒对500范围的敌人50%概率施加1层雷元素1，持续5秒</t>
    <phoneticPr fontId="2" type="noConversion"/>
  </si>
  <si>
    <t>14、88</t>
    <phoneticPr fontId="2" type="noConversion"/>
  </si>
  <si>
    <t>工具人</t>
    <phoneticPr fontId="2" type="noConversion"/>
  </si>
  <si>
    <t>增加30%受到的伤害，持续7秒</t>
    <phoneticPr fontId="2" type="noConversion"/>
  </si>
  <si>
    <t>不能使用</t>
    <phoneticPr fontId="2" type="noConversion"/>
  </si>
  <si>
    <t>冷却缩减增加</t>
    <phoneticPr fontId="2" type="noConversion"/>
  </si>
  <si>
    <t>随机属性项</t>
    <phoneticPr fontId="2" type="noConversion"/>
  </si>
  <si>
    <t>法术暴击</t>
    <phoneticPr fontId="2" type="noConversion"/>
  </si>
  <si>
    <t>法术连击</t>
    <phoneticPr fontId="2" type="noConversion"/>
  </si>
  <si>
    <t>浮动范围</t>
    <phoneticPr fontId="2" type="noConversion"/>
  </si>
  <si>
    <t>F级</t>
    <phoneticPr fontId="2" type="noConversion"/>
  </si>
  <si>
    <t>C级</t>
    <phoneticPr fontId="2" type="noConversion"/>
  </si>
  <si>
    <t>B级</t>
    <phoneticPr fontId="2" type="noConversion"/>
  </si>
  <si>
    <t>2~3</t>
    <phoneticPr fontId="2" type="noConversion"/>
  </si>
  <si>
    <t>A级</t>
    <phoneticPr fontId="2" type="noConversion"/>
  </si>
  <si>
    <t>S级</t>
    <phoneticPr fontId="2" type="noConversion"/>
  </si>
  <si>
    <t>3~4</t>
    <phoneticPr fontId="2" type="noConversion"/>
  </si>
  <si>
    <t>SS级</t>
    <phoneticPr fontId="2" type="noConversion"/>
  </si>
  <si>
    <t>3~5</t>
    <phoneticPr fontId="2" type="noConversion"/>
  </si>
  <si>
    <t>SSS级</t>
    <phoneticPr fontId="2" type="noConversion"/>
  </si>
  <si>
    <t>4~5</t>
    <phoneticPr fontId="2" type="noConversion"/>
  </si>
  <si>
    <t>点击对单一敌对目标使用</t>
    <phoneticPr fontId="2" type="noConversion"/>
  </si>
  <si>
    <t>消耗</t>
    <phoneticPr fontId="2" type="noConversion"/>
  </si>
  <si>
    <t>类型</t>
    <phoneticPr fontId="2" type="noConversion"/>
  </si>
  <si>
    <t>第35波+BOSS7+伤害测试</t>
    <phoneticPr fontId="2" type="noConversion"/>
  </si>
  <si>
    <t>第40波+BOSS8+伤害测试</t>
    <phoneticPr fontId="2" type="noConversion"/>
  </si>
  <si>
    <t>怪</t>
    <phoneticPr fontId="2" type="noConversion"/>
  </si>
  <si>
    <t>死亡</t>
    <phoneticPr fontId="2" type="noConversion"/>
  </si>
  <si>
    <t>伤害测试怪一定时间后消失。</t>
    <phoneticPr fontId="2" type="noConversion"/>
  </si>
  <si>
    <t>1持续时间</t>
    <phoneticPr fontId="2" type="noConversion"/>
  </si>
  <si>
    <t>法术增伤</t>
    <phoneticPr fontId="2" type="noConversion"/>
  </si>
  <si>
    <t>冷却时间缩减</t>
    <phoneticPr fontId="2" type="noConversion"/>
  </si>
  <si>
    <t>装备商店</t>
    <phoneticPr fontId="2" type="noConversion"/>
  </si>
  <si>
    <t>低级随机</t>
  </si>
  <si>
    <t>低级随机</t>
    <phoneticPr fontId="2" type="noConversion"/>
  </si>
  <si>
    <t>中级随机</t>
  </si>
  <si>
    <t>中级随机</t>
    <phoneticPr fontId="2" type="noConversion"/>
  </si>
  <si>
    <t>高级随机</t>
  </si>
  <si>
    <t>高级随机</t>
    <phoneticPr fontId="2" type="noConversion"/>
  </si>
  <si>
    <t>物品5</t>
  </si>
  <si>
    <t>物品6</t>
  </si>
  <si>
    <t>物品7</t>
  </si>
  <si>
    <t>物品8</t>
  </si>
  <si>
    <t>物品9</t>
  </si>
  <si>
    <t>物品10</t>
  </si>
  <si>
    <t>物品11</t>
  </si>
  <si>
    <t>物品12</t>
  </si>
  <si>
    <t>5W</t>
    <phoneticPr fontId="2" type="noConversion"/>
  </si>
  <si>
    <t>80W</t>
    <phoneticPr fontId="2" type="noConversion"/>
  </si>
  <si>
    <t>20W</t>
    <phoneticPr fontId="2" type="noConversion"/>
  </si>
  <si>
    <t>初级随机</t>
    <phoneticPr fontId="2" type="noConversion"/>
  </si>
  <si>
    <t>装备商店</t>
    <phoneticPr fontId="2" type="noConversion"/>
  </si>
  <si>
    <t>可随机F、E、D的装备</t>
    <phoneticPr fontId="2" type="noConversion"/>
  </si>
  <si>
    <t>1随F的概率| 2随D的概率| 3随C的概率</t>
    <phoneticPr fontId="2" type="noConversion"/>
  </si>
  <si>
    <t>中级随机</t>
    <phoneticPr fontId="2" type="noConversion"/>
  </si>
  <si>
    <t>可随机D、C、B的装备</t>
    <phoneticPr fontId="2" type="noConversion"/>
  </si>
  <si>
    <t>1随D的概率| 2随C的概率| 3随B的概率</t>
    <phoneticPr fontId="2" type="noConversion"/>
  </si>
  <si>
    <t>高级随机</t>
    <phoneticPr fontId="2" type="noConversion"/>
  </si>
  <si>
    <t>可随机B、A、S的装备</t>
    <phoneticPr fontId="2" type="noConversion"/>
  </si>
  <si>
    <t>1随B的概率| 2随A的概率| 3随S的概率</t>
    <phoneticPr fontId="2" type="noConversion"/>
  </si>
  <si>
    <t>火元素伤害加深</t>
    <phoneticPr fontId="2" type="noConversion"/>
  </si>
  <si>
    <t>智力</t>
    <phoneticPr fontId="2" type="noConversion"/>
  </si>
  <si>
    <t>雷元素伤害加深</t>
    <phoneticPr fontId="2" type="noConversion"/>
  </si>
  <si>
    <t>水元素伤害加深</t>
    <phoneticPr fontId="2" type="noConversion"/>
  </si>
  <si>
    <t>风元素伤害加深</t>
    <phoneticPr fontId="2" type="noConversion"/>
  </si>
  <si>
    <t>力量</t>
    <phoneticPr fontId="2" type="noConversion"/>
  </si>
  <si>
    <t>敏捷</t>
    <phoneticPr fontId="2" type="noConversion"/>
  </si>
  <si>
    <t>史诗随机</t>
  </si>
  <si>
    <t>史诗随机</t>
    <phoneticPr fontId="2" type="noConversion"/>
  </si>
  <si>
    <t>160W</t>
    <phoneticPr fontId="2" type="noConversion"/>
  </si>
  <si>
    <t>装备</t>
    <phoneticPr fontId="2" type="noConversion"/>
  </si>
  <si>
    <t>F级</t>
    <phoneticPr fontId="2" type="noConversion"/>
  </si>
  <si>
    <t>E级</t>
    <phoneticPr fontId="2" type="noConversion"/>
  </si>
  <si>
    <t>D级</t>
    <phoneticPr fontId="2" type="noConversion"/>
  </si>
  <si>
    <t>攻速</t>
    <phoneticPr fontId="2" type="noConversion"/>
  </si>
  <si>
    <t>物理增伤</t>
    <phoneticPr fontId="2" type="noConversion"/>
  </si>
  <si>
    <t>物理暴击</t>
    <phoneticPr fontId="2" type="noConversion"/>
  </si>
  <si>
    <t>物理暴击伤害</t>
    <phoneticPr fontId="2" type="noConversion"/>
  </si>
  <si>
    <t>法术暴击伤害</t>
    <phoneticPr fontId="2" type="noConversion"/>
  </si>
  <si>
    <t>等级提升比例</t>
    <phoneticPr fontId="2" type="noConversion"/>
  </si>
  <si>
    <t>最低值</t>
    <phoneticPr fontId="2" type="noConversion"/>
  </si>
  <si>
    <t>最高值</t>
    <phoneticPr fontId="2" type="noConversion"/>
  </si>
  <si>
    <t>生命值</t>
    <phoneticPr fontId="2" type="noConversion"/>
  </si>
  <si>
    <t>等级</t>
    <phoneticPr fontId="2" type="noConversion"/>
  </si>
  <si>
    <t>价值</t>
    <phoneticPr fontId="2" type="noConversion"/>
  </si>
  <si>
    <t>C级</t>
    <phoneticPr fontId="2" type="noConversion"/>
  </si>
  <si>
    <t>B级</t>
    <phoneticPr fontId="2" type="noConversion"/>
  </si>
  <si>
    <t>A级</t>
    <phoneticPr fontId="2" type="noConversion"/>
  </si>
  <si>
    <t>S级</t>
    <phoneticPr fontId="2" type="noConversion"/>
  </si>
  <si>
    <t>SS级</t>
    <phoneticPr fontId="2" type="noConversion"/>
  </si>
  <si>
    <t>SSS级</t>
    <phoneticPr fontId="2" type="noConversion"/>
  </si>
  <si>
    <t>F的概率</t>
    <phoneticPr fontId="2" type="noConversion"/>
  </si>
  <si>
    <t>E的概率</t>
    <phoneticPr fontId="2" type="noConversion"/>
  </si>
  <si>
    <t>D的概率</t>
    <phoneticPr fontId="2" type="noConversion"/>
  </si>
  <si>
    <t>C的概率</t>
    <phoneticPr fontId="2" type="noConversion"/>
  </si>
  <si>
    <t>B的概率</t>
    <phoneticPr fontId="2" type="noConversion"/>
  </si>
  <si>
    <t>A的概率</t>
    <phoneticPr fontId="2" type="noConversion"/>
  </si>
  <si>
    <t>S的概率</t>
    <phoneticPr fontId="2" type="noConversion"/>
  </si>
  <si>
    <t>SS的概率</t>
    <phoneticPr fontId="2" type="noConversion"/>
  </si>
  <si>
    <t>SSS的概率</t>
    <phoneticPr fontId="2" type="noConversion"/>
  </si>
  <si>
    <t>概率</t>
    <phoneticPr fontId="2" type="noConversion"/>
  </si>
  <si>
    <t>概率</t>
    <phoneticPr fontId="2" type="noConversion"/>
  </si>
  <si>
    <t>低级随机期望</t>
    <phoneticPr fontId="2" type="noConversion"/>
  </si>
  <si>
    <t>中级随机期望</t>
    <phoneticPr fontId="2" type="noConversion"/>
  </si>
  <si>
    <t>高级随机期望</t>
    <phoneticPr fontId="2" type="noConversion"/>
  </si>
  <si>
    <t>史诗随机期望</t>
    <phoneticPr fontId="2" type="noConversion"/>
  </si>
  <si>
    <t>低级随机价值</t>
    <phoneticPr fontId="2" type="noConversion"/>
  </si>
  <si>
    <t>中级随机价值</t>
    <phoneticPr fontId="2" type="noConversion"/>
  </si>
  <si>
    <t>高级随机价值</t>
    <phoneticPr fontId="2" type="noConversion"/>
  </si>
  <si>
    <t>史诗随机价值</t>
    <phoneticPr fontId="2" type="noConversion"/>
  </si>
  <si>
    <t>装备可以2合1升级，所以价值是2倍关系</t>
    <phoneticPr fontId="2" type="noConversion"/>
  </si>
  <si>
    <t>装备价值</t>
    <phoneticPr fontId="2" type="noConversion"/>
  </si>
  <si>
    <t>抽装备的概率</t>
    <phoneticPr fontId="2" type="noConversion"/>
  </si>
  <si>
    <t>根据抽装备的概率得到的价值期望</t>
    <phoneticPr fontId="2" type="noConversion"/>
  </si>
  <si>
    <t>1</t>
    <phoneticPr fontId="2" type="noConversion"/>
  </si>
  <si>
    <t>抽取价值比例关系</t>
    <phoneticPr fontId="2" type="noConversion"/>
  </si>
  <si>
    <t>（计算值）</t>
    <phoneticPr fontId="2" type="noConversion"/>
  </si>
  <si>
    <t>（仅低级为填写值）</t>
    <phoneticPr fontId="2" type="noConversion"/>
  </si>
  <si>
    <t>（每项概率为填写值）</t>
    <phoneticPr fontId="2" type="noConversion"/>
  </si>
  <si>
    <t>类型</t>
    <phoneticPr fontId="2" type="noConversion"/>
  </si>
  <si>
    <t>装备属性</t>
    <phoneticPr fontId="2" type="noConversion"/>
  </si>
  <si>
    <t>法力值</t>
    <phoneticPr fontId="2" type="noConversion"/>
  </si>
  <si>
    <t>ID</t>
    <phoneticPr fontId="2" type="noConversion"/>
  </si>
  <si>
    <t>基础属性</t>
    <phoneticPr fontId="2" type="noConversion"/>
  </si>
  <si>
    <t>基础属性</t>
    <phoneticPr fontId="2" type="noConversion"/>
  </si>
  <si>
    <t>三围</t>
    <phoneticPr fontId="2" type="noConversion"/>
  </si>
  <si>
    <t>攻击力</t>
    <phoneticPr fontId="2" type="noConversion"/>
  </si>
  <si>
    <t>法术</t>
    <phoneticPr fontId="2" type="noConversion"/>
  </si>
  <si>
    <t>物理</t>
    <phoneticPr fontId="2" type="noConversion"/>
  </si>
  <si>
    <t>功能</t>
    <phoneticPr fontId="2" type="noConversion"/>
  </si>
  <si>
    <t>每秒法力回复</t>
    <phoneticPr fontId="2" type="noConversion"/>
  </si>
  <si>
    <t>元素</t>
    <phoneticPr fontId="2" type="noConversion"/>
  </si>
  <si>
    <t>第2波</t>
    <phoneticPr fontId="2" type="noConversion"/>
  </si>
  <si>
    <t>第3波</t>
    <phoneticPr fontId="2" type="noConversion"/>
  </si>
  <si>
    <t>第4波</t>
    <phoneticPr fontId="2" type="noConversion"/>
  </si>
  <si>
    <t>挑战3</t>
  </si>
  <si>
    <t>挑战4</t>
  </si>
  <si>
    <t>挑战5</t>
  </si>
  <si>
    <t>分钟</t>
    <phoneticPr fontId="2" type="noConversion"/>
  </si>
  <si>
    <t>时间节点</t>
    <phoneticPr fontId="2" type="noConversion"/>
  </si>
  <si>
    <t>分钟节点</t>
    <phoneticPr fontId="2" type="noConversion"/>
  </si>
  <si>
    <t>金币挑战次数1</t>
    <phoneticPr fontId="2" type="noConversion"/>
  </si>
  <si>
    <t>金币挑战次数2</t>
  </si>
  <si>
    <t>金币挑战次数3</t>
  </si>
  <si>
    <t>金币挑战次数4</t>
  </si>
  <si>
    <t>金币挑战次数5</t>
  </si>
  <si>
    <t>金币挑战次数6</t>
  </si>
  <si>
    <t>金币挑战次数7</t>
  </si>
  <si>
    <t>金币挑战次数8</t>
  </si>
  <si>
    <t>金币挑战次数9</t>
  </si>
  <si>
    <t>金币挑战次数10</t>
  </si>
  <si>
    <t>金币挑战次数11</t>
  </si>
  <si>
    <t>金币挑战次数12</t>
  </si>
  <si>
    <t>金币挑战次数13</t>
  </si>
  <si>
    <t>金币挑战次数14</t>
  </si>
  <si>
    <t>金币挑战次数15</t>
  </si>
  <si>
    <t>金币挑战次数16</t>
  </si>
  <si>
    <t>金币挑战次数17</t>
  </si>
  <si>
    <t>金币挑战次数18</t>
  </si>
  <si>
    <t>金币挑战次数19</t>
  </si>
  <si>
    <t>金币挑战次数20</t>
  </si>
  <si>
    <t>金币挑战次数21</t>
  </si>
  <si>
    <t>金币挑战次数22</t>
  </si>
  <si>
    <t>金币挑战次数23</t>
  </si>
  <si>
    <t>金币挑战次数24</t>
  </si>
  <si>
    <t>金币挑战次数25</t>
  </si>
  <si>
    <t>金币挑战次数26</t>
  </si>
  <si>
    <t>金币挑战次数27</t>
  </si>
  <si>
    <t>金币挑战次数28</t>
  </si>
  <si>
    <t>金币挑战次数29</t>
  </si>
  <si>
    <t>金币挑战次数30</t>
  </si>
  <si>
    <t>时间节点(秒)</t>
    <phoneticPr fontId="2" type="noConversion"/>
  </si>
  <si>
    <t>时间节点(分)</t>
    <phoneticPr fontId="2" type="noConversion"/>
  </si>
  <si>
    <t>工资领取CD</t>
    <phoneticPr fontId="2" type="noConversion"/>
  </si>
  <si>
    <t>时间节点(秒)</t>
    <phoneticPr fontId="2" type="noConversion"/>
  </si>
  <si>
    <t>时间节点(分)</t>
    <phoneticPr fontId="2" type="noConversion"/>
  </si>
  <si>
    <t>工资领取1</t>
    <phoneticPr fontId="2" type="noConversion"/>
  </si>
  <si>
    <t>工资领取2</t>
    <phoneticPr fontId="2" type="noConversion"/>
  </si>
  <si>
    <t>工资领取3</t>
    <phoneticPr fontId="2" type="noConversion"/>
  </si>
  <si>
    <t>工资领取4</t>
    <phoneticPr fontId="2" type="noConversion"/>
  </si>
  <si>
    <t>工资领取5</t>
    <phoneticPr fontId="2" type="noConversion"/>
  </si>
  <si>
    <t>工资领取6</t>
    <phoneticPr fontId="2" type="noConversion"/>
  </si>
  <si>
    <t>工资领取7</t>
    <phoneticPr fontId="2" type="noConversion"/>
  </si>
  <si>
    <t>工资领取8</t>
    <phoneticPr fontId="2" type="noConversion"/>
  </si>
  <si>
    <t>工资领取9</t>
    <phoneticPr fontId="2" type="noConversion"/>
  </si>
  <si>
    <t>工资领取10</t>
    <phoneticPr fontId="2" type="noConversion"/>
  </si>
  <si>
    <t>工资领取11</t>
    <phoneticPr fontId="2" type="noConversion"/>
  </si>
  <si>
    <t>工资领取12</t>
    <phoneticPr fontId="2" type="noConversion"/>
  </si>
  <si>
    <t>工资领取13</t>
    <phoneticPr fontId="2" type="noConversion"/>
  </si>
  <si>
    <t>工资领取14</t>
    <phoneticPr fontId="2" type="noConversion"/>
  </si>
  <si>
    <t>工资领取15</t>
    <phoneticPr fontId="2" type="noConversion"/>
  </si>
  <si>
    <t>工资领取16</t>
    <phoneticPr fontId="2" type="noConversion"/>
  </si>
  <si>
    <t>工资领取17</t>
    <phoneticPr fontId="2" type="noConversion"/>
  </si>
  <si>
    <t>工资领取18</t>
    <phoneticPr fontId="2" type="noConversion"/>
  </si>
  <si>
    <t>工资领取19</t>
    <phoneticPr fontId="2" type="noConversion"/>
  </si>
  <si>
    <t>工资领取20</t>
    <phoneticPr fontId="2" type="noConversion"/>
  </si>
  <si>
    <t>工资领取21</t>
    <phoneticPr fontId="2" type="noConversion"/>
  </si>
  <si>
    <t>工资领取22</t>
    <phoneticPr fontId="2" type="noConversion"/>
  </si>
  <si>
    <t>工资领取23</t>
    <phoneticPr fontId="2" type="noConversion"/>
  </si>
  <si>
    <t>工资领取24</t>
    <phoneticPr fontId="2" type="noConversion"/>
  </si>
  <si>
    <t>工资领取25</t>
    <phoneticPr fontId="2" type="noConversion"/>
  </si>
  <si>
    <t>工资领取26</t>
    <phoneticPr fontId="2" type="noConversion"/>
  </si>
  <si>
    <t>工资领取27</t>
    <phoneticPr fontId="2" type="noConversion"/>
  </si>
  <si>
    <t>工资领取28</t>
    <phoneticPr fontId="2" type="noConversion"/>
  </si>
  <si>
    <t>工资领取29</t>
    <phoneticPr fontId="2" type="noConversion"/>
  </si>
  <si>
    <t>工资领取30</t>
    <phoneticPr fontId="2" type="noConversion"/>
  </si>
  <si>
    <t>工资领取31</t>
    <phoneticPr fontId="2" type="noConversion"/>
  </si>
  <si>
    <t>工资领取32</t>
    <phoneticPr fontId="2" type="noConversion"/>
  </si>
  <si>
    <t>工资领取33</t>
    <phoneticPr fontId="2" type="noConversion"/>
  </si>
  <si>
    <t>工资领取34</t>
    <phoneticPr fontId="2" type="noConversion"/>
  </si>
  <si>
    <t>工资领取35</t>
    <phoneticPr fontId="2" type="noConversion"/>
  </si>
  <si>
    <t>工资领取36</t>
    <phoneticPr fontId="2" type="noConversion"/>
  </si>
  <si>
    <t>工资领取37</t>
    <phoneticPr fontId="2" type="noConversion"/>
  </si>
  <si>
    <t>工资领取38</t>
    <phoneticPr fontId="2" type="noConversion"/>
  </si>
  <si>
    <t>工资领取39</t>
    <phoneticPr fontId="2" type="noConversion"/>
  </si>
  <si>
    <t>工资领取40</t>
    <phoneticPr fontId="2" type="noConversion"/>
  </si>
  <si>
    <t>工资领取41</t>
    <phoneticPr fontId="2" type="noConversion"/>
  </si>
  <si>
    <t>工资领取42</t>
    <phoneticPr fontId="2" type="noConversion"/>
  </si>
  <si>
    <t>工资领取43</t>
    <phoneticPr fontId="2" type="noConversion"/>
  </si>
  <si>
    <t>工资领取44</t>
    <phoneticPr fontId="2" type="noConversion"/>
  </si>
  <si>
    <t>工资领取45</t>
    <phoneticPr fontId="2" type="noConversion"/>
  </si>
  <si>
    <t>工资领取46</t>
    <phoneticPr fontId="2" type="noConversion"/>
  </si>
  <si>
    <t>工资领取47</t>
    <phoneticPr fontId="2" type="noConversion"/>
  </si>
  <si>
    <t>工资领取48</t>
    <phoneticPr fontId="2" type="noConversion"/>
  </si>
  <si>
    <t>工资领取49</t>
    <phoneticPr fontId="2" type="noConversion"/>
  </si>
  <si>
    <t>工资领取50</t>
    <phoneticPr fontId="2" type="noConversion"/>
  </si>
  <si>
    <t>预留击杀时间</t>
    <phoneticPr fontId="2" type="noConversion"/>
  </si>
  <si>
    <t>收益</t>
    <phoneticPr fontId="2" type="noConversion"/>
  </si>
  <si>
    <t>怪波数(公式需要)</t>
    <phoneticPr fontId="2" type="noConversion"/>
  </si>
  <si>
    <t>对应的怪物波数</t>
    <phoneticPr fontId="2" type="noConversion"/>
  </si>
  <si>
    <t>暴击概率</t>
    <phoneticPr fontId="2" type="noConversion"/>
  </si>
  <si>
    <t xml:space="preserve">工资=200+波数*系数  暴击概率=10%+波数*0.25  </t>
    <phoneticPr fontId="2" type="noConversion"/>
  </si>
  <si>
    <t>1前置CD| 2每次CD |3系数 |4基础暴击概率 |5波数提升系数 |6暴击倍数</t>
    <phoneticPr fontId="2" type="noConversion"/>
  </si>
  <si>
    <t>金币怪收益</t>
    <phoneticPr fontId="2" type="noConversion"/>
  </si>
  <si>
    <t>收益名字</t>
    <phoneticPr fontId="2" type="noConversion"/>
  </si>
  <si>
    <t>收益金币</t>
    <phoneticPr fontId="2" type="noConversion"/>
  </si>
  <si>
    <t>最终期望收益</t>
    <phoneticPr fontId="2" type="noConversion"/>
  </si>
  <si>
    <t>普通工资收益</t>
    <phoneticPr fontId="2" type="noConversion"/>
  </si>
  <si>
    <t>金币挑战次数31</t>
  </si>
  <si>
    <t>金币挑战次数32</t>
  </si>
  <si>
    <t>金币挑战次数33</t>
  </si>
  <si>
    <t>金币挑战次数34</t>
  </si>
  <si>
    <t>金币挑战次数35</t>
  </si>
  <si>
    <t>金币挑战次数36</t>
  </si>
  <si>
    <t>工资领取51</t>
  </si>
  <si>
    <t>工资领取52</t>
  </si>
  <si>
    <t>工资领取53</t>
  </si>
  <si>
    <t>工资领取54</t>
  </si>
  <si>
    <t>工资领取55</t>
  </si>
  <si>
    <t>工资领取56</t>
  </si>
  <si>
    <t>工资领取57</t>
  </si>
  <si>
    <t>工资领取58</t>
  </si>
  <si>
    <t>工资领取59</t>
  </si>
  <si>
    <t>工资领取60</t>
  </si>
  <si>
    <t>工资领取61</t>
  </si>
  <si>
    <t>工资领取62</t>
  </si>
  <si>
    <t>工资领取63</t>
  </si>
  <si>
    <t>工资领取64</t>
  </si>
  <si>
    <t>工资领取65</t>
  </si>
  <si>
    <t>工资领取66</t>
  </si>
  <si>
    <t>工资领取67</t>
  </si>
  <si>
    <t>工资领取68</t>
  </si>
  <si>
    <t>工资领取69</t>
  </si>
  <si>
    <t>工资领取70</t>
  </si>
  <si>
    <t>工资领取71</t>
  </si>
  <si>
    <t>工资领取72</t>
  </si>
  <si>
    <t>怪波数收益</t>
    <phoneticPr fontId="2" type="noConversion"/>
  </si>
  <si>
    <t>怪</t>
    <phoneticPr fontId="2" type="noConversion"/>
  </si>
  <si>
    <t>金币挑战</t>
    <phoneticPr fontId="2" type="noConversion"/>
  </si>
  <si>
    <t>工资领取</t>
    <phoneticPr fontId="2" type="noConversion"/>
  </si>
  <si>
    <t>开局经济</t>
    <phoneticPr fontId="2" type="noConversion"/>
  </si>
  <si>
    <t>分钟</t>
    <phoneticPr fontId="2" type="noConversion"/>
  </si>
  <si>
    <t>每分钟总收益</t>
    <phoneticPr fontId="2" type="noConversion"/>
  </si>
  <si>
    <t>分钟累计收益</t>
    <phoneticPr fontId="2" type="noConversion"/>
  </si>
  <si>
    <t>金币挑战收益</t>
    <phoneticPr fontId="2" type="noConversion"/>
  </si>
  <si>
    <t>金币挑战时间</t>
    <phoneticPr fontId="2" type="noConversion"/>
  </si>
  <si>
    <t>金币挑战次数</t>
    <phoneticPr fontId="2" type="noConversion"/>
  </si>
  <si>
    <t>工资领取</t>
    <phoneticPr fontId="2" type="noConversion"/>
  </si>
  <si>
    <t>怪物每波经济</t>
    <phoneticPr fontId="2" type="noConversion"/>
  </si>
  <si>
    <t>工资领取收益</t>
    <phoneticPr fontId="2" type="noConversion"/>
  </si>
  <si>
    <t>(此数值在技能页面，此页面不修改)</t>
    <phoneticPr fontId="2" type="noConversion"/>
  </si>
  <si>
    <t>(击杀后才有收益，所以预留了时间)</t>
    <phoneticPr fontId="2" type="noConversion"/>
  </si>
  <si>
    <t>(收益、暴击算法在技能页面)</t>
    <phoneticPr fontId="2" type="noConversion"/>
  </si>
  <si>
    <t>英雄</t>
    <phoneticPr fontId="2" type="noConversion"/>
  </si>
  <si>
    <t>力量</t>
    <phoneticPr fontId="2" type="noConversion"/>
  </si>
  <si>
    <t>敏捷</t>
    <phoneticPr fontId="2" type="noConversion"/>
  </si>
  <si>
    <t>智力</t>
    <phoneticPr fontId="2" type="noConversion"/>
  </si>
  <si>
    <t>火系</t>
    <phoneticPr fontId="2" type="noConversion"/>
  </si>
  <si>
    <t>雷系</t>
    <phoneticPr fontId="2" type="noConversion"/>
  </si>
  <si>
    <t>风系</t>
    <phoneticPr fontId="2" type="noConversion"/>
  </si>
  <si>
    <t>水系</t>
    <phoneticPr fontId="2" type="noConversion"/>
  </si>
  <si>
    <t>属性</t>
    <phoneticPr fontId="2" type="noConversion"/>
  </si>
  <si>
    <t>力量</t>
    <phoneticPr fontId="2" type="noConversion"/>
  </si>
  <si>
    <t>双元素卡</t>
    <phoneticPr fontId="2" type="noConversion"/>
  </si>
  <si>
    <t>单元素卡</t>
    <phoneticPr fontId="2" type="noConversion"/>
  </si>
  <si>
    <t>火雷</t>
  </si>
  <si>
    <t>火风</t>
  </si>
  <si>
    <t>火水</t>
  </si>
  <si>
    <t>风雷</t>
  </si>
  <si>
    <t>风水</t>
  </si>
  <si>
    <t>水雷</t>
  </si>
  <si>
    <t>物理</t>
  </si>
  <si>
    <t>法师</t>
  </si>
  <si>
    <t>三元素卡</t>
    <phoneticPr fontId="2" type="noConversion"/>
  </si>
  <si>
    <t>火雷风</t>
    <phoneticPr fontId="2" type="noConversion"/>
  </si>
  <si>
    <t>法师</t>
    <phoneticPr fontId="2" type="noConversion"/>
  </si>
  <si>
    <t>火雷水</t>
    <phoneticPr fontId="2" type="noConversion"/>
  </si>
  <si>
    <t>风雷水</t>
    <phoneticPr fontId="2" type="noConversion"/>
  </si>
  <si>
    <t>火雷风水</t>
    <phoneticPr fontId="2" type="noConversion"/>
  </si>
  <si>
    <t>物理</t>
    <phoneticPr fontId="2" type="noConversion"/>
  </si>
  <si>
    <t>力量</t>
    <phoneticPr fontId="2" type="noConversion"/>
  </si>
  <si>
    <t>四元素卡</t>
    <phoneticPr fontId="2" type="noConversion"/>
  </si>
  <si>
    <t>敏捷</t>
    <phoneticPr fontId="2" type="noConversion"/>
  </si>
  <si>
    <t>法师</t>
    <phoneticPr fontId="2" type="noConversion"/>
  </si>
  <si>
    <t>智力</t>
    <phoneticPr fontId="2" type="noConversion"/>
  </si>
  <si>
    <t>火</t>
  </si>
  <si>
    <t>雷</t>
  </si>
  <si>
    <t>风</t>
  </si>
  <si>
    <t>水</t>
  </si>
  <si>
    <t>类型</t>
    <phoneticPr fontId="2" type="noConversion"/>
  </si>
  <si>
    <t>元素个数</t>
    <phoneticPr fontId="2" type="noConversion"/>
  </si>
  <si>
    <t>元素种类</t>
    <phoneticPr fontId="2" type="noConversion"/>
  </si>
  <si>
    <t>攻击触发</t>
    <phoneticPr fontId="2" type="noConversion"/>
  </si>
  <si>
    <t>击杀触发</t>
    <phoneticPr fontId="2" type="noConversion"/>
  </si>
  <si>
    <t>击飞</t>
    <phoneticPr fontId="2" type="noConversion"/>
  </si>
  <si>
    <t>降低速度</t>
    <phoneticPr fontId="2" type="noConversion"/>
  </si>
  <si>
    <t>控制</t>
    <phoneticPr fontId="2" type="noConversion"/>
  </si>
  <si>
    <t>辅助</t>
    <phoneticPr fontId="2" type="noConversion"/>
  </si>
  <si>
    <t>增加攻速</t>
    <phoneticPr fontId="2" type="noConversion"/>
  </si>
  <si>
    <t>增加攻击目标</t>
    <phoneticPr fontId="2" type="noConversion"/>
  </si>
  <si>
    <t>队友释放技能触发</t>
    <phoneticPr fontId="2" type="noConversion"/>
  </si>
  <si>
    <t>敌人越多伤害越高</t>
    <phoneticPr fontId="2" type="noConversion"/>
  </si>
  <si>
    <t>变身灵体</t>
    <phoneticPr fontId="2" type="noConversion"/>
  </si>
  <si>
    <t>弹射</t>
    <phoneticPr fontId="2" type="noConversion"/>
  </si>
  <si>
    <t>附加百分比伤害</t>
    <phoneticPr fontId="2" type="noConversion"/>
  </si>
  <si>
    <t>降低魔抗</t>
    <phoneticPr fontId="2" type="noConversion"/>
  </si>
  <si>
    <t>降低护甲</t>
    <phoneticPr fontId="2" type="noConversion"/>
  </si>
  <si>
    <t>释放技能触发</t>
    <phoneticPr fontId="2" type="noConversion"/>
  </si>
  <si>
    <t>斩杀生命值低的敌人</t>
    <phoneticPr fontId="2" type="noConversion"/>
  </si>
  <si>
    <t>持续受到伤害</t>
    <phoneticPr fontId="2" type="noConversion"/>
  </si>
  <si>
    <t>冷却缩减</t>
    <phoneticPr fontId="2" type="noConversion"/>
  </si>
  <si>
    <t>技能持续时间增加</t>
    <phoneticPr fontId="2" type="noConversion"/>
  </si>
  <si>
    <t>刷新技能冷却时间</t>
    <phoneticPr fontId="2" type="noConversion"/>
  </si>
  <si>
    <t>对生命值高的造成额外伤害</t>
    <phoneticPr fontId="2" type="noConversion"/>
  </si>
  <si>
    <t>释放技能方式</t>
    <phoneticPr fontId="2" type="noConversion"/>
  </si>
  <si>
    <t>造成效果</t>
    <phoneticPr fontId="2" type="noConversion"/>
  </si>
  <si>
    <t>伤害</t>
    <phoneticPr fontId="2" type="noConversion"/>
  </si>
  <si>
    <t>伤害种类</t>
    <phoneticPr fontId="2" type="noConversion"/>
  </si>
  <si>
    <t>多倍致命伤害</t>
    <phoneticPr fontId="2" type="noConversion"/>
  </si>
  <si>
    <t>释放技能</t>
    <phoneticPr fontId="2" type="noConversion"/>
  </si>
  <si>
    <t>释放</t>
    <phoneticPr fontId="2" type="noConversion"/>
  </si>
  <si>
    <t>效果</t>
  </si>
  <si>
    <t>形状</t>
    <phoneticPr fontId="2" type="noConversion"/>
  </si>
  <si>
    <t>眩晕</t>
    <phoneticPr fontId="2" type="noConversion"/>
  </si>
  <si>
    <t>阻挡</t>
    <phoneticPr fontId="2" type="noConversion"/>
  </si>
  <si>
    <t>沉睡</t>
    <phoneticPr fontId="2" type="noConversion"/>
  </si>
  <si>
    <t>增加三围</t>
    <phoneticPr fontId="2" type="noConversion"/>
  </si>
  <si>
    <t>回魔</t>
    <phoneticPr fontId="2" type="noConversion"/>
  </si>
  <si>
    <t>献祭</t>
    <phoneticPr fontId="2" type="noConversion"/>
  </si>
  <si>
    <t>冰冻</t>
    <phoneticPr fontId="2" type="noConversion"/>
  </si>
  <si>
    <t>对单一目标施加元素效果</t>
    <phoneticPr fontId="2" type="noConversion"/>
  </si>
  <si>
    <t>周期性</t>
    <phoneticPr fontId="2" type="noConversion"/>
  </si>
  <si>
    <t>暴击伤害</t>
    <phoneticPr fontId="2" type="noConversion"/>
  </si>
  <si>
    <t>多重伤害</t>
    <phoneticPr fontId="2" type="noConversion"/>
  </si>
  <si>
    <t>多个小球</t>
    <phoneticPr fontId="2" type="noConversion"/>
  </si>
  <si>
    <t>一个大球</t>
    <phoneticPr fontId="2" type="noConversion"/>
  </si>
  <si>
    <t>一条路径</t>
    <phoneticPr fontId="2" type="noConversion"/>
  </si>
  <si>
    <t>环状</t>
    <phoneticPr fontId="2" type="noConversion"/>
  </si>
  <si>
    <t>扇形</t>
    <phoneticPr fontId="2" type="noConversion"/>
  </si>
  <si>
    <t>卖塔的</t>
    <phoneticPr fontId="2" type="noConversion"/>
  </si>
  <si>
    <t>卖装备的</t>
    <phoneticPr fontId="2" type="noConversion"/>
  </si>
  <si>
    <t>溢价商店</t>
    <phoneticPr fontId="2" type="noConversion"/>
  </si>
  <si>
    <t>木材兑换</t>
    <phoneticPr fontId="2" type="noConversion"/>
  </si>
  <si>
    <t>金币兑换</t>
    <phoneticPr fontId="2" type="noConversion"/>
  </si>
  <si>
    <t>以超出或低于物品本身的价格售卖物品</t>
    <phoneticPr fontId="2" type="noConversion"/>
  </si>
  <si>
    <t>塔防游戏</t>
    <phoneticPr fontId="2" type="noConversion"/>
  </si>
  <si>
    <t>塔/英雄</t>
    <phoneticPr fontId="2" type="noConversion"/>
  </si>
  <si>
    <t>刷怪</t>
    <phoneticPr fontId="2" type="noConversion"/>
  </si>
  <si>
    <t>胜利条件</t>
    <phoneticPr fontId="2" type="noConversion"/>
  </si>
  <si>
    <t>怪属性</t>
    <phoneticPr fontId="2" type="noConversion"/>
  </si>
  <si>
    <t>怪掉落</t>
    <phoneticPr fontId="2" type="noConversion"/>
  </si>
  <si>
    <t>怪技能</t>
    <phoneticPr fontId="2" type="noConversion"/>
  </si>
  <si>
    <t>普通怪/精英怪/BOSS怪/挑战怪</t>
    <phoneticPr fontId="2" type="noConversion"/>
  </si>
  <si>
    <t>主动技能</t>
    <phoneticPr fontId="2" type="noConversion"/>
  </si>
  <si>
    <t>被动技能</t>
    <phoneticPr fontId="2" type="noConversion"/>
  </si>
  <si>
    <t>羁绊技能</t>
    <phoneticPr fontId="2" type="noConversion"/>
  </si>
  <si>
    <t>商店</t>
    <phoneticPr fontId="2" type="noConversion"/>
  </si>
  <si>
    <t>购买</t>
    <phoneticPr fontId="2" type="noConversion"/>
  </si>
  <si>
    <t>建造</t>
    <phoneticPr fontId="2" type="noConversion"/>
  </si>
  <si>
    <t>交易</t>
    <phoneticPr fontId="2" type="noConversion"/>
  </si>
  <si>
    <t>羁绊</t>
    <phoneticPr fontId="2" type="noConversion"/>
  </si>
  <si>
    <t>展示</t>
    <phoneticPr fontId="2" type="noConversion"/>
  </si>
  <si>
    <t>英雄商店</t>
    <phoneticPr fontId="2" type="noConversion"/>
  </si>
  <si>
    <t>随机商店</t>
    <phoneticPr fontId="2" type="noConversion"/>
  </si>
  <si>
    <t>装备合成</t>
    <phoneticPr fontId="2" type="noConversion"/>
  </si>
  <si>
    <t>科技</t>
    <phoneticPr fontId="2" type="noConversion"/>
  </si>
  <si>
    <t>增加金币</t>
    <phoneticPr fontId="2" type="noConversion"/>
  </si>
  <si>
    <t>增加木头</t>
    <phoneticPr fontId="2" type="noConversion"/>
  </si>
  <si>
    <t>福利</t>
    <phoneticPr fontId="2" type="noConversion"/>
  </si>
  <si>
    <t>存档</t>
    <phoneticPr fontId="2" type="noConversion"/>
  </si>
  <si>
    <t>解锁</t>
    <phoneticPr fontId="2" type="noConversion"/>
  </si>
  <si>
    <t>闪烁</t>
    <phoneticPr fontId="2" type="noConversion"/>
  </si>
  <si>
    <t>装饰</t>
    <phoneticPr fontId="2" type="noConversion"/>
  </si>
  <si>
    <t>装备重铸</t>
    <phoneticPr fontId="2" type="noConversion"/>
  </si>
  <si>
    <t>返回</t>
    <phoneticPr fontId="2" type="noConversion"/>
  </si>
  <si>
    <t>木头</t>
    <phoneticPr fontId="2" type="noConversion"/>
  </si>
  <si>
    <t>突破</t>
    <phoneticPr fontId="2" type="noConversion"/>
  </si>
  <si>
    <t>伤害计算</t>
    <phoneticPr fontId="2" type="noConversion"/>
  </si>
  <si>
    <t>失败条件</t>
    <phoneticPr fontId="2" type="noConversion"/>
  </si>
  <si>
    <t>增加人口</t>
    <phoneticPr fontId="2" type="noConversion"/>
  </si>
  <si>
    <t>移动</t>
    <phoneticPr fontId="2" type="noConversion"/>
  </si>
  <si>
    <t>禁卡</t>
    <phoneticPr fontId="2" type="noConversion"/>
  </si>
  <si>
    <t>英雄等级展示</t>
    <phoneticPr fontId="2" type="noConversion"/>
  </si>
  <si>
    <t>存档展示</t>
    <phoneticPr fontId="2" type="noConversion"/>
  </si>
  <si>
    <t>提示</t>
    <phoneticPr fontId="2" type="noConversion"/>
  </si>
  <si>
    <t>升级</t>
    <phoneticPr fontId="2" type="noConversion"/>
  </si>
  <si>
    <t>战斗力计算</t>
    <phoneticPr fontId="2" type="noConversion"/>
  </si>
  <si>
    <t>游戏难度</t>
    <phoneticPr fontId="2" type="noConversion"/>
  </si>
  <si>
    <t>游戏模式</t>
    <phoneticPr fontId="2" type="noConversion"/>
  </si>
  <si>
    <t>普通怪</t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</si>
  <si>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，使周围300码 无火元素 的单位获得火元素1</t>
    </r>
    <phoneticPr fontId="2" type="noConversion"/>
  </si>
  <si>
    <t>0~0.5秒后对半径300内的所有怪物造成伤害 =（火元素或即将获得的火元素+雷元素或即将获得的雷元素）*触发怪物最大生命值的5%</t>
    <phoneticPr fontId="2" type="noConversion"/>
  </si>
  <si>
    <t>从自身发出一道闪电链，弹射至500码范围内的目标，最大目标10，伤害=最大生命值20%，</t>
    <phoneticPr fontId="2" type="noConversion"/>
  </si>
  <si>
    <t>立即对半径500内的所有怪物造成目标最大生命值15%的伤害</t>
    <phoneticPr fontId="2" type="noConversion"/>
  </si>
  <si>
    <r>
      <t>使周围400码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</si>
  <si>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清除风元素，获得火元素1层的效果，并弹跳至600码直线距离的单位，其中无火元素的单位获得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</si>
  <si>
    <r>
      <t>清除风元素，获得火元素2层的效果，并弹跳至600码直线距离的单位，其中无火元素的单位获得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，最大弹跳目标9</t>
    </r>
    <phoneticPr fontId="2" type="noConversion"/>
  </si>
  <si>
    <r>
      <t>清除风元素，获得火元素2层的效果，并弹跳至600码直线距离的单位，其中无火元素的单位获得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，最大弹跳目标15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</si>
  <si>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不获得水元素，并弹跳至450码直线距离的单位，其中无雷元素的单位获得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</si>
  <si>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 </t>
    </r>
    <r>
      <rPr>
        <sz val="11"/>
        <color theme="1"/>
        <rFont val="微软雅黑"/>
        <family val="2"/>
        <charset val="134"/>
      </rPr>
      <t>\ 不获得水元素，并弹跳至450码直线距离的单位，其中雷元素=1的单位变成</t>
    </r>
    <r>
      <rPr>
        <sz val="11"/>
        <color theme="8"/>
        <rFont val="微软雅黑"/>
        <family val="2"/>
        <charset val="134"/>
      </rPr>
      <t>雷元素2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</si>
  <si>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不获得水元素，并弹跳至450码直线距离的单位，其中雷元素=2的单位变成</t>
    </r>
    <r>
      <rPr>
        <sz val="11"/>
        <color theme="8"/>
        <rFont val="微软雅黑"/>
        <family val="2"/>
        <charset val="134"/>
      </rPr>
      <t>雷元素3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</si>
  <si>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，并弹跳至450码直线距离的单位，其中无雷元素的单位获得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</si>
  <si>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，并弹跳至450码直线距离的单位，其中无雷元素的单位获得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，最大弹跳目标9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</si>
  <si>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不获得风元素，并弹跳至450码直线距离的单位，其中无火元素的单位获得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</si>
  <si>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不获得风元素，并弹跳至450码直线距离的单位，其中火元素=1的单位获得</t>
    </r>
    <r>
      <rPr>
        <sz val="11"/>
        <color theme="8"/>
        <rFont val="微软雅黑"/>
        <family val="2"/>
        <charset val="134"/>
      </rPr>
      <t>火元素2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</si>
</sst>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2" borderId="9" xfId="2" applyNumberFormat="1" applyFont="1" applyFill="1" applyBorder="1" applyAlignment="1">
      <alignment horizontal="center"/>
    </xf>
    <xf numFmtId="1" fontId="4" fillId="2" borderId="9" xfId="2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58" fontId="10" fillId="2" borderId="1" xfId="0" applyNumberFormat="1" applyFont="1" applyFill="1" applyBorder="1" applyAlignment="1">
      <alignment horizontal="center"/>
    </xf>
    <xf numFmtId="9" fontId="4" fillId="2" borderId="1" xfId="2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58" fontId="10" fillId="2" borderId="0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 vertical="center"/>
    </xf>
    <xf numFmtId="9" fontId="4" fillId="2" borderId="10" xfId="0" applyNumberFormat="1" applyFont="1" applyFill="1" applyBorder="1" applyAlignment="1">
      <alignment vertical="center"/>
    </xf>
    <xf numFmtId="10" fontId="4" fillId="2" borderId="10" xfId="0" applyNumberFormat="1" applyFont="1" applyFill="1" applyBorder="1" applyAlignment="1">
      <alignment vertical="center"/>
    </xf>
    <xf numFmtId="9" fontId="4" fillId="2" borderId="10" xfId="2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5</xdr:row>
      <xdr:rowOff>152400</xdr:rowOff>
    </xdr:from>
    <xdr:to>
      <xdr:col>13</xdr:col>
      <xdr:colOff>430081</xdr:colOff>
      <xdr:row>5</xdr:row>
      <xdr:rowOff>361950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4</xdr:row>
      <xdr:rowOff>152400</xdr:rowOff>
    </xdr:from>
    <xdr:to>
      <xdr:col>13</xdr:col>
      <xdr:colOff>428625</xdr:colOff>
      <xdr:row>4</xdr:row>
      <xdr:rowOff>361950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7</xdr:row>
      <xdr:rowOff>28576</xdr:rowOff>
    </xdr:from>
    <xdr:to>
      <xdr:col>13</xdr:col>
      <xdr:colOff>400050</xdr:colOff>
      <xdr:row>7</xdr:row>
      <xdr:rowOff>208230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8</xdr:row>
      <xdr:rowOff>38100</xdr:rowOff>
    </xdr:from>
    <xdr:to>
      <xdr:col>13</xdr:col>
      <xdr:colOff>411345</xdr:colOff>
      <xdr:row>8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21</xdr:row>
      <xdr:rowOff>390525</xdr:rowOff>
    </xdr:from>
    <xdr:to>
      <xdr:col>13</xdr:col>
      <xdr:colOff>554520</xdr:colOff>
      <xdr:row>22</xdr:row>
      <xdr:rowOff>409575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69475" y="9391650"/>
          <a:ext cx="544995" cy="4476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21</xdr:row>
      <xdr:rowOff>400050</xdr:rowOff>
    </xdr:from>
    <xdr:to>
      <xdr:col>14</xdr:col>
      <xdr:colOff>371475</xdr:colOff>
      <xdr:row>22</xdr:row>
      <xdr:rowOff>421672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69551" y="9401175"/>
          <a:ext cx="447674" cy="45024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24</xdr:row>
      <xdr:rowOff>0</xdr:rowOff>
    </xdr:from>
    <xdr:to>
      <xdr:col>13</xdr:col>
      <xdr:colOff>671980</xdr:colOff>
      <xdr:row>25</xdr:row>
      <xdr:rowOff>55228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36075" y="10287000"/>
          <a:ext cx="329080" cy="48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104774</xdr:colOff>
      <xdr:row>25</xdr:row>
      <xdr:rowOff>3322</xdr:rowOff>
    </xdr:from>
    <xdr:to>
      <xdr:col>13</xdr:col>
      <xdr:colOff>514349</xdr:colOff>
      <xdr:row>25</xdr:row>
      <xdr:rowOff>381147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4" y="11147572"/>
          <a:ext cx="409575" cy="37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26</xdr:row>
      <xdr:rowOff>11297</xdr:rowOff>
    </xdr:from>
    <xdr:to>
      <xdr:col>13</xdr:col>
      <xdr:colOff>504825</xdr:colOff>
      <xdr:row>26</xdr:row>
      <xdr:rowOff>398499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602825" y="11584172"/>
          <a:ext cx="361950" cy="38720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27</xdr:row>
      <xdr:rowOff>33155</xdr:rowOff>
    </xdr:from>
    <xdr:to>
      <xdr:col>13</xdr:col>
      <xdr:colOff>514406</xdr:colOff>
      <xdr:row>28</xdr:row>
      <xdr:rowOff>9526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45675" y="12034655"/>
          <a:ext cx="428681" cy="40499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28</xdr:row>
      <xdr:rowOff>41875</xdr:rowOff>
    </xdr:from>
    <xdr:to>
      <xdr:col>13</xdr:col>
      <xdr:colOff>485448</xdr:colOff>
      <xdr:row>28</xdr:row>
      <xdr:rowOff>371184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78900" y="8385775"/>
          <a:ext cx="371148" cy="329309"/>
        </a:xfrm>
        <a:prstGeom prst="rect">
          <a:avLst/>
        </a:prstGeom>
      </xdr:spPr>
    </xdr:pic>
    <xdr:clientData/>
  </xdr:twoCellAnchor>
  <xdr:twoCellAnchor editAs="oneCell">
    <xdr:from>
      <xdr:col>13</xdr:col>
      <xdr:colOff>569316</xdr:colOff>
      <xdr:row>27</xdr:row>
      <xdr:rowOff>409574</xdr:rowOff>
    </xdr:from>
    <xdr:to>
      <xdr:col>14</xdr:col>
      <xdr:colOff>228511</xdr:colOff>
      <xdr:row>28</xdr:row>
      <xdr:rowOff>428510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33916" y="12839699"/>
          <a:ext cx="344995" cy="447561"/>
        </a:xfrm>
        <a:prstGeom prst="rect">
          <a:avLst/>
        </a:prstGeom>
      </xdr:spPr>
    </xdr:pic>
    <xdr:clientData/>
  </xdr:twoCellAnchor>
  <xdr:twoCellAnchor editAs="oneCell">
    <xdr:from>
      <xdr:col>13</xdr:col>
      <xdr:colOff>42171</xdr:colOff>
      <xdr:row>23</xdr:row>
      <xdr:rowOff>28574</xdr:rowOff>
    </xdr:from>
    <xdr:to>
      <xdr:col>13</xdr:col>
      <xdr:colOff>428471</xdr:colOff>
      <xdr:row>23</xdr:row>
      <xdr:rowOff>399901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02121" y="9886949"/>
          <a:ext cx="386300" cy="371327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23</xdr:row>
      <xdr:rowOff>69195</xdr:rowOff>
    </xdr:from>
    <xdr:to>
      <xdr:col>14</xdr:col>
      <xdr:colOff>161722</xdr:colOff>
      <xdr:row>23</xdr:row>
      <xdr:rowOff>380810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974299" y="9927570"/>
          <a:ext cx="333173" cy="31161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29</xdr:row>
      <xdr:rowOff>419100</xdr:rowOff>
    </xdr:from>
    <xdr:to>
      <xdr:col>13</xdr:col>
      <xdr:colOff>561975</xdr:colOff>
      <xdr:row>30</xdr:row>
      <xdr:rowOff>424501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526625" y="12849225"/>
          <a:ext cx="495300" cy="4340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19</xdr:row>
      <xdr:rowOff>419100</xdr:rowOff>
    </xdr:from>
    <xdr:to>
      <xdr:col>13</xdr:col>
      <xdr:colOff>552285</xdr:colOff>
      <xdr:row>21</xdr:row>
      <xdr:rowOff>47443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71075" y="8562975"/>
          <a:ext cx="441160" cy="485593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24</xdr:row>
      <xdr:rowOff>85725</xdr:rowOff>
    </xdr:from>
    <xdr:to>
      <xdr:col>13</xdr:col>
      <xdr:colOff>333032</xdr:colOff>
      <xdr:row>24</xdr:row>
      <xdr:rowOff>371269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602700" y="10372725"/>
          <a:ext cx="323507" cy="285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106</xdr:row>
      <xdr:rowOff>228600</xdr:rowOff>
    </xdr:from>
    <xdr:to>
      <xdr:col>2</xdr:col>
      <xdr:colOff>1079843</xdr:colOff>
      <xdr:row>108</xdr:row>
      <xdr:rowOff>57055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498800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4886325</xdr:colOff>
      <xdr:row>128</xdr:row>
      <xdr:rowOff>57150</xdr:rowOff>
    </xdr:from>
    <xdr:to>
      <xdr:col>3</xdr:col>
      <xdr:colOff>5086350</xdr:colOff>
      <xdr:row>128</xdr:row>
      <xdr:rowOff>257175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9825" y="3419475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0E67-21DD-4E26-A33A-8A5D039EA710}">
  <dimension ref="A3:E97"/>
  <sheetViews>
    <sheetView workbookViewId="0">
      <selection activeCell="L20" sqref="L20"/>
    </sheetView>
  </sheetViews>
  <sheetFormatPr defaultRowHeight="16.5" x14ac:dyDescent="0.3"/>
  <cols>
    <col min="1" max="16384" width="9" style="2"/>
  </cols>
  <sheetData>
    <row r="3" spans="1:5" x14ac:dyDescent="0.3">
      <c r="B3" s="2" t="s">
        <v>913</v>
      </c>
    </row>
    <row r="5" spans="1:5" x14ac:dyDescent="0.3">
      <c r="A5" s="2">
        <v>1</v>
      </c>
      <c r="B5" s="2" t="s">
        <v>914</v>
      </c>
    </row>
    <row r="6" spans="1:5" x14ac:dyDescent="0.3">
      <c r="C6" s="2" t="s">
        <v>925</v>
      </c>
    </row>
    <row r="7" spans="1:5" x14ac:dyDescent="0.3">
      <c r="D7" s="2" t="s">
        <v>483</v>
      </c>
    </row>
    <row r="8" spans="1:5" x14ac:dyDescent="0.3">
      <c r="E8" s="2" t="s">
        <v>942</v>
      </c>
    </row>
    <row r="9" spans="1:5" x14ac:dyDescent="0.3">
      <c r="D9" s="2" t="s">
        <v>929</v>
      </c>
    </row>
    <row r="10" spans="1:5" x14ac:dyDescent="0.3">
      <c r="C10" s="2" t="s">
        <v>926</v>
      </c>
    </row>
    <row r="11" spans="1:5" x14ac:dyDescent="0.3">
      <c r="C11" s="2" t="s">
        <v>948</v>
      </c>
    </row>
    <row r="12" spans="1:5" x14ac:dyDescent="0.3">
      <c r="C12" s="2" t="s">
        <v>403</v>
      </c>
    </row>
    <row r="13" spans="1:5" x14ac:dyDescent="0.3">
      <c r="C13" s="2" t="s">
        <v>927</v>
      </c>
    </row>
    <row r="14" spans="1:5" x14ac:dyDescent="0.3">
      <c r="C14" s="2" t="s">
        <v>829</v>
      </c>
    </row>
    <row r="15" spans="1:5" x14ac:dyDescent="0.3">
      <c r="C15" s="2" t="s">
        <v>953</v>
      </c>
    </row>
    <row r="16" spans="1:5" x14ac:dyDescent="0.3">
      <c r="D16" s="2" t="s">
        <v>952</v>
      </c>
    </row>
    <row r="17" spans="1:4" x14ac:dyDescent="0.3">
      <c r="C17" s="2" t="s">
        <v>928</v>
      </c>
    </row>
    <row r="18" spans="1:4" x14ac:dyDescent="0.3">
      <c r="D18" s="2" t="s">
        <v>952</v>
      </c>
    </row>
    <row r="19" spans="1:4" x14ac:dyDescent="0.3">
      <c r="D19" s="2" t="s">
        <v>929</v>
      </c>
    </row>
    <row r="20" spans="1:4" x14ac:dyDescent="0.3">
      <c r="D20" s="2" t="s">
        <v>949</v>
      </c>
    </row>
    <row r="22" spans="1:4" x14ac:dyDescent="0.3">
      <c r="A22" s="2">
        <v>2</v>
      </c>
      <c r="B22" s="2" t="s">
        <v>564</v>
      </c>
    </row>
    <row r="23" spans="1:4" x14ac:dyDescent="0.3">
      <c r="C23" s="2" t="s">
        <v>920</v>
      </c>
    </row>
    <row r="24" spans="1:4" x14ac:dyDescent="0.3">
      <c r="C24" s="2" t="s">
        <v>917</v>
      </c>
    </row>
    <row r="25" spans="1:4" x14ac:dyDescent="0.3">
      <c r="C25" s="2" t="s">
        <v>919</v>
      </c>
    </row>
    <row r="26" spans="1:4" x14ac:dyDescent="0.3">
      <c r="C26" s="2" t="s">
        <v>918</v>
      </c>
    </row>
    <row r="28" spans="1:4" x14ac:dyDescent="0.3">
      <c r="A28" s="2">
        <v>3</v>
      </c>
      <c r="B28" s="2" t="s">
        <v>915</v>
      </c>
    </row>
    <row r="29" spans="1:4" x14ac:dyDescent="0.3">
      <c r="C29" s="2" t="s">
        <v>407</v>
      </c>
    </row>
    <row r="30" spans="1:4" x14ac:dyDescent="0.3">
      <c r="D30" s="2" t="s">
        <v>957</v>
      </c>
    </row>
    <row r="31" spans="1:4" x14ac:dyDescent="0.3">
      <c r="D31" s="2" t="s">
        <v>453</v>
      </c>
    </row>
    <row r="32" spans="1:4" x14ac:dyDescent="0.3">
      <c r="D32" s="2" t="s">
        <v>446</v>
      </c>
    </row>
    <row r="33" spans="1:3" x14ac:dyDescent="0.3">
      <c r="C33" s="2" t="s">
        <v>916</v>
      </c>
    </row>
    <row r="34" spans="1:3" x14ac:dyDescent="0.3">
      <c r="C34" s="2" t="s">
        <v>946</v>
      </c>
    </row>
    <row r="37" spans="1:3" x14ac:dyDescent="0.3">
      <c r="A37" s="2">
        <v>4</v>
      </c>
      <c r="B37" s="2" t="s">
        <v>28</v>
      </c>
    </row>
    <row r="38" spans="1:3" x14ac:dyDescent="0.3">
      <c r="C38" s="2" t="s">
        <v>921</v>
      </c>
    </row>
    <row r="39" spans="1:3" x14ac:dyDescent="0.3">
      <c r="C39" s="2" t="s">
        <v>922</v>
      </c>
    </row>
    <row r="40" spans="1:3" x14ac:dyDescent="0.3">
      <c r="C40" s="2" t="s">
        <v>923</v>
      </c>
    </row>
    <row r="43" spans="1:3" x14ac:dyDescent="0.3">
      <c r="A43" s="2">
        <v>5</v>
      </c>
      <c r="B43" s="2" t="s">
        <v>608</v>
      </c>
    </row>
    <row r="44" spans="1:3" x14ac:dyDescent="0.3">
      <c r="C44" s="2" t="s">
        <v>658</v>
      </c>
    </row>
    <row r="45" spans="1:3" x14ac:dyDescent="0.3">
      <c r="C45" s="2" t="s">
        <v>649</v>
      </c>
    </row>
    <row r="46" spans="1:3" x14ac:dyDescent="0.3">
      <c r="C46" s="2" t="s">
        <v>932</v>
      </c>
    </row>
    <row r="47" spans="1:3" x14ac:dyDescent="0.3">
      <c r="C47" s="2" t="s">
        <v>941</v>
      </c>
    </row>
    <row r="49" spans="1:4" x14ac:dyDescent="0.3">
      <c r="A49" s="2">
        <v>6</v>
      </c>
      <c r="B49" s="2" t="s">
        <v>924</v>
      </c>
    </row>
    <row r="50" spans="1:4" x14ac:dyDescent="0.3">
      <c r="C50" s="2" t="s">
        <v>930</v>
      </c>
    </row>
    <row r="51" spans="1:4" x14ac:dyDescent="0.3">
      <c r="C51" s="2" t="s">
        <v>570</v>
      </c>
    </row>
    <row r="52" spans="1:4" x14ac:dyDescent="0.3">
      <c r="C52" s="2" t="s">
        <v>931</v>
      </c>
    </row>
    <row r="55" spans="1:4" x14ac:dyDescent="0.3">
      <c r="A55" s="2">
        <v>7</v>
      </c>
      <c r="B55" s="2" t="s">
        <v>540</v>
      </c>
    </row>
    <row r="56" spans="1:4" x14ac:dyDescent="0.3">
      <c r="C56" s="2" t="s">
        <v>28</v>
      </c>
    </row>
    <row r="57" spans="1:4" x14ac:dyDescent="0.3">
      <c r="D57" s="2" t="s">
        <v>938</v>
      </c>
    </row>
    <row r="58" spans="1:4" x14ac:dyDescent="0.3">
      <c r="D58" s="2" t="s">
        <v>939</v>
      </c>
    </row>
    <row r="59" spans="1:4" x14ac:dyDescent="0.3">
      <c r="D59" s="2" t="s">
        <v>403</v>
      </c>
    </row>
    <row r="60" spans="1:4" x14ac:dyDescent="0.3">
      <c r="D60" s="2" t="s">
        <v>402</v>
      </c>
    </row>
    <row r="61" spans="1:4" x14ac:dyDescent="0.3">
      <c r="C61" s="2" t="s">
        <v>400</v>
      </c>
    </row>
    <row r="62" spans="1:4" x14ac:dyDescent="0.3">
      <c r="D62" s="2" t="s">
        <v>400</v>
      </c>
    </row>
    <row r="63" spans="1:4" x14ac:dyDescent="0.3">
      <c r="D63" s="2" t="s">
        <v>940</v>
      </c>
    </row>
    <row r="64" spans="1:4" x14ac:dyDescent="0.3">
      <c r="C64" s="2" t="s">
        <v>936</v>
      </c>
    </row>
    <row r="65" spans="1:4" x14ac:dyDescent="0.3">
      <c r="C65" s="2" t="s">
        <v>937</v>
      </c>
    </row>
    <row r="66" spans="1:4" x14ac:dyDescent="0.3">
      <c r="D66" s="2" t="s">
        <v>951</v>
      </c>
    </row>
    <row r="67" spans="1:4" x14ac:dyDescent="0.3">
      <c r="D67" s="2" t="s">
        <v>950</v>
      </c>
    </row>
    <row r="68" spans="1:4" x14ac:dyDescent="0.3">
      <c r="C68" s="2" t="s">
        <v>944</v>
      </c>
    </row>
    <row r="71" spans="1:4" x14ac:dyDescent="0.3">
      <c r="A71" s="2">
        <v>8</v>
      </c>
      <c r="B71" s="2" t="s">
        <v>933</v>
      </c>
    </row>
    <row r="72" spans="1:4" x14ac:dyDescent="0.3">
      <c r="C72" s="2" t="s">
        <v>947</v>
      </c>
    </row>
    <row r="73" spans="1:4" x14ac:dyDescent="0.3">
      <c r="C73" s="2" t="s">
        <v>934</v>
      </c>
    </row>
    <row r="74" spans="1:4" x14ac:dyDescent="0.3">
      <c r="C74" s="2" t="s">
        <v>935</v>
      </c>
    </row>
    <row r="78" spans="1:4" x14ac:dyDescent="0.3">
      <c r="A78" s="2">
        <v>9</v>
      </c>
      <c r="B78" s="2" t="s">
        <v>415</v>
      </c>
    </row>
    <row r="79" spans="1:4" x14ac:dyDescent="0.3">
      <c r="C79" s="2" t="s">
        <v>418</v>
      </c>
    </row>
    <row r="80" spans="1:4" x14ac:dyDescent="0.3">
      <c r="C80" s="2" t="s">
        <v>943</v>
      </c>
    </row>
    <row r="81" spans="1:3" x14ac:dyDescent="0.3">
      <c r="C81" s="2" t="s">
        <v>608</v>
      </c>
    </row>
    <row r="84" spans="1:3" x14ac:dyDescent="0.3">
      <c r="A84" s="2">
        <v>10</v>
      </c>
      <c r="B84" s="2" t="s">
        <v>954</v>
      </c>
    </row>
    <row r="88" spans="1:3" x14ac:dyDescent="0.3">
      <c r="A88" s="2">
        <v>11</v>
      </c>
      <c r="B88" s="2" t="s">
        <v>945</v>
      </c>
    </row>
    <row r="92" spans="1:3" x14ac:dyDescent="0.3">
      <c r="A92" s="2">
        <v>12</v>
      </c>
      <c r="B92" s="2" t="s">
        <v>955</v>
      </c>
    </row>
    <row r="97" spans="1:2" x14ac:dyDescent="0.3">
      <c r="A97" s="2">
        <v>13</v>
      </c>
      <c r="B97" s="2" t="s">
        <v>956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5"/>
  <sheetViews>
    <sheetView workbookViewId="0">
      <selection activeCell="U27" sqref="U27"/>
    </sheetView>
  </sheetViews>
  <sheetFormatPr defaultColWidth="12" defaultRowHeight="13.5" x14ac:dyDescent="0.15"/>
  <cols>
    <col min="1" max="1" width="15.125" style="15" customWidth="1"/>
    <col min="2" max="3" width="12" style="15"/>
    <col min="4" max="4" width="13.75" style="15" customWidth="1"/>
    <col min="5" max="5" width="14.5" style="15" customWidth="1"/>
    <col min="6" max="9" width="12" style="15"/>
    <col min="10" max="10" width="16.25" style="15" customWidth="1"/>
    <col min="11" max="11" width="12" style="15"/>
    <col min="12" max="12" width="14.125" style="15" customWidth="1"/>
    <col min="13" max="14" width="12" style="15"/>
    <col min="15" max="15" width="13.75" style="15" customWidth="1"/>
    <col min="16" max="18" width="12" style="15"/>
    <col min="19" max="19" width="16.375" style="15" customWidth="1"/>
    <col min="20" max="20" width="16.625" style="15" customWidth="1"/>
    <col min="21" max="21" width="16.125" style="15" customWidth="1"/>
    <col min="22" max="16384" width="12" style="15"/>
  </cols>
  <sheetData>
    <row r="1" spans="1:19" ht="21.75" customHeight="1" thickBot="1" x14ac:dyDescent="0.2">
      <c r="A1" s="77" t="s">
        <v>812</v>
      </c>
      <c r="B1" s="78"/>
      <c r="C1" s="78"/>
      <c r="D1" s="78"/>
      <c r="E1" s="79"/>
      <c r="G1" s="80" t="s">
        <v>817</v>
      </c>
      <c r="H1" s="81"/>
      <c r="I1" s="81"/>
      <c r="J1" s="81"/>
      <c r="K1" s="81"/>
      <c r="L1" s="81"/>
      <c r="M1" s="82"/>
      <c r="O1" s="83" t="s">
        <v>816</v>
      </c>
      <c r="P1" s="84"/>
      <c r="Q1" s="84"/>
      <c r="R1" s="84"/>
      <c r="S1" s="85"/>
    </row>
    <row r="2" spans="1:19" ht="17.25" thickBot="1" x14ac:dyDescent="0.2">
      <c r="A2" s="27" t="s">
        <v>764</v>
      </c>
      <c r="B2" s="69">
        <v>10</v>
      </c>
      <c r="C2" s="38" t="s">
        <v>819</v>
      </c>
      <c r="D2" s="27"/>
      <c r="E2" s="58"/>
      <c r="G2" s="27" t="s">
        <v>711</v>
      </c>
      <c r="H2" s="68">
        <f>技能!G15</f>
        <v>50</v>
      </c>
      <c r="I2" s="38" t="s">
        <v>818</v>
      </c>
      <c r="J2" s="27"/>
      <c r="K2" s="27"/>
      <c r="L2" s="27" t="s">
        <v>820</v>
      </c>
      <c r="M2" s="27"/>
      <c r="O2" s="27" t="s">
        <v>764</v>
      </c>
      <c r="P2" s="69">
        <v>20</v>
      </c>
      <c r="Q2" s="38" t="s">
        <v>819</v>
      </c>
      <c r="R2" s="27"/>
      <c r="S2" s="27"/>
    </row>
    <row r="3" spans="1:19" ht="17.25" thickBot="1" x14ac:dyDescent="0.2">
      <c r="A3" s="27" t="s">
        <v>813</v>
      </c>
      <c r="B3" s="27">
        <f>技能!G16</f>
        <v>100</v>
      </c>
      <c r="C3" s="38" t="s">
        <v>818</v>
      </c>
      <c r="D3" s="27"/>
      <c r="E3" s="58"/>
      <c r="G3" s="67" t="s">
        <v>815</v>
      </c>
      <c r="H3" s="27" t="s">
        <v>712</v>
      </c>
      <c r="I3" s="27" t="s">
        <v>713</v>
      </c>
      <c r="J3" s="27" t="s">
        <v>767</v>
      </c>
      <c r="K3" s="27" t="s">
        <v>775</v>
      </c>
      <c r="L3" s="27" t="s">
        <v>768</v>
      </c>
      <c r="M3" s="27" t="s">
        <v>774</v>
      </c>
      <c r="O3" s="27" t="s">
        <v>804</v>
      </c>
      <c r="P3" s="27" t="s">
        <v>712</v>
      </c>
      <c r="Q3" s="27" t="s">
        <v>713</v>
      </c>
      <c r="R3" s="27" t="s">
        <v>765</v>
      </c>
      <c r="S3" s="27" t="s">
        <v>766</v>
      </c>
    </row>
    <row r="4" spans="1:19" ht="17.25" thickBot="1" x14ac:dyDescent="0.2">
      <c r="A4" s="27" t="s">
        <v>814</v>
      </c>
      <c r="B4" s="27" t="s">
        <v>709</v>
      </c>
      <c r="C4" s="27" t="s">
        <v>710</v>
      </c>
      <c r="D4" s="27" t="s">
        <v>767</v>
      </c>
      <c r="E4" s="58" t="s">
        <v>771</v>
      </c>
      <c r="G4" s="27" t="s">
        <v>714</v>
      </c>
      <c r="H4" s="27">
        <v>0</v>
      </c>
      <c r="I4" s="27">
        <f>ROUNDUP(H4/60,0)</f>
        <v>0</v>
      </c>
      <c r="J4" s="27">
        <f t="shared" ref="J4:J35" si="0">VLOOKUP(I4,Q$4:S$44,3)</f>
        <v>0</v>
      </c>
      <c r="K4" s="27">
        <f>200+J4*技能!H$15</f>
        <v>200</v>
      </c>
      <c r="L4" s="61">
        <f>技能!I$15+技能!J$15*收益明细!J4</f>
        <v>0.1</v>
      </c>
      <c r="M4" s="58">
        <f>K4*(1-L4)+K4*技能!K$15*(L4)</f>
        <v>220</v>
      </c>
      <c r="O4" s="27">
        <v>0</v>
      </c>
      <c r="P4" s="27">
        <v>0</v>
      </c>
      <c r="Q4" s="27">
        <v>0</v>
      </c>
      <c r="R4" s="58">
        <v>0</v>
      </c>
      <c r="S4" s="27">
        <v>0</v>
      </c>
    </row>
    <row r="5" spans="1:19" ht="17.25" thickBot="1" x14ac:dyDescent="0.2">
      <c r="A5" s="27" t="s">
        <v>679</v>
      </c>
      <c r="B5" s="27">
        <f>技能!F16</f>
        <v>35</v>
      </c>
      <c r="C5" s="27">
        <f>ROUNDUP((B5+10)/60,0)</f>
        <v>1</v>
      </c>
      <c r="D5" s="27">
        <f t="shared" ref="D5:D40" si="1">VLOOKUP(VLOOKUP(C5,Q$3:R$44,2),R$5:S$44,2)</f>
        <v>1</v>
      </c>
      <c r="E5" s="58">
        <f>VLOOKUP(D5,O$5:R$44,4)*怪列表!Q$2</f>
        <v>1350</v>
      </c>
      <c r="G5" s="27" t="s">
        <v>715</v>
      </c>
      <c r="H5" s="27">
        <f t="shared" ref="H5:H36" si="2">H4+H$2</f>
        <v>50</v>
      </c>
      <c r="I5" s="27">
        <f t="shared" ref="I5:I68" si="3">ROUNDUP(H5/60,0)</f>
        <v>1</v>
      </c>
      <c r="J5" s="27">
        <f t="shared" si="0"/>
        <v>1</v>
      </c>
      <c r="K5" s="27">
        <f>200+J5*技能!H$15</f>
        <v>250</v>
      </c>
      <c r="L5" s="61">
        <f>技能!I$15+技能!J$15*收益明细!J5</f>
        <v>0.10250000000000001</v>
      </c>
      <c r="M5" s="58">
        <f>K5*(1-L5)+K5*技能!K$15*(L5)</f>
        <v>275.625</v>
      </c>
      <c r="O5" s="27">
        <v>1</v>
      </c>
      <c r="P5" s="27">
        <f>每一波的怪!C2</f>
        <v>40</v>
      </c>
      <c r="Q5" s="27">
        <f t="shared" ref="Q5:Q44" si="4">ROUNDUP((P5+P$2)/60,0)</f>
        <v>1</v>
      </c>
      <c r="R5" s="58">
        <f>怪列表!O15</f>
        <v>450</v>
      </c>
      <c r="S5" s="27">
        <v>1</v>
      </c>
    </row>
    <row r="6" spans="1:19" ht="17.25" thickBot="1" x14ac:dyDescent="0.2">
      <c r="A6" s="27" t="s">
        <v>680</v>
      </c>
      <c r="B6" s="27">
        <f>B5+B3</f>
        <v>135</v>
      </c>
      <c r="C6" s="27">
        <f t="shared" ref="C6:C40" si="5">ROUNDUP((B6+10)/60,0)</f>
        <v>3</v>
      </c>
      <c r="D6" s="27">
        <f t="shared" si="1"/>
        <v>4</v>
      </c>
      <c r="E6" s="58">
        <f>VLOOKUP(D6,O$5:R$44,4)*怪列表!Q$2</f>
        <v>1700.6112000000003</v>
      </c>
      <c r="G6" s="27" t="s">
        <v>716</v>
      </c>
      <c r="H6" s="27">
        <f t="shared" si="2"/>
        <v>100</v>
      </c>
      <c r="I6" s="27">
        <f t="shared" si="3"/>
        <v>2</v>
      </c>
      <c r="J6" s="27">
        <f t="shared" si="0"/>
        <v>2</v>
      </c>
      <c r="K6" s="27">
        <f>200+J6*技能!H$15</f>
        <v>300</v>
      </c>
      <c r="L6" s="61">
        <f>技能!I$15+技能!J$15*收益明细!J6</f>
        <v>0.10500000000000001</v>
      </c>
      <c r="M6" s="58">
        <f>K6*(1-L6)+K6*技能!K$15*(L6)</f>
        <v>331.5</v>
      </c>
      <c r="O6" s="27">
        <v>2</v>
      </c>
      <c r="P6" s="27">
        <f>每一波的怪!C3+P5</f>
        <v>80</v>
      </c>
      <c r="Q6" s="27">
        <f t="shared" si="4"/>
        <v>2</v>
      </c>
      <c r="R6" s="58">
        <f>怪列表!O16</f>
        <v>486.00000000000011</v>
      </c>
      <c r="S6" s="27">
        <v>2</v>
      </c>
    </row>
    <row r="7" spans="1:19" ht="17.25" thickBot="1" x14ac:dyDescent="0.2">
      <c r="A7" s="27" t="s">
        <v>681</v>
      </c>
      <c r="B7" s="27">
        <f t="shared" ref="B7:B40" si="6">B6+B$3</f>
        <v>235</v>
      </c>
      <c r="C7" s="27">
        <f t="shared" si="5"/>
        <v>5</v>
      </c>
      <c r="D7" s="27">
        <f t="shared" si="1"/>
        <v>5</v>
      </c>
      <c r="E7" s="58">
        <f>VLOOKUP(D7,O$5:R$44,4)*怪列表!Q$2</f>
        <v>1836.6600960000005</v>
      </c>
      <c r="G7" s="27" t="s">
        <v>717</v>
      </c>
      <c r="H7" s="27">
        <f t="shared" si="2"/>
        <v>150</v>
      </c>
      <c r="I7" s="27">
        <f t="shared" si="3"/>
        <v>3</v>
      </c>
      <c r="J7" s="27">
        <f t="shared" si="0"/>
        <v>4</v>
      </c>
      <c r="K7" s="27">
        <f>200+J7*技能!H$15</f>
        <v>400</v>
      </c>
      <c r="L7" s="61">
        <f>技能!I$15+技能!J$15*收益明细!J7</f>
        <v>0.11</v>
      </c>
      <c r="M7" s="58">
        <f>K7*(1-L7)+K7*技能!K$15*(L7)</f>
        <v>444</v>
      </c>
      <c r="O7" s="27">
        <v>3</v>
      </c>
      <c r="P7" s="27">
        <f>每一波的怪!C4+P6</f>
        <v>120</v>
      </c>
      <c r="Q7" s="27">
        <f t="shared" si="4"/>
        <v>3</v>
      </c>
      <c r="R7" s="58">
        <f>怪列表!O17</f>
        <v>524.88000000000022</v>
      </c>
      <c r="S7" s="27">
        <v>3</v>
      </c>
    </row>
    <row r="8" spans="1:19" ht="17.25" thickBot="1" x14ac:dyDescent="0.2">
      <c r="A8" s="27" t="s">
        <v>682</v>
      </c>
      <c r="B8" s="27">
        <f t="shared" si="6"/>
        <v>335</v>
      </c>
      <c r="C8" s="27">
        <f t="shared" si="5"/>
        <v>6</v>
      </c>
      <c r="D8" s="27">
        <f t="shared" si="1"/>
        <v>7</v>
      </c>
      <c r="E8" s="58">
        <f>VLOOKUP(D8,O$5:R$44,4)*怪列表!Q$2</f>
        <v>2187.660096000001</v>
      </c>
      <c r="G8" s="27" t="s">
        <v>718</v>
      </c>
      <c r="H8" s="27">
        <f t="shared" si="2"/>
        <v>200</v>
      </c>
      <c r="I8" s="27">
        <f t="shared" si="3"/>
        <v>4</v>
      </c>
      <c r="J8" s="27">
        <f t="shared" si="0"/>
        <v>5</v>
      </c>
      <c r="K8" s="27">
        <f>200+J8*技能!H$15</f>
        <v>450</v>
      </c>
      <c r="L8" s="61">
        <f>技能!I$15+技能!J$15*收益明细!J8</f>
        <v>0.1125</v>
      </c>
      <c r="M8" s="58">
        <f>K8*(1-L8)+K8*技能!K$15*(L8)</f>
        <v>500.625</v>
      </c>
      <c r="O8" s="27">
        <v>4</v>
      </c>
      <c r="P8" s="27">
        <f>每一波的怪!C5+P7</f>
        <v>160</v>
      </c>
      <c r="Q8" s="27">
        <f t="shared" si="4"/>
        <v>3</v>
      </c>
      <c r="R8" s="58">
        <f>怪列表!O18</f>
        <v>566.87040000000013</v>
      </c>
      <c r="S8" s="27">
        <v>4</v>
      </c>
    </row>
    <row r="9" spans="1:19" ht="17.25" thickBot="1" x14ac:dyDescent="0.2">
      <c r="A9" s="27" t="s">
        <v>683</v>
      </c>
      <c r="B9" s="27">
        <f t="shared" si="6"/>
        <v>435</v>
      </c>
      <c r="C9" s="27">
        <f t="shared" si="5"/>
        <v>8</v>
      </c>
      <c r="D9" s="27">
        <f t="shared" si="1"/>
        <v>10</v>
      </c>
      <c r="E9" s="58">
        <f>VLOOKUP(D9,O$5:R$44,4)*怪列表!Q$2</f>
        <v>2916.660096000001</v>
      </c>
      <c r="G9" s="27" t="s">
        <v>719</v>
      </c>
      <c r="H9" s="27">
        <f t="shared" si="2"/>
        <v>250</v>
      </c>
      <c r="I9" s="27">
        <f t="shared" si="3"/>
        <v>5</v>
      </c>
      <c r="J9" s="27">
        <f t="shared" si="0"/>
        <v>5</v>
      </c>
      <c r="K9" s="27">
        <f>200+J9*技能!H$15</f>
        <v>450</v>
      </c>
      <c r="L9" s="61">
        <f>技能!I$15+技能!J$15*收益明细!J9</f>
        <v>0.1125</v>
      </c>
      <c r="M9" s="58">
        <f>K9*(1-L9)+K9*技能!K$15*(L9)</f>
        <v>500.625</v>
      </c>
      <c r="O9" s="27">
        <v>5</v>
      </c>
      <c r="P9" s="27">
        <f>每一波的怪!C6+P8</f>
        <v>200</v>
      </c>
      <c r="Q9" s="27">
        <f t="shared" si="4"/>
        <v>4</v>
      </c>
      <c r="R9" s="58">
        <f>怪列表!O19</f>
        <v>612.22003200000017</v>
      </c>
      <c r="S9" s="27">
        <v>5</v>
      </c>
    </row>
    <row r="10" spans="1:19" ht="17.25" thickBot="1" x14ac:dyDescent="0.2">
      <c r="A10" s="27" t="s">
        <v>684</v>
      </c>
      <c r="B10" s="27">
        <f t="shared" si="6"/>
        <v>535</v>
      </c>
      <c r="C10" s="27">
        <f t="shared" si="5"/>
        <v>10</v>
      </c>
      <c r="D10" s="27">
        <f t="shared" si="1"/>
        <v>11</v>
      </c>
      <c r="E10" s="58">
        <f>VLOOKUP(D10,O$5:R$44,4)*怪列表!Q$2</f>
        <v>3213.6600960000005</v>
      </c>
      <c r="G10" s="27" t="s">
        <v>720</v>
      </c>
      <c r="H10" s="27">
        <f t="shared" si="2"/>
        <v>300</v>
      </c>
      <c r="I10" s="27">
        <f t="shared" si="3"/>
        <v>5</v>
      </c>
      <c r="J10" s="27">
        <f t="shared" si="0"/>
        <v>5</v>
      </c>
      <c r="K10" s="27">
        <f>200+J10*技能!H$15</f>
        <v>450</v>
      </c>
      <c r="L10" s="61">
        <f>技能!I$15+技能!J$15*收益明细!J10</f>
        <v>0.1125</v>
      </c>
      <c r="M10" s="58">
        <f>K10*(1-L10)+K10*技能!K$15*(L10)</f>
        <v>500.625</v>
      </c>
      <c r="O10" s="27">
        <v>6</v>
      </c>
      <c r="P10" s="27">
        <f>每一波的怪!C7+P9</f>
        <v>300</v>
      </c>
      <c r="Q10" s="27">
        <f t="shared" si="4"/>
        <v>6</v>
      </c>
      <c r="R10" s="58">
        <f>怪列表!O20</f>
        <v>666.22003200000017</v>
      </c>
      <c r="S10" s="27">
        <v>6</v>
      </c>
    </row>
    <row r="11" spans="1:19" ht="17.25" thickBot="1" x14ac:dyDescent="0.2">
      <c r="A11" s="27" t="s">
        <v>685</v>
      </c>
      <c r="B11" s="27">
        <f t="shared" si="6"/>
        <v>635</v>
      </c>
      <c r="C11" s="27">
        <f t="shared" si="5"/>
        <v>11</v>
      </c>
      <c r="D11" s="27">
        <f t="shared" si="1"/>
        <v>12</v>
      </c>
      <c r="E11" s="58">
        <f>VLOOKUP(D11,O$5:R$44,4)*怪列表!Q$2</f>
        <v>3537.6600960000005</v>
      </c>
      <c r="G11" s="27" t="s">
        <v>721</v>
      </c>
      <c r="H11" s="27">
        <f t="shared" si="2"/>
        <v>350</v>
      </c>
      <c r="I11" s="27">
        <f t="shared" si="3"/>
        <v>6</v>
      </c>
      <c r="J11" s="27">
        <f t="shared" si="0"/>
        <v>7</v>
      </c>
      <c r="K11" s="27">
        <f>200+J11*技能!H$15</f>
        <v>550</v>
      </c>
      <c r="L11" s="61">
        <f>技能!I$15+技能!J$15*收益明细!J11</f>
        <v>0.11750000000000001</v>
      </c>
      <c r="M11" s="58">
        <f>K11*(1-L11)+K11*技能!K$15*(L11)</f>
        <v>614.625</v>
      </c>
      <c r="O11" s="27">
        <v>7</v>
      </c>
      <c r="P11" s="27">
        <f>每一波的怪!C8+P10</f>
        <v>340</v>
      </c>
      <c r="Q11" s="27">
        <f t="shared" si="4"/>
        <v>6</v>
      </c>
      <c r="R11" s="58">
        <f>怪列表!O21</f>
        <v>729.22003200000029</v>
      </c>
      <c r="S11" s="27">
        <v>7</v>
      </c>
    </row>
    <row r="12" spans="1:19" ht="17.25" thickBot="1" x14ac:dyDescent="0.2">
      <c r="A12" s="27" t="s">
        <v>686</v>
      </c>
      <c r="B12" s="27">
        <f t="shared" si="6"/>
        <v>735</v>
      </c>
      <c r="C12" s="27">
        <f t="shared" si="5"/>
        <v>13</v>
      </c>
      <c r="D12" s="27">
        <f t="shared" si="1"/>
        <v>15</v>
      </c>
      <c r="E12" s="58">
        <f>VLOOKUP(D12,O$5:R$44,4)*怪列表!Q$2</f>
        <v>4671.6600960000014</v>
      </c>
      <c r="G12" s="27" t="s">
        <v>722</v>
      </c>
      <c r="H12" s="27">
        <f t="shared" si="2"/>
        <v>400</v>
      </c>
      <c r="I12" s="27">
        <f t="shared" si="3"/>
        <v>7</v>
      </c>
      <c r="J12" s="27">
        <f t="shared" si="0"/>
        <v>8</v>
      </c>
      <c r="K12" s="27">
        <f>200+J12*技能!H$15</f>
        <v>600</v>
      </c>
      <c r="L12" s="61">
        <f>技能!I$15+技能!J$15*收益明细!J12</f>
        <v>0.12000000000000001</v>
      </c>
      <c r="M12" s="58">
        <f>K12*(1-L12)+K12*技能!K$15*(L12)</f>
        <v>672</v>
      </c>
      <c r="O12" s="27">
        <v>8</v>
      </c>
      <c r="P12" s="27">
        <f>每一波的怪!C9+P11</f>
        <v>380</v>
      </c>
      <c r="Q12" s="27">
        <f t="shared" si="4"/>
        <v>7</v>
      </c>
      <c r="R12" s="58">
        <f>怪列表!O22</f>
        <v>801.22003200000017</v>
      </c>
      <c r="S12" s="27">
        <v>8</v>
      </c>
    </row>
    <row r="13" spans="1:19" ht="17.25" thickBot="1" x14ac:dyDescent="0.2">
      <c r="A13" s="27" t="s">
        <v>687</v>
      </c>
      <c r="B13" s="27">
        <f t="shared" si="6"/>
        <v>835</v>
      </c>
      <c r="C13" s="27">
        <f t="shared" si="5"/>
        <v>15</v>
      </c>
      <c r="D13" s="27">
        <f t="shared" si="1"/>
        <v>17</v>
      </c>
      <c r="E13" s="58">
        <f>VLOOKUP(D13,O$5:R$44,4)*怪列表!Q$2</f>
        <v>5562.6600960000005</v>
      </c>
      <c r="G13" s="27" t="s">
        <v>723</v>
      </c>
      <c r="H13" s="27">
        <f t="shared" si="2"/>
        <v>450</v>
      </c>
      <c r="I13" s="27">
        <f t="shared" si="3"/>
        <v>8</v>
      </c>
      <c r="J13" s="27">
        <f t="shared" si="0"/>
        <v>10</v>
      </c>
      <c r="K13" s="27">
        <f>200+J13*技能!H$15</f>
        <v>700</v>
      </c>
      <c r="L13" s="61">
        <f>技能!I$15+技能!J$15*收益明细!J13</f>
        <v>0.125</v>
      </c>
      <c r="M13" s="58">
        <f>K13*(1-L13)+K13*技能!K$15*(L13)</f>
        <v>787.5</v>
      </c>
      <c r="O13" s="27">
        <v>9</v>
      </c>
      <c r="P13" s="27">
        <f>每一波的怪!C10+P12</f>
        <v>420</v>
      </c>
      <c r="Q13" s="27">
        <f t="shared" si="4"/>
        <v>8</v>
      </c>
      <c r="R13" s="58">
        <f>怪列表!O23</f>
        <v>882.22003200000017</v>
      </c>
      <c r="S13" s="27">
        <v>9</v>
      </c>
    </row>
    <row r="14" spans="1:19" ht="17.25" thickBot="1" x14ac:dyDescent="0.2">
      <c r="A14" s="27" t="s">
        <v>688</v>
      </c>
      <c r="B14" s="27">
        <f t="shared" si="6"/>
        <v>935</v>
      </c>
      <c r="C14" s="27">
        <f t="shared" si="5"/>
        <v>16</v>
      </c>
      <c r="D14" s="27">
        <f t="shared" si="1"/>
        <v>18</v>
      </c>
      <c r="E14" s="58">
        <f>VLOOKUP(D14,O$5:R$44,4)*怪列表!Q$2</f>
        <v>6048.6600960000005</v>
      </c>
      <c r="G14" s="27" t="s">
        <v>724</v>
      </c>
      <c r="H14" s="27">
        <f t="shared" si="2"/>
        <v>500</v>
      </c>
      <c r="I14" s="27">
        <f t="shared" si="3"/>
        <v>9</v>
      </c>
      <c r="J14" s="27">
        <f t="shared" si="0"/>
        <v>10</v>
      </c>
      <c r="K14" s="27">
        <f>200+J14*技能!H$15</f>
        <v>700</v>
      </c>
      <c r="L14" s="61">
        <f>技能!I$15+技能!J$15*收益明细!J14</f>
        <v>0.125</v>
      </c>
      <c r="M14" s="58">
        <f>K14*(1-L14)+K14*技能!K$15*(L14)</f>
        <v>787.5</v>
      </c>
      <c r="O14" s="27">
        <v>10</v>
      </c>
      <c r="P14" s="27">
        <f>每一波的怪!C11+P13</f>
        <v>460</v>
      </c>
      <c r="Q14" s="27">
        <f t="shared" si="4"/>
        <v>8</v>
      </c>
      <c r="R14" s="58">
        <f>怪列表!O24</f>
        <v>972.22003200000029</v>
      </c>
      <c r="S14" s="27">
        <v>10</v>
      </c>
    </row>
    <row r="15" spans="1:19" ht="17.25" thickBot="1" x14ac:dyDescent="0.2">
      <c r="A15" s="27" t="s">
        <v>689</v>
      </c>
      <c r="B15" s="27">
        <f t="shared" si="6"/>
        <v>1035</v>
      </c>
      <c r="C15" s="27">
        <f t="shared" si="5"/>
        <v>18</v>
      </c>
      <c r="D15" s="27">
        <f t="shared" si="1"/>
        <v>20</v>
      </c>
      <c r="E15" s="58">
        <f>VLOOKUP(D15,O$5:R$44,4)*怪列表!Q$2</f>
        <v>7101.6600960000005</v>
      </c>
      <c r="G15" s="27" t="s">
        <v>725</v>
      </c>
      <c r="H15" s="27">
        <f t="shared" si="2"/>
        <v>550</v>
      </c>
      <c r="I15" s="27">
        <f t="shared" si="3"/>
        <v>10</v>
      </c>
      <c r="J15" s="27">
        <f t="shared" si="0"/>
        <v>11</v>
      </c>
      <c r="K15" s="27">
        <f>200+J15*技能!H$15</f>
        <v>750</v>
      </c>
      <c r="L15" s="61">
        <f>技能!I$15+技能!J$15*收益明细!J15</f>
        <v>0.1275</v>
      </c>
      <c r="M15" s="58">
        <f>K15*(1-L15)+K15*技能!K$15*(L15)</f>
        <v>845.625</v>
      </c>
      <c r="O15" s="27">
        <v>11</v>
      </c>
      <c r="P15" s="27">
        <f>每一波的怪!C12+P14</f>
        <v>580</v>
      </c>
      <c r="Q15" s="27">
        <f t="shared" si="4"/>
        <v>10</v>
      </c>
      <c r="R15" s="58">
        <f>怪列表!O25</f>
        <v>1071.2200320000002</v>
      </c>
      <c r="S15" s="27">
        <v>11</v>
      </c>
    </row>
    <row r="16" spans="1:19" ht="17.25" thickBot="1" x14ac:dyDescent="0.2">
      <c r="A16" s="27" t="s">
        <v>690</v>
      </c>
      <c r="B16" s="27">
        <f t="shared" si="6"/>
        <v>1135</v>
      </c>
      <c r="C16" s="27">
        <f t="shared" si="5"/>
        <v>20</v>
      </c>
      <c r="D16" s="27">
        <f t="shared" si="1"/>
        <v>22</v>
      </c>
      <c r="E16" s="58">
        <f>VLOOKUP(D16,O$5:R$44,4)*怪列表!Q$2</f>
        <v>8283.3763359744007</v>
      </c>
      <c r="G16" s="27" t="s">
        <v>726</v>
      </c>
      <c r="H16" s="27">
        <f t="shared" si="2"/>
        <v>600</v>
      </c>
      <c r="I16" s="27">
        <f t="shared" si="3"/>
        <v>10</v>
      </c>
      <c r="J16" s="27">
        <f t="shared" si="0"/>
        <v>11</v>
      </c>
      <c r="K16" s="27">
        <f>200+J16*技能!H$15</f>
        <v>750</v>
      </c>
      <c r="L16" s="61">
        <f>技能!I$15+技能!J$15*收益明细!J16</f>
        <v>0.1275</v>
      </c>
      <c r="M16" s="58">
        <f>K16*(1-L16)+K16*技能!K$15*(L16)</f>
        <v>845.625</v>
      </c>
      <c r="O16" s="27">
        <v>12</v>
      </c>
      <c r="P16" s="27">
        <f>每一波的怪!C13+P15</f>
        <v>620</v>
      </c>
      <c r="Q16" s="27">
        <f t="shared" si="4"/>
        <v>11</v>
      </c>
      <c r="R16" s="58">
        <f>怪列表!O26</f>
        <v>1179.2200320000002</v>
      </c>
      <c r="S16" s="27">
        <v>12</v>
      </c>
    </row>
    <row r="17" spans="1:19" ht="17.25" thickBot="1" x14ac:dyDescent="0.2">
      <c r="A17" s="27" t="s">
        <v>691</v>
      </c>
      <c r="B17" s="27">
        <f t="shared" si="6"/>
        <v>1235</v>
      </c>
      <c r="C17" s="27">
        <f t="shared" si="5"/>
        <v>21</v>
      </c>
      <c r="D17" s="27">
        <f t="shared" si="1"/>
        <v>24</v>
      </c>
      <c r="E17" s="58">
        <f>VLOOKUP(D17,O$5:R$44,4)*怪列表!Q$2</f>
        <v>9661.7301582805412</v>
      </c>
      <c r="G17" s="27" t="s">
        <v>727</v>
      </c>
      <c r="H17" s="27">
        <f t="shared" si="2"/>
        <v>650</v>
      </c>
      <c r="I17" s="27">
        <f t="shared" si="3"/>
        <v>11</v>
      </c>
      <c r="J17" s="27">
        <f t="shared" si="0"/>
        <v>12</v>
      </c>
      <c r="K17" s="27">
        <f>200+J17*技能!H$15</f>
        <v>800</v>
      </c>
      <c r="L17" s="61">
        <f>技能!I$15+技能!J$15*收益明细!J17</f>
        <v>0.13</v>
      </c>
      <c r="M17" s="58">
        <f>K17*(1-L17)+K17*技能!K$15*(L17)</f>
        <v>904</v>
      </c>
      <c r="O17" s="27">
        <v>13</v>
      </c>
      <c r="P17" s="27">
        <f>每一波的怪!C14+P16</f>
        <v>660</v>
      </c>
      <c r="Q17" s="27">
        <f t="shared" si="4"/>
        <v>12</v>
      </c>
      <c r="R17" s="58">
        <f>怪列表!O27</f>
        <v>1296.2200320000002</v>
      </c>
      <c r="S17" s="27">
        <v>13</v>
      </c>
    </row>
    <row r="18" spans="1:19" ht="17.25" thickBot="1" x14ac:dyDescent="0.2">
      <c r="A18" s="27" t="s">
        <v>692</v>
      </c>
      <c r="B18" s="27">
        <f t="shared" si="6"/>
        <v>1335</v>
      </c>
      <c r="C18" s="27">
        <f t="shared" si="5"/>
        <v>23</v>
      </c>
      <c r="D18" s="27">
        <f t="shared" si="1"/>
        <v>25</v>
      </c>
      <c r="E18" s="58">
        <f>VLOOKUP(D18,O$5:R$44,4)*怪列表!Q$2</f>
        <v>10434.668570942988</v>
      </c>
      <c r="G18" s="27" t="s">
        <v>728</v>
      </c>
      <c r="H18" s="27">
        <f t="shared" si="2"/>
        <v>700</v>
      </c>
      <c r="I18" s="27">
        <f t="shared" si="3"/>
        <v>12</v>
      </c>
      <c r="J18" s="27">
        <f t="shared" si="0"/>
        <v>14</v>
      </c>
      <c r="K18" s="27">
        <f>200+J18*技能!H$15</f>
        <v>900</v>
      </c>
      <c r="L18" s="61">
        <f>技能!I$15+技能!J$15*收益明细!J18</f>
        <v>0.13500000000000001</v>
      </c>
      <c r="M18" s="58">
        <f>K18*(1-L18)+K18*技能!K$15*(L18)</f>
        <v>1021.5</v>
      </c>
      <c r="O18" s="27">
        <v>14</v>
      </c>
      <c r="P18" s="27">
        <f>每一波的怪!C15+P17</f>
        <v>700</v>
      </c>
      <c r="Q18" s="27">
        <f t="shared" si="4"/>
        <v>12</v>
      </c>
      <c r="R18" s="58">
        <f>怪列表!O28</f>
        <v>1422.2200320000004</v>
      </c>
      <c r="S18" s="27">
        <v>14</v>
      </c>
    </row>
    <row r="19" spans="1:19" ht="17.25" thickBot="1" x14ac:dyDescent="0.2">
      <c r="A19" s="27" t="s">
        <v>693</v>
      </c>
      <c r="B19" s="27">
        <f t="shared" si="6"/>
        <v>1435</v>
      </c>
      <c r="C19" s="27">
        <f t="shared" si="5"/>
        <v>25</v>
      </c>
      <c r="D19" s="27">
        <f t="shared" si="1"/>
        <v>28</v>
      </c>
      <c r="E19" s="58">
        <f>VLOOKUP(D19,O$5:R$44,4)*怪列表!Q$2</f>
        <v>13144.677214839734</v>
      </c>
      <c r="G19" s="27" t="s">
        <v>729</v>
      </c>
      <c r="H19" s="27">
        <f t="shared" si="2"/>
        <v>750</v>
      </c>
      <c r="I19" s="27">
        <f t="shared" si="3"/>
        <v>13</v>
      </c>
      <c r="J19" s="27">
        <f t="shared" si="0"/>
        <v>15</v>
      </c>
      <c r="K19" s="27">
        <f>200+J19*技能!H$15</f>
        <v>950</v>
      </c>
      <c r="L19" s="61">
        <f>技能!I$15+技能!J$15*收益明细!J19</f>
        <v>0.13750000000000001</v>
      </c>
      <c r="M19" s="58">
        <f>K19*(1-L19)+K19*技能!K$15*(L19)</f>
        <v>1080.625</v>
      </c>
      <c r="O19" s="27">
        <v>15</v>
      </c>
      <c r="P19" s="27">
        <f>每一波的怪!C16+P18</f>
        <v>740</v>
      </c>
      <c r="Q19" s="27">
        <f t="shared" si="4"/>
        <v>13</v>
      </c>
      <c r="R19" s="58">
        <f>怪列表!O29</f>
        <v>1557.2200320000004</v>
      </c>
      <c r="S19" s="27">
        <v>15</v>
      </c>
    </row>
    <row r="20" spans="1:19" ht="17.25" thickBot="1" x14ac:dyDescent="0.2">
      <c r="A20" s="27" t="s">
        <v>694</v>
      </c>
      <c r="B20" s="27">
        <f t="shared" si="6"/>
        <v>1535</v>
      </c>
      <c r="C20" s="27">
        <f t="shared" si="5"/>
        <v>26</v>
      </c>
      <c r="D20" s="27">
        <f t="shared" si="1"/>
        <v>30</v>
      </c>
      <c r="E20" s="58">
        <f>VLOOKUP(D20,O$5:R$44,4)*怪列表!Q$2</f>
        <v>15331.951503389068</v>
      </c>
      <c r="G20" s="27" t="s">
        <v>730</v>
      </c>
      <c r="H20" s="27">
        <f t="shared" si="2"/>
        <v>800</v>
      </c>
      <c r="I20" s="27">
        <f t="shared" si="3"/>
        <v>14</v>
      </c>
      <c r="J20" s="27">
        <f t="shared" si="0"/>
        <v>15</v>
      </c>
      <c r="K20" s="27">
        <f>200+J20*技能!H$15</f>
        <v>950</v>
      </c>
      <c r="L20" s="61">
        <f>技能!I$15+技能!J$15*收益明细!J20</f>
        <v>0.13750000000000001</v>
      </c>
      <c r="M20" s="58">
        <f>K20*(1-L20)+K20*技能!K$15*(L20)</f>
        <v>1080.625</v>
      </c>
      <c r="O20" s="27">
        <v>16</v>
      </c>
      <c r="P20" s="27">
        <f>每一波的怪!C17+P19</f>
        <v>840</v>
      </c>
      <c r="Q20" s="27">
        <f t="shared" si="4"/>
        <v>15</v>
      </c>
      <c r="R20" s="58">
        <f>怪列表!O30</f>
        <v>1701.2200320000002</v>
      </c>
      <c r="S20" s="27">
        <v>16</v>
      </c>
    </row>
    <row r="21" spans="1:19" ht="17.25" thickBot="1" x14ac:dyDescent="0.2">
      <c r="A21" s="27" t="s">
        <v>695</v>
      </c>
      <c r="B21" s="27">
        <f t="shared" si="6"/>
        <v>1635</v>
      </c>
      <c r="C21" s="27">
        <f t="shared" si="5"/>
        <v>28</v>
      </c>
      <c r="D21" s="27">
        <f t="shared" si="1"/>
        <v>31</v>
      </c>
      <c r="E21" s="58">
        <f>VLOOKUP(D21,O$5:R$44,4)*怪列表!Q$2</f>
        <v>16558.507623660196</v>
      </c>
      <c r="G21" s="27" t="s">
        <v>731</v>
      </c>
      <c r="H21" s="27">
        <f t="shared" si="2"/>
        <v>850</v>
      </c>
      <c r="I21" s="27">
        <f t="shared" si="3"/>
        <v>15</v>
      </c>
      <c r="J21" s="27">
        <f t="shared" si="0"/>
        <v>17</v>
      </c>
      <c r="K21" s="27">
        <f>200+J21*技能!H$15</f>
        <v>1050</v>
      </c>
      <c r="L21" s="61">
        <f>技能!I$15+技能!J$15*收益明细!J21</f>
        <v>0.14250000000000002</v>
      </c>
      <c r="M21" s="58">
        <f>K21*(1-L21)+K21*技能!K$15*(L21)</f>
        <v>1199.625</v>
      </c>
      <c r="O21" s="27">
        <v>17</v>
      </c>
      <c r="P21" s="27">
        <f>每一波的怪!C18+P20</f>
        <v>880</v>
      </c>
      <c r="Q21" s="27">
        <f t="shared" si="4"/>
        <v>15</v>
      </c>
      <c r="R21" s="58">
        <f>怪列表!O31</f>
        <v>1854.2200320000002</v>
      </c>
      <c r="S21" s="27">
        <v>17</v>
      </c>
    </row>
    <row r="22" spans="1:19" ht="17.25" thickBot="1" x14ac:dyDescent="0.2">
      <c r="A22" s="27" t="s">
        <v>696</v>
      </c>
      <c r="B22" s="27">
        <f t="shared" si="6"/>
        <v>1735</v>
      </c>
      <c r="C22" s="27">
        <f t="shared" si="5"/>
        <v>30</v>
      </c>
      <c r="D22" s="27">
        <f t="shared" si="1"/>
        <v>34</v>
      </c>
      <c r="E22" s="58">
        <f>VLOOKUP(D22,O$5:R$44,4)*怪列表!Q$2</f>
        <v>20858.950755616235</v>
      </c>
      <c r="G22" s="27" t="s">
        <v>732</v>
      </c>
      <c r="H22" s="27">
        <f t="shared" si="2"/>
        <v>900</v>
      </c>
      <c r="I22" s="27">
        <f t="shared" si="3"/>
        <v>15</v>
      </c>
      <c r="J22" s="27">
        <f t="shared" si="0"/>
        <v>17</v>
      </c>
      <c r="K22" s="27">
        <f>200+J22*技能!H$15</f>
        <v>1050</v>
      </c>
      <c r="L22" s="61">
        <f>技能!I$15+技能!J$15*收益明细!J22</f>
        <v>0.14250000000000002</v>
      </c>
      <c r="M22" s="58">
        <f>K22*(1-L22)+K22*技能!K$15*(L22)</f>
        <v>1199.625</v>
      </c>
      <c r="O22" s="27">
        <v>18</v>
      </c>
      <c r="P22" s="27">
        <f>每一波的怪!C19+P21</f>
        <v>920</v>
      </c>
      <c r="Q22" s="27">
        <f t="shared" si="4"/>
        <v>16</v>
      </c>
      <c r="R22" s="58">
        <f>怪列表!O32</f>
        <v>2016.2200320000002</v>
      </c>
      <c r="S22" s="27">
        <v>18</v>
      </c>
    </row>
    <row r="23" spans="1:19" ht="17.25" thickBot="1" x14ac:dyDescent="0.2">
      <c r="A23" s="27" t="s">
        <v>697</v>
      </c>
      <c r="B23" s="27">
        <f t="shared" si="6"/>
        <v>1835</v>
      </c>
      <c r="C23" s="27">
        <f t="shared" si="5"/>
        <v>31</v>
      </c>
      <c r="D23" s="27">
        <f t="shared" si="1"/>
        <v>35</v>
      </c>
      <c r="E23" s="58">
        <f>VLOOKUP(D23,O$5:R$44,4)*怪列表!Q$2</f>
        <v>22527.666816065539</v>
      </c>
      <c r="G23" s="27" t="s">
        <v>733</v>
      </c>
      <c r="H23" s="27">
        <f t="shared" si="2"/>
        <v>950</v>
      </c>
      <c r="I23" s="27">
        <f t="shared" si="3"/>
        <v>16</v>
      </c>
      <c r="J23" s="27">
        <f t="shared" si="0"/>
        <v>18</v>
      </c>
      <c r="K23" s="27">
        <f>200+J23*技能!H$15</f>
        <v>1100</v>
      </c>
      <c r="L23" s="61">
        <f>技能!I$15+技能!J$15*收益明细!J23</f>
        <v>0.14500000000000002</v>
      </c>
      <c r="M23" s="58">
        <f>K23*(1-L23)+K23*技能!K$15*(L23)</f>
        <v>1259.5</v>
      </c>
      <c r="O23" s="27">
        <v>19</v>
      </c>
      <c r="P23" s="27">
        <f>每一波的怪!C20+P22</f>
        <v>960</v>
      </c>
      <c r="Q23" s="27">
        <f t="shared" si="4"/>
        <v>17</v>
      </c>
      <c r="R23" s="58">
        <f>怪列表!O33</f>
        <v>2187.2200320000002</v>
      </c>
      <c r="S23" s="27">
        <v>19</v>
      </c>
    </row>
    <row r="24" spans="1:19" ht="17.25" thickBot="1" x14ac:dyDescent="0.2">
      <c r="A24" s="27" t="s">
        <v>698</v>
      </c>
      <c r="B24" s="27">
        <f t="shared" si="6"/>
        <v>1935</v>
      </c>
      <c r="C24" s="27">
        <f t="shared" si="5"/>
        <v>33</v>
      </c>
      <c r="D24" s="27">
        <f t="shared" si="1"/>
        <v>37</v>
      </c>
      <c r="E24" s="58">
        <f>VLOOKUP(D24,O$5:R$44,4)*怪列表!Q$2</f>
        <v>26276.270574258844</v>
      </c>
      <c r="G24" s="27" t="s">
        <v>734</v>
      </c>
      <c r="H24" s="27">
        <f t="shared" si="2"/>
        <v>1000</v>
      </c>
      <c r="I24" s="27">
        <f t="shared" si="3"/>
        <v>17</v>
      </c>
      <c r="J24" s="27">
        <f t="shared" si="0"/>
        <v>20</v>
      </c>
      <c r="K24" s="27">
        <f>200+J24*技能!H$15</f>
        <v>1200</v>
      </c>
      <c r="L24" s="61">
        <f>技能!I$15+技能!J$15*收益明细!J24</f>
        <v>0.15000000000000002</v>
      </c>
      <c r="M24" s="58">
        <f>K24*(1-L24)+K24*技能!K$15*(L24)</f>
        <v>1380</v>
      </c>
      <c r="O24" s="27">
        <v>20</v>
      </c>
      <c r="P24" s="27">
        <f>每一波的怪!C21+P23</f>
        <v>1000</v>
      </c>
      <c r="Q24" s="27">
        <f t="shared" si="4"/>
        <v>17</v>
      </c>
      <c r="R24" s="58">
        <f>怪列表!O34</f>
        <v>2367.2200320000002</v>
      </c>
      <c r="S24" s="27">
        <v>20</v>
      </c>
    </row>
    <row r="25" spans="1:19" ht="17.25" thickBot="1" x14ac:dyDescent="0.2">
      <c r="A25" s="27" t="s">
        <v>699</v>
      </c>
      <c r="B25" s="27">
        <f t="shared" si="6"/>
        <v>2035</v>
      </c>
      <c r="C25" s="27">
        <f t="shared" si="5"/>
        <v>35</v>
      </c>
      <c r="D25" s="27">
        <f t="shared" si="1"/>
        <v>40</v>
      </c>
      <c r="E25" s="58">
        <f>VLOOKUP(D25,O$5:R$44,4)*怪列表!Q$2</f>
        <v>33100.533357640765</v>
      </c>
      <c r="G25" s="27" t="s">
        <v>735</v>
      </c>
      <c r="H25" s="27">
        <f t="shared" si="2"/>
        <v>1050</v>
      </c>
      <c r="I25" s="27">
        <f t="shared" si="3"/>
        <v>18</v>
      </c>
      <c r="J25" s="27">
        <f t="shared" si="0"/>
        <v>20</v>
      </c>
      <c r="K25" s="27">
        <f>200+J25*技能!H$15</f>
        <v>1200</v>
      </c>
      <c r="L25" s="61">
        <f>技能!I$15+技能!J$15*收益明细!J25</f>
        <v>0.15000000000000002</v>
      </c>
      <c r="M25" s="58">
        <f>K25*(1-L25)+K25*技能!K$15*(L25)</f>
        <v>1380</v>
      </c>
      <c r="O25" s="27">
        <v>21</v>
      </c>
      <c r="P25" s="27">
        <f>每一波的怪!C22+P24</f>
        <v>1120</v>
      </c>
      <c r="Q25" s="27">
        <f t="shared" si="4"/>
        <v>19</v>
      </c>
      <c r="R25" s="58">
        <f>怪列表!O35</f>
        <v>2556.5976345600002</v>
      </c>
      <c r="S25" s="27">
        <v>21</v>
      </c>
    </row>
    <row r="26" spans="1:19" ht="17.25" thickBot="1" x14ac:dyDescent="0.2">
      <c r="A26" s="27" t="s">
        <v>700</v>
      </c>
      <c r="B26" s="27">
        <f t="shared" si="6"/>
        <v>2135</v>
      </c>
      <c r="C26" s="27">
        <f t="shared" si="5"/>
        <v>36</v>
      </c>
      <c r="D26" s="27">
        <f t="shared" si="1"/>
        <v>40</v>
      </c>
      <c r="E26" s="58">
        <f>VLOOKUP(D26,O$5:R$44,4)*怪列表!Q$2</f>
        <v>33100.533357640765</v>
      </c>
      <c r="G26" s="27" t="s">
        <v>736</v>
      </c>
      <c r="H26" s="27">
        <f t="shared" si="2"/>
        <v>1100</v>
      </c>
      <c r="I26" s="27">
        <f t="shared" si="3"/>
        <v>19</v>
      </c>
      <c r="J26" s="27">
        <f t="shared" si="0"/>
        <v>21</v>
      </c>
      <c r="K26" s="27">
        <f>200+J26*技能!H$15</f>
        <v>1250</v>
      </c>
      <c r="L26" s="61">
        <f>技能!I$15+技能!J$15*收益明细!J26</f>
        <v>0.1525</v>
      </c>
      <c r="M26" s="58">
        <f>K26*(1-L26)+K26*技能!K$15*(L26)</f>
        <v>1440.625</v>
      </c>
      <c r="O26" s="27">
        <v>22</v>
      </c>
      <c r="P26" s="27">
        <f>每一波的怪!C23+P25</f>
        <v>1160</v>
      </c>
      <c r="Q26" s="27">
        <f t="shared" si="4"/>
        <v>20</v>
      </c>
      <c r="R26" s="58">
        <f>怪列表!O36</f>
        <v>2761.1254453248002</v>
      </c>
      <c r="S26" s="27">
        <v>22</v>
      </c>
    </row>
    <row r="27" spans="1:19" ht="17.25" thickBot="1" x14ac:dyDescent="0.2">
      <c r="A27" s="27" t="s">
        <v>701</v>
      </c>
      <c r="B27" s="27">
        <f t="shared" si="6"/>
        <v>2235</v>
      </c>
      <c r="C27" s="27">
        <f t="shared" si="5"/>
        <v>38</v>
      </c>
      <c r="D27" s="27">
        <f t="shared" si="1"/>
        <v>40</v>
      </c>
      <c r="E27" s="58">
        <f>VLOOKUP(D27,O$5:R$44,4)*怪列表!Q$2</f>
        <v>33100.533357640765</v>
      </c>
      <c r="G27" s="27" t="s">
        <v>737</v>
      </c>
      <c r="H27" s="27">
        <f t="shared" si="2"/>
        <v>1150</v>
      </c>
      <c r="I27" s="27">
        <f t="shared" si="3"/>
        <v>20</v>
      </c>
      <c r="J27" s="27">
        <f t="shared" si="0"/>
        <v>22</v>
      </c>
      <c r="K27" s="27">
        <f>200+J27*技能!H$15</f>
        <v>1300</v>
      </c>
      <c r="L27" s="61">
        <f>技能!I$15+技能!J$15*收益明细!J27</f>
        <v>0.155</v>
      </c>
      <c r="M27" s="58">
        <f>K27*(1-L27)+K27*技能!K$15*(L27)</f>
        <v>1501.5</v>
      </c>
      <c r="O27" s="27">
        <v>23</v>
      </c>
      <c r="P27" s="27">
        <f>每一波的怪!C24+P26</f>
        <v>1200</v>
      </c>
      <c r="Q27" s="27">
        <f t="shared" si="4"/>
        <v>21</v>
      </c>
      <c r="R27" s="58">
        <f>怪列表!O37</f>
        <v>2982.0154809507844</v>
      </c>
      <c r="S27" s="27">
        <v>23</v>
      </c>
    </row>
    <row r="28" spans="1:19" ht="17.25" thickBot="1" x14ac:dyDescent="0.2">
      <c r="A28" s="27" t="s">
        <v>702</v>
      </c>
      <c r="B28" s="27">
        <f t="shared" si="6"/>
        <v>2335</v>
      </c>
      <c r="C28" s="27">
        <f t="shared" si="5"/>
        <v>40</v>
      </c>
      <c r="D28" s="27">
        <f t="shared" si="1"/>
        <v>40</v>
      </c>
      <c r="E28" s="58">
        <f>VLOOKUP(D28,O$5:R$44,4)*怪列表!Q$2</f>
        <v>33100.533357640765</v>
      </c>
      <c r="G28" s="27" t="s">
        <v>738</v>
      </c>
      <c r="H28" s="27">
        <f t="shared" si="2"/>
        <v>1200</v>
      </c>
      <c r="I28" s="27">
        <f t="shared" si="3"/>
        <v>20</v>
      </c>
      <c r="J28" s="27">
        <f t="shared" si="0"/>
        <v>22</v>
      </c>
      <c r="K28" s="27">
        <f>200+J28*技能!H$15</f>
        <v>1300</v>
      </c>
      <c r="L28" s="61">
        <f>技能!I$15+技能!J$15*收益明细!J28</f>
        <v>0.155</v>
      </c>
      <c r="M28" s="58">
        <f>K28*(1-L28)+K28*技能!K$15*(L28)</f>
        <v>1501.5</v>
      </c>
      <c r="O28" s="27">
        <v>24</v>
      </c>
      <c r="P28" s="27">
        <f>每一波的怪!C25+P27</f>
        <v>1240</v>
      </c>
      <c r="Q28" s="27">
        <f t="shared" si="4"/>
        <v>21</v>
      </c>
      <c r="R28" s="58">
        <f>怪列表!O38</f>
        <v>3220.5767194268474</v>
      </c>
      <c r="S28" s="27">
        <v>24</v>
      </c>
    </row>
    <row r="29" spans="1:19" ht="17.25" thickBot="1" x14ac:dyDescent="0.2">
      <c r="A29" s="27" t="s">
        <v>703</v>
      </c>
      <c r="B29" s="27">
        <f t="shared" si="6"/>
        <v>2435</v>
      </c>
      <c r="C29" s="27">
        <f t="shared" si="5"/>
        <v>41</v>
      </c>
      <c r="D29" s="27">
        <f t="shared" si="1"/>
        <v>40</v>
      </c>
      <c r="E29" s="58">
        <f>VLOOKUP(D29,O$5:R$44,4)*怪列表!Q$2</f>
        <v>33100.533357640765</v>
      </c>
      <c r="G29" s="27" t="s">
        <v>739</v>
      </c>
      <c r="H29" s="27">
        <f t="shared" si="2"/>
        <v>1250</v>
      </c>
      <c r="I29" s="27">
        <f t="shared" si="3"/>
        <v>21</v>
      </c>
      <c r="J29" s="27">
        <f t="shared" si="0"/>
        <v>24</v>
      </c>
      <c r="K29" s="27">
        <f>200+J29*技能!H$15</f>
        <v>1400</v>
      </c>
      <c r="L29" s="61">
        <f>技能!I$15+技能!J$15*收益明细!J29</f>
        <v>0.16</v>
      </c>
      <c r="M29" s="58">
        <f>K29*(1-L29)+K29*技能!K$15*(L29)</f>
        <v>1624</v>
      </c>
      <c r="O29" s="27">
        <v>25</v>
      </c>
      <c r="P29" s="27">
        <f>每一波的怪!C26+P28</f>
        <v>1280</v>
      </c>
      <c r="Q29" s="27">
        <f t="shared" si="4"/>
        <v>22</v>
      </c>
      <c r="R29" s="58">
        <f>怪列表!O39</f>
        <v>3478.2228569809959</v>
      </c>
      <c r="S29" s="27">
        <v>25</v>
      </c>
    </row>
    <row r="30" spans="1:19" ht="17.25" thickBot="1" x14ac:dyDescent="0.2">
      <c r="A30" s="27" t="s">
        <v>704</v>
      </c>
      <c r="B30" s="27">
        <f t="shared" si="6"/>
        <v>2535</v>
      </c>
      <c r="C30" s="27">
        <f t="shared" si="5"/>
        <v>43</v>
      </c>
      <c r="D30" s="27">
        <f t="shared" si="1"/>
        <v>40</v>
      </c>
      <c r="E30" s="58">
        <f>VLOOKUP(D30,O$5:R$44,4)*怪列表!Q$2</f>
        <v>33100.533357640765</v>
      </c>
      <c r="G30" s="27" t="s">
        <v>740</v>
      </c>
      <c r="H30" s="27">
        <f t="shared" si="2"/>
        <v>1300</v>
      </c>
      <c r="I30" s="27">
        <f t="shared" si="3"/>
        <v>22</v>
      </c>
      <c r="J30" s="27">
        <f t="shared" si="0"/>
        <v>25</v>
      </c>
      <c r="K30" s="27">
        <f>200+J30*技能!H$15</f>
        <v>1450</v>
      </c>
      <c r="L30" s="61">
        <f>技能!I$15+技能!J$15*收益明细!J30</f>
        <v>0.16250000000000001</v>
      </c>
      <c r="M30" s="58">
        <f>K30*(1-L30)+K30*技能!K$15*(L30)</f>
        <v>1685.625</v>
      </c>
      <c r="O30" s="27">
        <v>26</v>
      </c>
      <c r="P30" s="27">
        <f>每一波的怪!C27+P29</f>
        <v>1380</v>
      </c>
      <c r="Q30" s="27">
        <f t="shared" si="4"/>
        <v>24</v>
      </c>
      <c r="R30" s="58">
        <f>怪列表!O40</f>
        <v>3756.4806855394759</v>
      </c>
      <c r="S30" s="27">
        <v>26</v>
      </c>
    </row>
    <row r="31" spans="1:19" ht="17.25" thickBot="1" x14ac:dyDescent="0.2">
      <c r="A31" s="27" t="s">
        <v>705</v>
      </c>
      <c r="B31" s="27">
        <f t="shared" si="6"/>
        <v>2635</v>
      </c>
      <c r="C31" s="27">
        <f t="shared" si="5"/>
        <v>45</v>
      </c>
      <c r="D31" s="27">
        <f t="shared" si="1"/>
        <v>40</v>
      </c>
      <c r="E31" s="58">
        <f>VLOOKUP(D31,O$5:R$44,4)*怪列表!Q$2</f>
        <v>33100.533357640765</v>
      </c>
      <c r="G31" s="27" t="s">
        <v>741</v>
      </c>
      <c r="H31" s="27">
        <f t="shared" si="2"/>
        <v>1350</v>
      </c>
      <c r="I31" s="27">
        <f t="shared" si="3"/>
        <v>23</v>
      </c>
      <c r="J31" s="27">
        <f t="shared" si="0"/>
        <v>25</v>
      </c>
      <c r="K31" s="27">
        <f>200+J31*技能!H$15</f>
        <v>1450</v>
      </c>
      <c r="L31" s="61">
        <f>技能!I$15+技能!J$15*收益明细!J31</f>
        <v>0.16250000000000001</v>
      </c>
      <c r="M31" s="58">
        <f>K31*(1-L31)+K31*技能!K$15*(L31)</f>
        <v>1685.625</v>
      </c>
      <c r="O31" s="27">
        <v>27</v>
      </c>
      <c r="P31" s="27">
        <f>每一波的怪!C28+P30</f>
        <v>1420</v>
      </c>
      <c r="Q31" s="27">
        <f t="shared" si="4"/>
        <v>24</v>
      </c>
      <c r="R31" s="58">
        <f>怪列表!O41</f>
        <v>4056.9991403826343</v>
      </c>
      <c r="S31" s="27">
        <v>27</v>
      </c>
    </row>
    <row r="32" spans="1:19" ht="17.25" thickBot="1" x14ac:dyDescent="0.2">
      <c r="A32" s="27" t="s">
        <v>706</v>
      </c>
      <c r="B32" s="27">
        <f t="shared" si="6"/>
        <v>2735</v>
      </c>
      <c r="C32" s="27">
        <f t="shared" si="5"/>
        <v>46</v>
      </c>
      <c r="D32" s="27">
        <f t="shared" si="1"/>
        <v>40</v>
      </c>
      <c r="E32" s="58">
        <f>VLOOKUP(D32,O$5:R$44,4)*怪列表!Q$2</f>
        <v>33100.533357640765</v>
      </c>
      <c r="G32" s="27" t="s">
        <v>742</v>
      </c>
      <c r="H32" s="27">
        <f t="shared" si="2"/>
        <v>1400</v>
      </c>
      <c r="I32" s="27">
        <f t="shared" si="3"/>
        <v>24</v>
      </c>
      <c r="J32" s="27">
        <f t="shared" si="0"/>
        <v>27</v>
      </c>
      <c r="K32" s="27">
        <f>200+J32*技能!H$15</f>
        <v>1550</v>
      </c>
      <c r="L32" s="61">
        <f>技能!I$15+技能!J$15*收益明细!J32</f>
        <v>0.16750000000000001</v>
      </c>
      <c r="M32" s="58">
        <f>K32*(1-L32)+K32*技能!K$15*(L32)</f>
        <v>1809.625</v>
      </c>
      <c r="O32" s="27">
        <v>28</v>
      </c>
      <c r="P32" s="27">
        <f>每一波的怪!C29+P31</f>
        <v>1460</v>
      </c>
      <c r="Q32" s="27">
        <f t="shared" si="4"/>
        <v>25</v>
      </c>
      <c r="R32" s="58">
        <f>怪列表!O42</f>
        <v>4381.5590716132447</v>
      </c>
      <c r="S32" s="27">
        <v>28</v>
      </c>
    </row>
    <row r="33" spans="1:19" ht="17.25" thickBot="1" x14ac:dyDescent="0.2">
      <c r="A33" s="27" t="s">
        <v>707</v>
      </c>
      <c r="B33" s="27">
        <f t="shared" si="6"/>
        <v>2835</v>
      </c>
      <c r="C33" s="27">
        <f t="shared" si="5"/>
        <v>48</v>
      </c>
      <c r="D33" s="27">
        <f t="shared" si="1"/>
        <v>40</v>
      </c>
      <c r="E33" s="58">
        <f>VLOOKUP(D33,O$5:R$44,4)*怪列表!Q$2</f>
        <v>33100.533357640765</v>
      </c>
      <c r="G33" s="27" t="s">
        <v>743</v>
      </c>
      <c r="H33" s="27">
        <f t="shared" si="2"/>
        <v>1450</v>
      </c>
      <c r="I33" s="27">
        <f t="shared" si="3"/>
        <v>25</v>
      </c>
      <c r="J33" s="27">
        <f t="shared" si="0"/>
        <v>28</v>
      </c>
      <c r="K33" s="27">
        <f>200+J33*技能!H$15</f>
        <v>1600</v>
      </c>
      <c r="L33" s="61">
        <f>技能!I$15+技能!J$15*收益明细!J33</f>
        <v>0.17</v>
      </c>
      <c r="M33" s="58">
        <f>K33*(1-L33)+K33*技能!K$15*(L33)</f>
        <v>1872</v>
      </c>
      <c r="O33" s="27">
        <v>29</v>
      </c>
      <c r="P33" s="27">
        <f>每一波的怪!C30+P32</f>
        <v>1500</v>
      </c>
      <c r="Q33" s="27">
        <f t="shared" si="4"/>
        <v>26</v>
      </c>
      <c r="R33" s="58">
        <f>怪列表!O43</f>
        <v>4732.0837973423049</v>
      </c>
      <c r="S33" s="27">
        <v>29</v>
      </c>
    </row>
    <row r="34" spans="1:19" ht="17.25" thickBot="1" x14ac:dyDescent="0.2">
      <c r="A34" s="27" t="s">
        <v>708</v>
      </c>
      <c r="B34" s="27">
        <f t="shared" si="6"/>
        <v>2935</v>
      </c>
      <c r="C34" s="27">
        <f t="shared" si="5"/>
        <v>50</v>
      </c>
      <c r="D34" s="27">
        <f t="shared" si="1"/>
        <v>40</v>
      </c>
      <c r="E34" s="58">
        <f>VLOOKUP(D34,O$5:R$44,4)*怪列表!Q$2</f>
        <v>33100.533357640765</v>
      </c>
      <c r="G34" s="27" t="s">
        <v>744</v>
      </c>
      <c r="H34" s="27">
        <f t="shared" si="2"/>
        <v>1500</v>
      </c>
      <c r="I34" s="27">
        <f t="shared" si="3"/>
        <v>25</v>
      </c>
      <c r="J34" s="27">
        <f t="shared" si="0"/>
        <v>28</v>
      </c>
      <c r="K34" s="27">
        <f>200+J34*技能!H$15</f>
        <v>1600</v>
      </c>
      <c r="L34" s="61">
        <f>技能!I$15+技能!J$15*收益明细!J34</f>
        <v>0.17</v>
      </c>
      <c r="M34" s="58">
        <f>K34*(1-L34)+K34*技能!K$15*(L34)</f>
        <v>1872</v>
      </c>
      <c r="O34" s="27">
        <v>30</v>
      </c>
      <c r="P34" s="27">
        <f>每一波的怪!C31+P33</f>
        <v>1540</v>
      </c>
      <c r="Q34" s="27">
        <f t="shared" si="4"/>
        <v>26</v>
      </c>
      <c r="R34" s="58">
        <f>怪列表!O44</f>
        <v>5110.6505011296895</v>
      </c>
      <c r="S34" s="27">
        <v>30</v>
      </c>
    </row>
    <row r="35" spans="1:19" ht="17.25" thickBot="1" x14ac:dyDescent="0.2">
      <c r="A35" s="27" t="s">
        <v>776</v>
      </c>
      <c r="B35" s="27">
        <f t="shared" si="6"/>
        <v>3035</v>
      </c>
      <c r="C35" s="27">
        <f t="shared" si="5"/>
        <v>51</v>
      </c>
      <c r="D35" s="27">
        <f t="shared" si="1"/>
        <v>40</v>
      </c>
      <c r="E35" s="58">
        <f>VLOOKUP(D35,O$5:R$44,4)*怪列表!Q$2</f>
        <v>33100.533357640765</v>
      </c>
      <c r="G35" s="27" t="s">
        <v>745</v>
      </c>
      <c r="H35" s="27">
        <f t="shared" si="2"/>
        <v>1550</v>
      </c>
      <c r="I35" s="27">
        <f t="shared" si="3"/>
        <v>26</v>
      </c>
      <c r="J35" s="27">
        <f t="shared" si="0"/>
        <v>30</v>
      </c>
      <c r="K35" s="27">
        <f>200+J35*技能!H$15</f>
        <v>1700</v>
      </c>
      <c r="L35" s="61">
        <f>技能!I$15+技能!J$15*收益明细!J35</f>
        <v>0.17499999999999999</v>
      </c>
      <c r="M35" s="58">
        <f>K35*(1-L35)+K35*技能!K$15*(L35)</f>
        <v>1997.5</v>
      </c>
      <c r="O35" s="27">
        <v>31</v>
      </c>
      <c r="P35" s="27">
        <f>每一波的怪!C32+P34</f>
        <v>1660</v>
      </c>
      <c r="Q35" s="27">
        <f t="shared" si="4"/>
        <v>28</v>
      </c>
      <c r="R35" s="58">
        <f>怪列表!O45</f>
        <v>5519.5025412200657</v>
      </c>
      <c r="S35" s="27">
        <v>31</v>
      </c>
    </row>
    <row r="36" spans="1:19" ht="17.25" thickBot="1" x14ac:dyDescent="0.2">
      <c r="A36" s="27" t="s">
        <v>777</v>
      </c>
      <c r="B36" s="27">
        <f t="shared" si="6"/>
        <v>3135</v>
      </c>
      <c r="C36" s="27">
        <f t="shared" si="5"/>
        <v>53</v>
      </c>
      <c r="D36" s="27">
        <f t="shared" si="1"/>
        <v>40</v>
      </c>
      <c r="E36" s="58">
        <f>VLOOKUP(D36,O$5:R$44,4)*怪列表!Q$2</f>
        <v>33100.533357640765</v>
      </c>
      <c r="G36" s="27" t="s">
        <v>746</v>
      </c>
      <c r="H36" s="27">
        <f t="shared" si="2"/>
        <v>1600</v>
      </c>
      <c r="I36" s="27">
        <f t="shared" si="3"/>
        <v>27</v>
      </c>
      <c r="J36" s="27">
        <f t="shared" ref="J36:J53" si="7">VLOOKUP(I36,Q$4:S$44,3)</f>
        <v>30</v>
      </c>
      <c r="K36" s="27">
        <f>200+J36*技能!H$15</f>
        <v>1700</v>
      </c>
      <c r="L36" s="61">
        <f>技能!I$15+技能!J$15*收益明细!J36</f>
        <v>0.17499999999999999</v>
      </c>
      <c r="M36" s="58">
        <f>K36*(1-L36)+K36*技能!K$15*(L36)</f>
        <v>1997.5</v>
      </c>
      <c r="O36" s="27">
        <v>32</v>
      </c>
      <c r="P36" s="27">
        <f>每一波的怪!C33+P35</f>
        <v>1700</v>
      </c>
      <c r="Q36" s="27">
        <f t="shared" si="4"/>
        <v>29</v>
      </c>
      <c r="R36" s="58">
        <f>怪列表!O46</f>
        <v>5961.0627445176715</v>
      </c>
      <c r="S36" s="27">
        <v>32</v>
      </c>
    </row>
    <row r="37" spans="1:19" ht="17.25" thickBot="1" x14ac:dyDescent="0.2">
      <c r="A37" s="27" t="s">
        <v>778</v>
      </c>
      <c r="B37" s="27">
        <f t="shared" si="6"/>
        <v>3235</v>
      </c>
      <c r="C37" s="27">
        <f t="shared" si="5"/>
        <v>55</v>
      </c>
      <c r="D37" s="27">
        <f t="shared" si="1"/>
        <v>40</v>
      </c>
      <c r="E37" s="58">
        <f>VLOOKUP(D37,O$5:R$44,4)*怪列表!Q$2</f>
        <v>33100.533357640765</v>
      </c>
      <c r="G37" s="27" t="s">
        <v>747</v>
      </c>
      <c r="H37" s="27">
        <f t="shared" ref="H37:H53" si="8">H36+H$2</f>
        <v>1650</v>
      </c>
      <c r="I37" s="27">
        <f t="shared" si="3"/>
        <v>28</v>
      </c>
      <c r="J37" s="27">
        <f t="shared" si="7"/>
        <v>31</v>
      </c>
      <c r="K37" s="27">
        <f>200+J37*技能!H$15</f>
        <v>1750</v>
      </c>
      <c r="L37" s="61">
        <f>技能!I$15+技能!J$15*收益明细!J37</f>
        <v>0.17749999999999999</v>
      </c>
      <c r="M37" s="58">
        <f>K37*(1-L37)+K37*技能!K$15*(L37)</f>
        <v>2060.625</v>
      </c>
      <c r="O37" s="27">
        <v>33</v>
      </c>
      <c r="P37" s="27">
        <f>每一波的怪!C34+P36</f>
        <v>1740</v>
      </c>
      <c r="Q37" s="27">
        <f t="shared" si="4"/>
        <v>30</v>
      </c>
      <c r="R37" s="58">
        <f>怪列表!O47</f>
        <v>6437.9477640790847</v>
      </c>
      <c r="S37" s="27">
        <v>33</v>
      </c>
    </row>
    <row r="38" spans="1:19" ht="17.25" thickBot="1" x14ac:dyDescent="0.2">
      <c r="A38" s="27" t="s">
        <v>779</v>
      </c>
      <c r="B38" s="27">
        <f t="shared" si="6"/>
        <v>3335</v>
      </c>
      <c r="C38" s="27">
        <f t="shared" si="5"/>
        <v>56</v>
      </c>
      <c r="D38" s="27">
        <f t="shared" si="1"/>
        <v>40</v>
      </c>
      <c r="E38" s="58">
        <f>VLOOKUP(D38,O$5:R$44,4)*怪列表!Q$2</f>
        <v>33100.533357640765</v>
      </c>
      <c r="G38" s="27" t="s">
        <v>748</v>
      </c>
      <c r="H38" s="27">
        <f t="shared" si="8"/>
        <v>1700</v>
      </c>
      <c r="I38" s="27">
        <f t="shared" si="3"/>
        <v>29</v>
      </c>
      <c r="J38" s="27">
        <f t="shared" si="7"/>
        <v>32</v>
      </c>
      <c r="K38" s="27">
        <f>200+J38*技能!H$15</f>
        <v>1800</v>
      </c>
      <c r="L38" s="61">
        <f>技能!I$15+技能!J$15*收益明细!J38</f>
        <v>0.18</v>
      </c>
      <c r="M38" s="58">
        <f>K38*(1-L38)+K38*技能!K$15*(L38)</f>
        <v>2124</v>
      </c>
      <c r="O38" s="27">
        <v>34</v>
      </c>
      <c r="P38" s="27">
        <f>每一波的怪!C35+P37</f>
        <v>1780</v>
      </c>
      <c r="Q38" s="27">
        <f t="shared" si="4"/>
        <v>30</v>
      </c>
      <c r="R38" s="58">
        <f>怪列表!O48</f>
        <v>6952.9835852054121</v>
      </c>
      <c r="S38" s="27">
        <v>34</v>
      </c>
    </row>
    <row r="39" spans="1:19" ht="17.25" thickBot="1" x14ac:dyDescent="0.2">
      <c r="A39" s="27" t="s">
        <v>780</v>
      </c>
      <c r="B39" s="27">
        <f t="shared" si="6"/>
        <v>3435</v>
      </c>
      <c r="C39" s="27">
        <f t="shared" si="5"/>
        <v>58</v>
      </c>
      <c r="D39" s="27">
        <f t="shared" si="1"/>
        <v>40</v>
      </c>
      <c r="E39" s="58">
        <f>VLOOKUP(D39,O$5:R$44,4)*怪列表!Q$2</f>
        <v>33100.533357640765</v>
      </c>
      <c r="G39" s="27" t="s">
        <v>749</v>
      </c>
      <c r="H39" s="27">
        <f t="shared" si="8"/>
        <v>1750</v>
      </c>
      <c r="I39" s="27">
        <f t="shared" si="3"/>
        <v>30</v>
      </c>
      <c r="J39" s="27">
        <f t="shared" si="7"/>
        <v>34</v>
      </c>
      <c r="K39" s="27">
        <f>200+J39*技能!H$15</f>
        <v>1900</v>
      </c>
      <c r="L39" s="61">
        <f>技能!I$15+技能!J$15*收益明细!J39</f>
        <v>0.185</v>
      </c>
      <c r="M39" s="58">
        <f>K39*(1-L39)+K39*技能!K$15*(L39)</f>
        <v>2251.5</v>
      </c>
      <c r="O39" s="27">
        <v>35</v>
      </c>
      <c r="P39" s="27">
        <f>每一波的怪!C36+P38</f>
        <v>1820</v>
      </c>
      <c r="Q39" s="27">
        <f t="shared" si="4"/>
        <v>31</v>
      </c>
      <c r="R39" s="58">
        <f>怪列表!O49</f>
        <v>7509.222272021846</v>
      </c>
      <c r="S39" s="27">
        <v>35</v>
      </c>
    </row>
    <row r="40" spans="1:19" ht="17.25" thickBot="1" x14ac:dyDescent="0.2">
      <c r="A40" s="27" t="s">
        <v>781</v>
      </c>
      <c r="B40" s="27">
        <f t="shared" si="6"/>
        <v>3535</v>
      </c>
      <c r="C40" s="27">
        <f t="shared" si="5"/>
        <v>60</v>
      </c>
      <c r="D40" s="27">
        <f t="shared" si="1"/>
        <v>40</v>
      </c>
      <c r="E40" s="58">
        <f>VLOOKUP(D40,O$5:R$44,4)*怪列表!Q$2</f>
        <v>33100.533357640765</v>
      </c>
      <c r="G40" s="27" t="s">
        <v>750</v>
      </c>
      <c r="H40" s="27">
        <f t="shared" si="8"/>
        <v>1800</v>
      </c>
      <c r="I40" s="27">
        <f t="shared" si="3"/>
        <v>30</v>
      </c>
      <c r="J40" s="27">
        <f t="shared" si="7"/>
        <v>34</v>
      </c>
      <c r="K40" s="27">
        <f>200+J40*技能!H$15</f>
        <v>1900</v>
      </c>
      <c r="L40" s="61">
        <f>技能!I$15+技能!J$15*收益明细!J40</f>
        <v>0.185</v>
      </c>
      <c r="M40" s="58">
        <f>K40*(1-L40)+K40*技能!K$15*(L40)</f>
        <v>2251.5</v>
      </c>
      <c r="O40" s="27">
        <v>36</v>
      </c>
      <c r="P40" s="27">
        <f>每一波的怪!C37+P39</f>
        <v>1920</v>
      </c>
      <c r="Q40" s="27">
        <f t="shared" si="4"/>
        <v>33</v>
      </c>
      <c r="R40" s="58">
        <f>怪列表!O50</f>
        <v>8109.960053783594</v>
      </c>
      <c r="S40" s="27">
        <v>36</v>
      </c>
    </row>
    <row r="41" spans="1:19" ht="17.25" thickBot="1" x14ac:dyDescent="0.2">
      <c r="A41" s="27"/>
      <c r="B41" s="27"/>
      <c r="C41" s="27"/>
      <c r="D41" s="27"/>
      <c r="E41" s="58"/>
      <c r="G41" s="27" t="s">
        <v>751</v>
      </c>
      <c r="H41" s="27">
        <f t="shared" si="8"/>
        <v>1850</v>
      </c>
      <c r="I41" s="27">
        <f t="shared" si="3"/>
        <v>31</v>
      </c>
      <c r="J41" s="27">
        <f t="shared" si="7"/>
        <v>35</v>
      </c>
      <c r="K41" s="27">
        <f>200+J41*技能!H$15</f>
        <v>1950</v>
      </c>
      <c r="L41" s="61">
        <f>技能!I$15+技能!J$15*收益明细!J41</f>
        <v>0.1875</v>
      </c>
      <c r="M41" s="58">
        <f>K41*(1-L41)+K41*技能!K$15*(L41)</f>
        <v>2315.625</v>
      </c>
      <c r="O41" s="27">
        <v>37</v>
      </c>
      <c r="P41" s="27">
        <f>每一波的怪!C38+P40</f>
        <v>1960</v>
      </c>
      <c r="Q41" s="27">
        <f t="shared" si="4"/>
        <v>33</v>
      </c>
      <c r="R41" s="58">
        <f>怪列表!O51</f>
        <v>8758.7568580862808</v>
      </c>
      <c r="S41" s="27">
        <v>37</v>
      </c>
    </row>
    <row r="42" spans="1:19" ht="17.25" thickBot="1" x14ac:dyDescent="0.2">
      <c r="G42" s="27" t="s">
        <v>752</v>
      </c>
      <c r="H42" s="27">
        <f t="shared" si="8"/>
        <v>1900</v>
      </c>
      <c r="I42" s="27">
        <f t="shared" si="3"/>
        <v>32</v>
      </c>
      <c r="J42" s="27">
        <f t="shared" si="7"/>
        <v>35</v>
      </c>
      <c r="K42" s="27">
        <f>200+J42*技能!H$15</f>
        <v>1950</v>
      </c>
      <c r="L42" s="61">
        <f>技能!I$15+技能!J$15*收益明细!J42</f>
        <v>0.1875</v>
      </c>
      <c r="M42" s="58">
        <f>K42*(1-L42)+K42*技能!K$15*(L42)</f>
        <v>2315.625</v>
      </c>
      <c r="O42" s="27">
        <v>38</v>
      </c>
      <c r="P42" s="27">
        <f>每一波的怪!C39+P41</f>
        <v>2000</v>
      </c>
      <c r="Q42" s="27">
        <f t="shared" si="4"/>
        <v>34</v>
      </c>
      <c r="R42" s="58">
        <f>怪列表!O52</f>
        <v>9459.4574067331851</v>
      </c>
      <c r="S42" s="27">
        <v>38</v>
      </c>
    </row>
    <row r="43" spans="1:19" ht="17.25" thickBot="1" x14ac:dyDescent="0.2">
      <c r="G43" s="27" t="s">
        <v>753</v>
      </c>
      <c r="H43" s="27">
        <f t="shared" si="8"/>
        <v>1950</v>
      </c>
      <c r="I43" s="27">
        <f t="shared" si="3"/>
        <v>33</v>
      </c>
      <c r="J43" s="27">
        <f t="shared" si="7"/>
        <v>37</v>
      </c>
      <c r="K43" s="27">
        <f>200+J43*技能!H$15</f>
        <v>2050</v>
      </c>
      <c r="L43" s="61">
        <f>技能!I$15+技能!J$15*收益明细!J43</f>
        <v>0.1925</v>
      </c>
      <c r="M43" s="58">
        <f>K43*(1-L43)+K43*技能!K$15*(L43)</f>
        <v>2444.625</v>
      </c>
      <c r="O43" s="27">
        <v>39</v>
      </c>
      <c r="P43" s="27">
        <f>每一波的怪!C40+P42</f>
        <v>2040</v>
      </c>
      <c r="Q43" s="27">
        <f t="shared" si="4"/>
        <v>35</v>
      </c>
      <c r="R43" s="58">
        <f>怪列表!O53</f>
        <v>10216.21399927184</v>
      </c>
      <c r="S43" s="27">
        <v>39</v>
      </c>
    </row>
    <row r="44" spans="1:19" ht="17.25" thickBot="1" x14ac:dyDescent="0.2">
      <c r="G44" s="27" t="s">
        <v>754</v>
      </c>
      <c r="H44" s="27">
        <f t="shared" si="8"/>
        <v>2000</v>
      </c>
      <c r="I44" s="27">
        <f t="shared" si="3"/>
        <v>34</v>
      </c>
      <c r="J44" s="27">
        <f t="shared" si="7"/>
        <v>38</v>
      </c>
      <c r="K44" s="27">
        <f>200+J44*技能!H$15</f>
        <v>2100</v>
      </c>
      <c r="L44" s="61">
        <f>技能!I$15+技能!J$15*收益明细!J44</f>
        <v>0.19500000000000001</v>
      </c>
      <c r="M44" s="58">
        <f>K44*(1-L44)+K44*技能!K$15*(L44)</f>
        <v>2509.5</v>
      </c>
      <c r="O44" s="27">
        <v>40</v>
      </c>
      <c r="P44" s="27">
        <f>每一波的怪!C41+P43</f>
        <v>2080</v>
      </c>
      <c r="Q44" s="27">
        <f t="shared" si="4"/>
        <v>35</v>
      </c>
      <c r="R44" s="58">
        <f>怪列表!O54</f>
        <v>11033.511119213588</v>
      </c>
      <c r="S44" s="27">
        <v>40</v>
      </c>
    </row>
    <row r="45" spans="1:19" ht="17.25" thickBot="1" x14ac:dyDescent="0.2">
      <c r="G45" s="27" t="s">
        <v>755</v>
      </c>
      <c r="H45" s="27">
        <f t="shared" si="8"/>
        <v>2050</v>
      </c>
      <c r="I45" s="27">
        <f t="shared" si="3"/>
        <v>35</v>
      </c>
      <c r="J45" s="27">
        <f t="shared" si="7"/>
        <v>40</v>
      </c>
      <c r="K45" s="27">
        <f>200+J45*技能!H$15</f>
        <v>2200</v>
      </c>
      <c r="L45" s="61">
        <f>技能!I$15+技能!J$15*收益明细!J45</f>
        <v>0.2</v>
      </c>
      <c r="M45" s="58">
        <f>K45*(1-L45)+K45*技能!K$15*(L45)</f>
        <v>2640</v>
      </c>
    </row>
    <row r="46" spans="1:19" ht="17.25" thickBot="1" x14ac:dyDescent="0.2">
      <c r="G46" s="27" t="s">
        <v>756</v>
      </c>
      <c r="H46" s="27">
        <f t="shared" si="8"/>
        <v>2100</v>
      </c>
      <c r="I46" s="27">
        <f t="shared" si="3"/>
        <v>35</v>
      </c>
      <c r="J46" s="27">
        <f t="shared" si="7"/>
        <v>40</v>
      </c>
      <c r="K46" s="27">
        <f>200+J46*技能!H$15</f>
        <v>2200</v>
      </c>
      <c r="L46" s="61">
        <f>技能!I$15+技能!J$15*收益明细!J46</f>
        <v>0.2</v>
      </c>
      <c r="M46" s="58">
        <f>K46*(1-L46)+K46*技能!K$15*(L46)</f>
        <v>2640</v>
      </c>
    </row>
    <row r="47" spans="1:19" ht="17.25" thickBot="1" x14ac:dyDescent="0.2">
      <c r="G47" s="27" t="s">
        <v>757</v>
      </c>
      <c r="H47" s="27">
        <f t="shared" si="8"/>
        <v>2150</v>
      </c>
      <c r="I47" s="27">
        <f t="shared" si="3"/>
        <v>36</v>
      </c>
      <c r="J47" s="27">
        <f t="shared" si="7"/>
        <v>40</v>
      </c>
      <c r="K47" s="27">
        <f>200+J47*技能!H$15</f>
        <v>2200</v>
      </c>
      <c r="L47" s="61">
        <f>技能!I$15+技能!J$15*收益明细!J47</f>
        <v>0.2</v>
      </c>
      <c r="M47" s="58">
        <f>K47*(1-L47)+K47*技能!K$15*(L47)</f>
        <v>2640</v>
      </c>
    </row>
    <row r="48" spans="1:19" ht="17.25" thickBot="1" x14ac:dyDescent="0.2">
      <c r="G48" s="27" t="s">
        <v>758</v>
      </c>
      <c r="H48" s="27">
        <f t="shared" si="8"/>
        <v>2200</v>
      </c>
      <c r="I48" s="27">
        <f t="shared" si="3"/>
        <v>37</v>
      </c>
      <c r="J48" s="27">
        <f t="shared" si="7"/>
        <v>40</v>
      </c>
      <c r="K48" s="27">
        <f>200+J48*技能!H$15</f>
        <v>2200</v>
      </c>
      <c r="L48" s="61">
        <f>技能!I$15+技能!J$15*收益明细!J48</f>
        <v>0.2</v>
      </c>
      <c r="M48" s="58">
        <f>K48*(1-L48)+K48*技能!K$15*(L48)</f>
        <v>2640</v>
      </c>
    </row>
    <row r="49" spans="7:13" ht="17.25" thickBot="1" x14ac:dyDescent="0.2">
      <c r="G49" s="27" t="s">
        <v>759</v>
      </c>
      <c r="H49" s="27">
        <f t="shared" si="8"/>
        <v>2250</v>
      </c>
      <c r="I49" s="27">
        <f t="shared" si="3"/>
        <v>38</v>
      </c>
      <c r="J49" s="27">
        <f t="shared" si="7"/>
        <v>40</v>
      </c>
      <c r="K49" s="27">
        <f>200+J49*技能!H$15</f>
        <v>2200</v>
      </c>
      <c r="L49" s="61">
        <f>技能!I$15+技能!J$15*收益明细!J49</f>
        <v>0.2</v>
      </c>
      <c r="M49" s="58">
        <f>K49*(1-L49)+K49*技能!K$15*(L49)</f>
        <v>2640</v>
      </c>
    </row>
    <row r="50" spans="7:13" ht="17.25" thickBot="1" x14ac:dyDescent="0.2">
      <c r="G50" s="27" t="s">
        <v>760</v>
      </c>
      <c r="H50" s="27">
        <f t="shared" si="8"/>
        <v>2300</v>
      </c>
      <c r="I50" s="27">
        <f t="shared" si="3"/>
        <v>39</v>
      </c>
      <c r="J50" s="27">
        <f t="shared" si="7"/>
        <v>40</v>
      </c>
      <c r="K50" s="27">
        <f>200+J50*技能!H$15</f>
        <v>2200</v>
      </c>
      <c r="L50" s="61">
        <f>技能!I$15+技能!J$15*收益明细!J50</f>
        <v>0.2</v>
      </c>
      <c r="M50" s="58">
        <f>K50*(1-L50)+K50*技能!K$15*(L50)</f>
        <v>2640</v>
      </c>
    </row>
    <row r="51" spans="7:13" ht="17.25" thickBot="1" x14ac:dyDescent="0.2">
      <c r="G51" s="27" t="s">
        <v>761</v>
      </c>
      <c r="H51" s="27">
        <f t="shared" si="8"/>
        <v>2350</v>
      </c>
      <c r="I51" s="27">
        <f t="shared" si="3"/>
        <v>40</v>
      </c>
      <c r="J51" s="27">
        <f t="shared" si="7"/>
        <v>40</v>
      </c>
      <c r="K51" s="27">
        <f>200+J51*技能!H$15</f>
        <v>2200</v>
      </c>
      <c r="L51" s="61">
        <f>技能!I$15+技能!J$15*收益明细!J51</f>
        <v>0.2</v>
      </c>
      <c r="M51" s="58">
        <f>K51*(1-L51)+K51*技能!K$15*(L51)</f>
        <v>2640</v>
      </c>
    </row>
    <row r="52" spans="7:13" ht="17.25" thickBot="1" x14ac:dyDescent="0.2">
      <c r="G52" s="27" t="s">
        <v>762</v>
      </c>
      <c r="H52" s="27">
        <f t="shared" si="8"/>
        <v>2400</v>
      </c>
      <c r="I52" s="27">
        <f t="shared" si="3"/>
        <v>40</v>
      </c>
      <c r="J52" s="27">
        <f t="shared" si="7"/>
        <v>40</v>
      </c>
      <c r="K52" s="27">
        <f>200+J52*技能!H$15</f>
        <v>2200</v>
      </c>
      <c r="L52" s="61">
        <f>技能!I$15+技能!J$15*收益明细!J52</f>
        <v>0.2</v>
      </c>
      <c r="M52" s="58">
        <f>K52*(1-L52)+K52*技能!K$15*(L52)</f>
        <v>2640</v>
      </c>
    </row>
    <row r="53" spans="7:13" ht="17.25" thickBot="1" x14ac:dyDescent="0.2">
      <c r="G53" s="27" t="s">
        <v>763</v>
      </c>
      <c r="H53" s="27">
        <f t="shared" si="8"/>
        <v>2450</v>
      </c>
      <c r="I53" s="27">
        <f t="shared" si="3"/>
        <v>41</v>
      </c>
      <c r="J53" s="27">
        <f t="shared" si="7"/>
        <v>40</v>
      </c>
      <c r="K53" s="27">
        <f>200+J53*技能!H$15</f>
        <v>2200</v>
      </c>
      <c r="L53" s="61">
        <f>技能!I$15+技能!J$15*收益明细!J53</f>
        <v>0.2</v>
      </c>
      <c r="M53" s="58">
        <f>K53*(1-L53)+K53*技能!K$15*(L53)</f>
        <v>2640</v>
      </c>
    </row>
    <row r="54" spans="7:13" ht="17.25" thickBot="1" x14ac:dyDescent="0.2">
      <c r="G54" s="27" t="s">
        <v>782</v>
      </c>
      <c r="H54" s="27">
        <f t="shared" ref="H54:H73" si="9">H53+H$2</f>
        <v>2500</v>
      </c>
      <c r="I54" s="27">
        <f t="shared" si="3"/>
        <v>42</v>
      </c>
      <c r="J54" s="27">
        <f t="shared" ref="J54:J73" si="10">VLOOKUP(I54,Q$4:S$44,3)</f>
        <v>40</v>
      </c>
      <c r="K54" s="27">
        <f>200+J54*技能!H$15</f>
        <v>2200</v>
      </c>
      <c r="L54" s="61">
        <f>技能!I$15+技能!J$15*收益明细!J54</f>
        <v>0.2</v>
      </c>
      <c r="M54" s="58">
        <f>K54*(1-L54)+K54*技能!K$15*(L54)</f>
        <v>2640</v>
      </c>
    </row>
    <row r="55" spans="7:13" ht="17.25" thickBot="1" x14ac:dyDescent="0.2">
      <c r="G55" s="27" t="s">
        <v>783</v>
      </c>
      <c r="H55" s="27">
        <f t="shared" si="9"/>
        <v>2550</v>
      </c>
      <c r="I55" s="27">
        <f t="shared" si="3"/>
        <v>43</v>
      </c>
      <c r="J55" s="27">
        <f t="shared" si="10"/>
        <v>40</v>
      </c>
      <c r="K55" s="27">
        <f>200+J55*技能!H$15</f>
        <v>2200</v>
      </c>
      <c r="L55" s="61">
        <f>技能!I$15+技能!J$15*收益明细!J55</f>
        <v>0.2</v>
      </c>
      <c r="M55" s="58">
        <f>K55*(1-L55)+K55*技能!K$15*(L55)</f>
        <v>2640</v>
      </c>
    </row>
    <row r="56" spans="7:13" ht="17.25" thickBot="1" x14ac:dyDescent="0.2">
      <c r="G56" s="27" t="s">
        <v>784</v>
      </c>
      <c r="H56" s="27">
        <f t="shared" si="9"/>
        <v>2600</v>
      </c>
      <c r="I56" s="27">
        <f t="shared" si="3"/>
        <v>44</v>
      </c>
      <c r="J56" s="27">
        <f t="shared" si="10"/>
        <v>40</v>
      </c>
      <c r="K56" s="27">
        <f>200+J56*技能!H$15</f>
        <v>2200</v>
      </c>
      <c r="L56" s="61">
        <f>技能!I$15+技能!J$15*收益明细!J56</f>
        <v>0.2</v>
      </c>
      <c r="M56" s="58">
        <f>K56*(1-L56)+K56*技能!K$15*(L56)</f>
        <v>2640</v>
      </c>
    </row>
    <row r="57" spans="7:13" ht="17.25" thickBot="1" x14ac:dyDescent="0.2">
      <c r="G57" s="27" t="s">
        <v>785</v>
      </c>
      <c r="H57" s="27">
        <f t="shared" si="9"/>
        <v>2650</v>
      </c>
      <c r="I57" s="27">
        <f t="shared" si="3"/>
        <v>45</v>
      </c>
      <c r="J57" s="27">
        <f t="shared" si="10"/>
        <v>40</v>
      </c>
      <c r="K57" s="27">
        <f>200+J57*技能!H$15</f>
        <v>2200</v>
      </c>
      <c r="L57" s="61">
        <f>技能!I$15+技能!J$15*收益明细!J57</f>
        <v>0.2</v>
      </c>
      <c r="M57" s="58">
        <f>K57*(1-L57)+K57*技能!K$15*(L57)</f>
        <v>2640</v>
      </c>
    </row>
    <row r="58" spans="7:13" ht="17.25" thickBot="1" x14ac:dyDescent="0.2">
      <c r="G58" s="27" t="s">
        <v>786</v>
      </c>
      <c r="H58" s="27">
        <f t="shared" si="9"/>
        <v>2700</v>
      </c>
      <c r="I58" s="27">
        <f t="shared" si="3"/>
        <v>45</v>
      </c>
      <c r="J58" s="27">
        <f t="shared" si="10"/>
        <v>40</v>
      </c>
      <c r="K58" s="27">
        <f>200+J58*技能!H$15</f>
        <v>2200</v>
      </c>
      <c r="L58" s="61">
        <f>技能!I$15+技能!J$15*收益明细!J58</f>
        <v>0.2</v>
      </c>
      <c r="M58" s="58">
        <f>K58*(1-L58)+K58*技能!K$15*(L58)</f>
        <v>2640</v>
      </c>
    </row>
    <row r="59" spans="7:13" ht="17.25" thickBot="1" x14ac:dyDescent="0.2">
      <c r="G59" s="27" t="s">
        <v>787</v>
      </c>
      <c r="H59" s="27">
        <f t="shared" si="9"/>
        <v>2750</v>
      </c>
      <c r="I59" s="27">
        <f t="shared" si="3"/>
        <v>46</v>
      </c>
      <c r="J59" s="27">
        <f t="shared" si="10"/>
        <v>40</v>
      </c>
      <c r="K59" s="27">
        <f>200+J59*技能!H$15</f>
        <v>2200</v>
      </c>
      <c r="L59" s="61">
        <f>技能!I$15+技能!J$15*收益明细!J59</f>
        <v>0.2</v>
      </c>
      <c r="M59" s="58">
        <f>K59*(1-L59)+K59*技能!K$15*(L59)</f>
        <v>2640</v>
      </c>
    </row>
    <row r="60" spans="7:13" ht="17.25" thickBot="1" x14ac:dyDescent="0.2">
      <c r="G60" s="27" t="s">
        <v>788</v>
      </c>
      <c r="H60" s="27">
        <f t="shared" si="9"/>
        <v>2800</v>
      </c>
      <c r="I60" s="27">
        <f t="shared" si="3"/>
        <v>47</v>
      </c>
      <c r="J60" s="27">
        <f t="shared" si="10"/>
        <v>40</v>
      </c>
      <c r="K60" s="27">
        <f>200+J60*技能!H$15</f>
        <v>2200</v>
      </c>
      <c r="L60" s="61">
        <f>技能!I$15+技能!J$15*收益明细!J60</f>
        <v>0.2</v>
      </c>
      <c r="M60" s="58">
        <f>K60*(1-L60)+K60*技能!K$15*(L60)</f>
        <v>2640</v>
      </c>
    </row>
    <row r="61" spans="7:13" ht="17.25" thickBot="1" x14ac:dyDescent="0.2">
      <c r="G61" s="27" t="s">
        <v>789</v>
      </c>
      <c r="H61" s="27">
        <f t="shared" si="9"/>
        <v>2850</v>
      </c>
      <c r="I61" s="27">
        <f t="shared" si="3"/>
        <v>48</v>
      </c>
      <c r="J61" s="27">
        <f t="shared" si="10"/>
        <v>40</v>
      </c>
      <c r="K61" s="27">
        <f>200+J61*技能!H$15</f>
        <v>2200</v>
      </c>
      <c r="L61" s="61">
        <f>技能!I$15+技能!J$15*收益明细!J61</f>
        <v>0.2</v>
      </c>
      <c r="M61" s="58">
        <f>K61*(1-L61)+K61*技能!K$15*(L61)</f>
        <v>2640</v>
      </c>
    </row>
    <row r="62" spans="7:13" ht="17.25" thickBot="1" x14ac:dyDescent="0.2">
      <c r="G62" s="27" t="s">
        <v>790</v>
      </c>
      <c r="H62" s="27">
        <f t="shared" si="9"/>
        <v>2900</v>
      </c>
      <c r="I62" s="27">
        <f t="shared" si="3"/>
        <v>49</v>
      </c>
      <c r="J62" s="27">
        <f t="shared" si="10"/>
        <v>40</v>
      </c>
      <c r="K62" s="27">
        <f>200+J62*技能!H$15</f>
        <v>2200</v>
      </c>
      <c r="L62" s="61">
        <f>技能!I$15+技能!J$15*收益明细!J62</f>
        <v>0.2</v>
      </c>
      <c r="M62" s="58">
        <f>K62*(1-L62)+K62*技能!K$15*(L62)</f>
        <v>2640</v>
      </c>
    </row>
    <row r="63" spans="7:13" ht="17.25" thickBot="1" x14ac:dyDescent="0.2">
      <c r="G63" s="27" t="s">
        <v>791</v>
      </c>
      <c r="H63" s="27">
        <f t="shared" si="9"/>
        <v>2950</v>
      </c>
      <c r="I63" s="27">
        <f t="shared" si="3"/>
        <v>50</v>
      </c>
      <c r="J63" s="27">
        <f t="shared" si="10"/>
        <v>40</v>
      </c>
      <c r="K63" s="27">
        <f>200+J63*技能!H$15</f>
        <v>2200</v>
      </c>
      <c r="L63" s="61">
        <f>技能!I$15+技能!J$15*收益明细!J63</f>
        <v>0.2</v>
      </c>
      <c r="M63" s="58">
        <f>K63*(1-L63)+K63*技能!K$15*(L63)</f>
        <v>2640</v>
      </c>
    </row>
    <row r="64" spans="7:13" ht="17.25" thickBot="1" x14ac:dyDescent="0.2">
      <c r="G64" s="27" t="s">
        <v>792</v>
      </c>
      <c r="H64" s="27">
        <f t="shared" si="9"/>
        <v>3000</v>
      </c>
      <c r="I64" s="27">
        <f t="shared" si="3"/>
        <v>50</v>
      </c>
      <c r="J64" s="27">
        <f t="shared" si="10"/>
        <v>40</v>
      </c>
      <c r="K64" s="27">
        <f>200+J64*技能!H$15</f>
        <v>2200</v>
      </c>
      <c r="L64" s="61">
        <f>技能!I$15+技能!J$15*收益明细!J64</f>
        <v>0.2</v>
      </c>
      <c r="M64" s="58">
        <f>K64*(1-L64)+K64*技能!K$15*(L64)</f>
        <v>2640</v>
      </c>
    </row>
    <row r="65" spans="7:13" ht="17.25" thickBot="1" x14ac:dyDescent="0.2">
      <c r="G65" s="27" t="s">
        <v>793</v>
      </c>
      <c r="H65" s="27">
        <f t="shared" si="9"/>
        <v>3050</v>
      </c>
      <c r="I65" s="27">
        <f t="shared" si="3"/>
        <v>51</v>
      </c>
      <c r="J65" s="27">
        <f t="shared" si="10"/>
        <v>40</v>
      </c>
      <c r="K65" s="27">
        <f>200+J65*技能!H$15</f>
        <v>2200</v>
      </c>
      <c r="L65" s="61">
        <f>技能!I$15+技能!J$15*收益明细!J65</f>
        <v>0.2</v>
      </c>
      <c r="M65" s="58">
        <f>K65*(1-L65)+K65*技能!K$15*(L65)</f>
        <v>2640</v>
      </c>
    </row>
    <row r="66" spans="7:13" ht="17.25" thickBot="1" x14ac:dyDescent="0.2">
      <c r="G66" s="27" t="s">
        <v>794</v>
      </c>
      <c r="H66" s="27">
        <f t="shared" si="9"/>
        <v>3100</v>
      </c>
      <c r="I66" s="27">
        <f t="shared" si="3"/>
        <v>52</v>
      </c>
      <c r="J66" s="27">
        <f t="shared" si="10"/>
        <v>40</v>
      </c>
      <c r="K66" s="27">
        <f>200+J66*技能!H$15</f>
        <v>2200</v>
      </c>
      <c r="L66" s="61">
        <f>技能!I$15+技能!J$15*收益明细!J66</f>
        <v>0.2</v>
      </c>
      <c r="M66" s="58">
        <f>K66*(1-L66)+K66*技能!K$15*(L66)</f>
        <v>2640</v>
      </c>
    </row>
    <row r="67" spans="7:13" ht="17.25" thickBot="1" x14ac:dyDescent="0.2">
      <c r="G67" s="27" t="s">
        <v>795</v>
      </c>
      <c r="H67" s="27">
        <f t="shared" si="9"/>
        <v>3150</v>
      </c>
      <c r="I67" s="27">
        <f t="shared" si="3"/>
        <v>53</v>
      </c>
      <c r="J67" s="27">
        <f t="shared" si="10"/>
        <v>40</v>
      </c>
      <c r="K67" s="27">
        <f>200+J67*技能!H$15</f>
        <v>2200</v>
      </c>
      <c r="L67" s="61">
        <f>技能!I$15+技能!J$15*收益明细!J67</f>
        <v>0.2</v>
      </c>
      <c r="M67" s="58">
        <f>K67*(1-L67)+K67*技能!K$15*(L67)</f>
        <v>2640</v>
      </c>
    </row>
    <row r="68" spans="7:13" ht="17.25" thickBot="1" x14ac:dyDescent="0.2">
      <c r="G68" s="27" t="s">
        <v>796</v>
      </c>
      <c r="H68" s="27">
        <f t="shared" si="9"/>
        <v>3200</v>
      </c>
      <c r="I68" s="27">
        <f t="shared" si="3"/>
        <v>54</v>
      </c>
      <c r="J68" s="27">
        <f t="shared" si="10"/>
        <v>40</v>
      </c>
      <c r="K68" s="27">
        <f>200+J68*技能!H$15</f>
        <v>2200</v>
      </c>
      <c r="L68" s="61">
        <f>技能!I$15+技能!J$15*收益明细!J68</f>
        <v>0.2</v>
      </c>
      <c r="M68" s="58">
        <f>K68*(1-L68)+K68*技能!K$15*(L68)</f>
        <v>2640</v>
      </c>
    </row>
    <row r="69" spans="7:13" ht="17.25" thickBot="1" x14ac:dyDescent="0.2">
      <c r="G69" s="27" t="s">
        <v>797</v>
      </c>
      <c r="H69" s="27">
        <f t="shared" si="9"/>
        <v>3250</v>
      </c>
      <c r="I69" s="27">
        <f t="shared" ref="I69:I75" si="11">ROUNDUP(H69/60,0)</f>
        <v>55</v>
      </c>
      <c r="J69" s="27">
        <f t="shared" si="10"/>
        <v>40</v>
      </c>
      <c r="K69" s="27">
        <f>200+J69*技能!H$15</f>
        <v>2200</v>
      </c>
      <c r="L69" s="61">
        <f>技能!I$15+技能!J$15*收益明细!J69</f>
        <v>0.2</v>
      </c>
      <c r="M69" s="58">
        <f>K69*(1-L69)+K69*技能!K$15*(L69)</f>
        <v>2640</v>
      </c>
    </row>
    <row r="70" spans="7:13" ht="17.25" thickBot="1" x14ac:dyDescent="0.2">
      <c r="G70" s="27" t="s">
        <v>798</v>
      </c>
      <c r="H70" s="27">
        <f t="shared" si="9"/>
        <v>3300</v>
      </c>
      <c r="I70" s="27">
        <f t="shared" si="11"/>
        <v>55</v>
      </c>
      <c r="J70" s="27">
        <f t="shared" si="10"/>
        <v>40</v>
      </c>
      <c r="K70" s="27">
        <f>200+J70*技能!H$15</f>
        <v>2200</v>
      </c>
      <c r="L70" s="61">
        <f>技能!I$15+技能!J$15*收益明细!J70</f>
        <v>0.2</v>
      </c>
      <c r="M70" s="58">
        <f>K70*(1-L70)+K70*技能!K$15*(L70)</f>
        <v>2640</v>
      </c>
    </row>
    <row r="71" spans="7:13" ht="17.25" thickBot="1" x14ac:dyDescent="0.2">
      <c r="G71" s="27" t="s">
        <v>799</v>
      </c>
      <c r="H71" s="27">
        <f t="shared" si="9"/>
        <v>3350</v>
      </c>
      <c r="I71" s="27">
        <f t="shared" si="11"/>
        <v>56</v>
      </c>
      <c r="J71" s="27">
        <f t="shared" si="10"/>
        <v>40</v>
      </c>
      <c r="K71" s="27">
        <f>200+J71*技能!H$15</f>
        <v>2200</v>
      </c>
      <c r="L71" s="61">
        <f>技能!I$15+技能!J$15*收益明细!J71</f>
        <v>0.2</v>
      </c>
      <c r="M71" s="58">
        <f>K71*(1-L71)+K71*技能!K$15*(L71)</f>
        <v>2640</v>
      </c>
    </row>
    <row r="72" spans="7:13" ht="17.25" thickBot="1" x14ac:dyDescent="0.2">
      <c r="G72" s="27" t="s">
        <v>800</v>
      </c>
      <c r="H72" s="27">
        <f t="shared" si="9"/>
        <v>3400</v>
      </c>
      <c r="I72" s="27">
        <f t="shared" si="11"/>
        <v>57</v>
      </c>
      <c r="J72" s="27">
        <f t="shared" si="10"/>
        <v>40</v>
      </c>
      <c r="K72" s="27">
        <f>200+J72*技能!H$15</f>
        <v>2200</v>
      </c>
      <c r="L72" s="61">
        <f>技能!I$15+技能!J$15*收益明细!J72</f>
        <v>0.2</v>
      </c>
      <c r="M72" s="58">
        <f>K72*(1-L72)+K72*技能!K$15*(L72)</f>
        <v>2640</v>
      </c>
    </row>
    <row r="73" spans="7:13" ht="17.25" thickBot="1" x14ac:dyDescent="0.2">
      <c r="G73" s="27" t="s">
        <v>801</v>
      </c>
      <c r="H73" s="27">
        <f t="shared" si="9"/>
        <v>3450</v>
      </c>
      <c r="I73" s="27">
        <f t="shared" si="11"/>
        <v>58</v>
      </c>
      <c r="J73" s="27">
        <f t="shared" si="10"/>
        <v>40</v>
      </c>
      <c r="K73" s="27">
        <f>200+J73*技能!H$15</f>
        <v>2200</v>
      </c>
      <c r="L73" s="61">
        <f>技能!I$15+技能!J$15*收益明细!J73</f>
        <v>0.2</v>
      </c>
      <c r="M73" s="58">
        <f>K73*(1-L73)+K73*技能!K$15*(L73)</f>
        <v>2640</v>
      </c>
    </row>
    <row r="74" spans="7:13" ht="17.25" thickBot="1" x14ac:dyDescent="0.2">
      <c r="G74" s="27" t="s">
        <v>802</v>
      </c>
      <c r="H74" s="27">
        <f>H73+H$2</f>
        <v>3500</v>
      </c>
      <c r="I74" s="27">
        <f t="shared" si="11"/>
        <v>59</v>
      </c>
      <c r="J74" s="27">
        <f>VLOOKUP(I74,Q$4:S$44,3)</f>
        <v>40</v>
      </c>
      <c r="K74" s="27">
        <f>200+J74*技能!H$15</f>
        <v>2200</v>
      </c>
      <c r="L74" s="61">
        <f>技能!I$15+技能!J$15*收益明细!J74</f>
        <v>0.2</v>
      </c>
      <c r="M74" s="58">
        <f>K74*(1-L74)+K74*技能!K$15*(L74)</f>
        <v>2640</v>
      </c>
    </row>
    <row r="75" spans="7:13" ht="17.25" thickBot="1" x14ac:dyDescent="0.2">
      <c r="G75" s="27" t="s">
        <v>803</v>
      </c>
      <c r="H75" s="27">
        <f t="shared" ref="H75" si="12">H74+H$2</f>
        <v>3550</v>
      </c>
      <c r="I75" s="27">
        <f t="shared" si="11"/>
        <v>60</v>
      </c>
      <c r="J75" s="27">
        <f t="shared" ref="J75" si="13">VLOOKUP(I75,Q$4:S$44,3)</f>
        <v>40</v>
      </c>
      <c r="K75" s="27">
        <f>200+J75*技能!H$15</f>
        <v>2200</v>
      </c>
      <c r="L75" s="61">
        <f>技能!I$15+技能!J$15*收益明细!J75</f>
        <v>0.2</v>
      </c>
      <c r="M75" s="58">
        <f>K75*(1-L75)+K75*技能!K$15*(L75)</f>
        <v>2640</v>
      </c>
    </row>
  </sheetData>
  <mergeCells count="3">
    <mergeCell ref="A1:E1"/>
    <mergeCell ref="G1:M1"/>
    <mergeCell ref="O1:S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2"/>
  <sheetViews>
    <sheetView workbookViewId="0">
      <selection activeCell="H33" sqref="H33"/>
    </sheetView>
  </sheetViews>
  <sheetFormatPr defaultRowHeight="17.25" thickBottom="1" x14ac:dyDescent="0.35"/>
  <cols>
    <col min="1" max="1" width="12.375" style="62" customWidth="1"/>
    <col min="2" max="2" width="20.625" style="62" customWidth="1"/>
    <col min="3" max="3" width="15.875" style="62" customWidth="1"/>
    <col min="4" max="4" width="14.375" style="62" customWidth="1"/>
    <col min="5" max="6" width="9" style="63"/>
    <col min="7" max="7" width="9" style="64"/>
    <col min="8" max="8" width="16.25" style="64" customWidth="1"/>
    <col min="9" max="9" width="14.875" style="64" customWidth="1"/>
    <col min="10" max="16384" width="9" style="2"/>
  </cols>
  <sheetData>
    <row r="1" spans="1:9" thickBot="1" x14ac:dyDescent="0.35">
      <c r="A1" s="62" t="s">
        <v>676</v>
      </c>
      <c r="B1" s="62" t="s">
        <v>772</v>
      </c>
      <c r="C1" s="62" t="s">
        <v>561</v>
      </c>
      <c r="D1" s="62" t="s">
        <v>773</v>
      </c>
      <c r="G1" s="64" t="s">
        <v>809</v>
      </c>
      <c r="H1" s="64" t="s">
        <v>810</v>
      </c>
      <c r="I1" s="64" t="s">
        <v>811</v>
      </c>
    </row>
    <row r="2" spans="1:9" thickBot="1" x14ac:dyDescent="0.35">
      <c r="A2" s="62">
        <v>0</v>
      </c>
      <c r="B2" s="62" t="s">
        <v>808</v>
      </c>
      <c r="C2" s="62" t="s">
        <v>808</v>
      </c>
      <c r="D2" s="62">
        <v>1000</v>
      </c>
      <c r="G2" s="64">
        <v>0</v>
      </c>
      <c r="H2" s="65">
        <f ca="1">SUMIF(A:D,G2,D:D)</f>
        <v>1220</v>
      </c>
      <c r="I2" s="65">
        <f ca="1">H2</f>
        <v>1220</v>
      </c>
    </row>
    <row r="3" spans="1:9" thickBot="1" x14ac:dyDescent="0.35">
      <c r="A3" s="62">
        <f>收益明细!I4</f>
        <v>0</v>
      </c>
      <c r="B3" s="62" t="str">
        <f>收益明细!G4</f>
        <v>工资领取1</v>
      </c>
      <c r="C3" s="62" t="s">
        <v>807</v>
      </c>
      <c r="D3" s="66">
        <f>收益明细!M4</f>
        <v>220</v>
      </c>
      <c r="G3" s="64">
        <v>1</v>
      </c>
      <c r="H3" s="65">
        <f t="shared" ref="H3:H62" ca="1" si="0">SUMIF(A:D,G3,D:D)</f>
        <v>2075.625</v>
      </c>
      <c r="I3" s="65">
        <f ca="1">H3+I2</f>
        <v>3295.625</v>
      </c>
    </row>
    <row r="4" spans="1:9" thickBot="1" x14ac:dyDescent="0.35">
      <c r="A4" s="62">
        <f>收益明细!C5</f>
        <v>1</v>
      </c>
      <c r="B4" s="62" t="str">
        <f>收益明细!A5</f>
        <v>金币挑战次数1</v>
      </c>
      <c r="C4" s="62" t="s">
        <v>806</v>
      </c>
      <c r="D4" s="66">
        <f>收益明细!E5</f>
        <v>1350</v>
      </c>
      <c r="G4" s="64">
        <v>2</v>
      </c>
      <c r="H4" s="65">
        <f t="shared" ca="1" si="0"/>
        <v>817.50000000000011</v>
      </c>
      <c r="I4" s="65">
        <f t="shared" ref="I4:I62" ca="1" si="1">H4+I3</f>
        <v>4113.125</v>
      </c>
    </row>
    <row r="5" spans="1:9" thickBot="1" x14ac:dyDescent="0.35">
      <c r="A5" s="62">
        <f>收益明细!I5</f>
        <v>1</v>
      </c>
      <c r="B5" s="62" t="str">
        <f>收益明细!G5</f>
        <v>工资领取2</v>
      </c>
      <c r="C5" s="62" t="s">
        <v>807</v>
      </c>
      <c r="D5" s="66">
        <f>收益明细!M5</f>
        <v>275.625</v>
      </c>
      <c r="G5" s="64">
        <v>3</v>
      </c>
      <c r="H5" s="65">
        <f t="shared" ca="1" si="0"/>
        <v>3236.3616000000006</v>
      </c>
      <c r="I5" s="65">
        <f t="shared" ca="1" si="1"/>
        <v>7349.4866000000002</v>
      </c>
    </row>
    <row r="6" spans="1:9" thickBot="1" x14ac:dyDescent="0.35">
      <c r="A6" s="62">
        <f>收益明细!Q5</f>
        <v>1</v>
      </c>
      <c r="B6" s="62" t="str">
        <f>收益明细!O5&amp;"波怪收益"</f>
        <v>1波怪收益</v>
      </c>
      <c r="C6" s="62" t="s">
        <v>805</v>
      </c>
      <c r="D6" s="66">
        <f>收益明细!R5</f>
        <v>450</v>
      </c>
      <c r="G6" s="64">
        <v>4</v>
      </c>
      <c r="H6" s="65">
        <f t="shared" ca="1" si="0"/>
        <v>1112.8450320000002</v>
      </c>
      <c r="I6" s="65">
        <f t="shared" ca="1" si="1"/>
        <v>8462.3316320000013</v>
      </c>
    </row>
    <row r="7" spans="1:9" thickBot="1" x14ac:dyDescent="0.35">
      <c r="A7" s="62">
        <f>收益明细!I6</f>
        <v>2</v>
      </c>
      <c r="B7" s="62" t="str">
        <f>收益明细!G6</f>
        <v>工资领取3</v>
      </c>
      <c r="C7" s="62" t="s">
        <v>807</v>
      </c>
      <c r="D7" s="66">
        <f>收益明细!M6</f>
        <v>331.5</v>
      </c>
      <c r="G7" s="64">
        <v>5</v>
      </c>
      <c r="H7" s="65">
        <f t="shared" ca="1" si="0"/>
        <v>2837.9100960000005</v>
      </c>
      <c r="I7" s="65">
        <f t="shared" ca="1" si="1"/>
        <v>11300.241728000001</v>
      </c>
    </row>
    <row r="8" spans="1:9" thickBot="1" x14ac:dyDescent="0.35">
      <c r="A8" s="62">
        <f>收益明细!Q6</f>
        <v>2</v>
      </c>
      <c r="B8" s="62" t="str">
        <f>收益明细!O6&amp;"波怪收益"</f>
        <v>2波怪收益</v>
      </c>
      <c r="C8" s="62" t="s">
        <v>805</v>
      </c>
      <c r="D8" s="66">
        <f>收益明细!R6</f>
        <v>486.00000000000011</v>
      </c>
      <c r="G8" s="64">
        <v>6</v>
      </c>
      <c r="H8" s="65">
        <f t="shared" ca="1" si="0"/>
        <v>4197.7251600000018</v>
      </c>
      <c r="I8" s="65">
        <f t="shared" ca="1" si="1"/>
        <v>15497.966888000003</v>
      </c>
    </row>
    <row r="9" spans="1:9" thickBot="1" x14ac:dyDescent="0.35">
      <c r="A9" s="62">
        <f>收益明细!C6</f>
        <v>3</v>
      </c>
      <c r="B9" s="62" t="str">
        <f>收益明细!A6</f>
        <v>金币挑战次数2</v>
      </c>
      <c r="C9" s="62" t="s">
        <v>806</v>
      </c>
      <c r="D9" s="66">
        <f>收益明细!E6</f>
        <v>1700.6112000000003</v>
      </c>
      <c r="G9" s="64">
        <v>7</v>
      </c>
      <c r="H9" s="65">
        <f t="shared" ca="1" si="0"/>
        <v>1473.2200320000002</v>
      </c>
      <c r="I9" s="65">
        <f t="shared" ca="1" si="1"/>
        <v>16971.186920000004</v>
      </c>
    </row>
    <row r="10" spans="1:9" thickBot="1" x14ac:dyDescent="0.35">
      <c r="A10" s="62">
        <f>收益明细!I7</f>
        <v>3</v>
      </c>
      <c r="B10" s="62" t="str">
        <f>收益明细!G7</f>
        <v>工资领取4</v>
      </c>
      <c r="C10" s="62" t="s">
        <v>807</v>
      </c>
      <c r="D10" s="66">
        <f>收益明细!M7</f>
        <v>444</v>
      </c>
      <c r="G10" s="64">
        <v>8</v>
      </c>
      <c r="H10" s="65">
        <f t="shared" ca="1" si="0"/>
        <v>5558.6001600000009</v>
      </c>
      <c r="I10" s="65">
        <f t="shared" ca="1" si="1"/>
        <v>22529.787080000006</v>
      </c>
    </row>
    <row r="11" spans="1:9" thickBot="1" x14ac:dyDescent="0.35">
      <c r="A11" s="62">
        <f>收益明细!Q7</f>
        <v>3</v>
      </c>
      <c r="B11" s="62" t="str">
        <f>收益明细!O7&amp;"波怪收益"</f>
        <v>3波怪收益</v>
      </c>
      <c r="C11" s="62" t="s">
        <v>805</v>
      </c>
      <c r="D11" s="66">
        <f>收益明细!R7</f>
        <v>524.88000000000022</v>
      </c>
      <c r="G11" s="64">
        <v>9</v>
      </c>
      <c r="H11" s="65">
        <f t="shared" ca="1" si="0"/>
        <v>787.5</v>
      </c>
      <c r="I11" s="65">
        <f t="shared" ca="1" si="1"/>
        <v>23317.287080000006</v>
      </c>
    </row>
    <row r="12" spans="1:9" thickBot="1" x14ac:dyDescent="0.35">
      <c r="A12" s="62">
        <f>收益明细!Q8</f>
        <v>3</v>
      </c>
      <c r="B12" s="62" t="str">
        <f>收益明细!O8&amp;"波怪收益"</f>
        <v>4波怪收益</v>
      </c>
      <c r="C12" s="62" t="s">
        <v>805</v>
      </c>
      <c r="D12" s="66">
        <f>收益明细!R8</f>
        <v>566.87040000000013</v>
      </c>
      <c r="G12" s="64">
        <v>10</v>
      </c>
      <c r="H12" s="65">
        <f t="shared" ca="1" si="0"/>
        <v>5976.1301280000007</v>
      </c>
      <c r="I12" s="65">
        <f t="shared" ca="1" si="1"/>
        <v>29293.417208000006</v>
      </c>
    </row>
    <row r="13" spans="1:9" thickBot="1" x14ac:dyDescent="0.35">
      <c r="A13" s="62">
        <f>收益明细!I8</f>
        <v>4</v>
      </c>
      <c r="B13" s="62" t="str">
        <f>收益明细!G8</f>
        <v>工资领取5</v>
      </c>
      <c r="C13" s="62" t="s">
        <v>807</v>
      </c>
      <c r="D13" s="66">
        <f>收益明细!M8</f>
        <v>500.625</v>
      </c>
      <c r="G13" s="64">
        <v>11</v>
      </c>
      <c r="H13" s="65">
        <f t="shared" ca="1" si="0"/>
        <v>5620.8801280000007</v>
      </c>
      <c r="I13" s="65">
        <f t="shared" ca="1" si="1"/>
        <v>34914.297336000003</v>
      </c>
    </row>
    <row r="14" spans="1:9" thickBot="1" x14ac:dyDescent="0.35">
      <c r="A14" s="62">
        <f>收益明细!Q9</f>
        <v>4</v>
      </c>
      <c r="B14" s="62" t="str">
        <f>收益明细!O9&amp;"波怪收益"</f>
        <v>5波怪收益</v>
      </c>
      <c r="C14" s="62" t="s">
        <v>805</v>
      </c>
      <c r="D14" s="66">
        <f>收益明细!R9</f>
        <v>612.22003200000017</v>
      </c>
      <c r="G14" s="64">
        <v>12</v>
      </c>
      <c r="H14" s="65">
        <f t="shared" ca="1" si="0"/>
        <v>3739.9400640000003</v>
      </c>
      <c r="I14" s="65">
        <f t="shared" ca="1" si="1"/>
        <v>38654.237400000005</v>
      </c>
    </row>
    <row r="15" spans="1:9" thickBot="1" x14ac:dyDescent="0.35">
      <c r="A15" s="62">
        <f>收益明细!C7</f>
        <v>5</v>
      </c>
      <c r="B15" s="62" t="str">
        <f>收益明细!A7</f>
        <v>金币挑战次数3</v>
      </c>
      <c r="C15" s="62" t="s">
        <v>806</v>
      </c>
      <c r="D15" s="66">
        <f>收益明细!E7</f>
        <v>1836.6600960000005</v>
      </c>
      <c r="G15" s="64">
        <v>13</v>
      </c>
      <c r="H15" s="65">
        <f t="shared" ca="1" si="0"/>
        <v>7309.5051280000016</v>
      </c>
      <c r="I15" s="65">
        <f t="shared" ca="1" si="1"/>
        <v>45963.74252800001</v>
      </c>
    </row>
    <row r="16" spans="1:9" thickBot="1" x14ac:dyDescent="0.35">
      <c r="A16" s="62">
        <f>收益明细!I9</f>
        <v>5</v>
      </c>
      <c r="B16" s="62" t="str">
        <f>收益明细!G9</f>
        <v>工资领取6</v>
      </c>
      <c r="C16" s="62" t="s">
        <v>807</v>
      </c>
      <c r="D16" s="66">
        <f>收益明细!M9</f>
        <v>500.625</v>
      </c>
      <c r="G16" s="64">
        <v>14</v>
      </c>
      <c r="H16" s="65">
        <f t="shared" ca="1" si="0"/>
        <v>1080.625</v>
      </c>
      <c r="I16" s="65">
        <f t="shared" ca="1" si="1"/>
        <v>47044.36752800001</v>
      </c>
    </row>
    <row r="17" spans="1:9" thickBot="1" x14ac:dyDescent="0.35">
      <c r="A17" s="62">
        <f>收益明细!I10</f>
        <v>5</v>
      </c>
      <c r="B17" s="62" t="str">
        <f>收益明细!G10</f>
        <v>工资领取7</v>
      </c>
      <c r="C17" s="62" t="s">
        <v>807</v>
      </c>
      <c r="D17" s="66">
        <f>收益明细!M10</f>
        <v>500.625</v>
      </c>
      <c r="G17" s="64">
        <v>15</v>
      </c>
      <c r="H17" s="65">
        <f t="shared" ca="1" si="0"/>
        <v>11517.350160000002</v>
      </c>
      <c r="I17" s="65">
        <f t="shared" ca="1" si="1"/>
        <v>58561.717688000012</v>
      </c>
    </row>
    <row r="18" spans="1:9" thickBot="1" x14ac:dyDescent="0.35">
      <c r="A18" s="62">
        <f>收益明细!C8</f>
        <v>6</v>
      </c>
      <c r="B18" s="62" t="str">
        <f>收益明细!A8</f>
        <v>金币挑战次数4</v>
      </c>
      <c r="C18" s="62" t="s">
        <v>806</v>
      </c>
      <c r="D18" s="66">
        <f>收益明细!E8</f>
        <v>2187.660096000001</v>
      </c>
      <c r="G18" s="64">
        <v>16</v>
      </c>
      <c r="H18" s="65">
        <f t="shared" ca="1" si="0"/>
        <v>9324.3801280000007</v>
      </c>
      <c r="I18" s="65">
        <f t="shared" ca="1" si="1"/>
        <v>67886.097816000009</v>
      </c>
    </row>
    <row r="19" spans="1:9" thickBot="1" x14ac:dyDescent="0.35">
      <c r="A19" s="62">
        <f>收益明细!I11</f>
        <v>6</v>
      </c>
      <c r="B19" s="62" t="str">
        <f>收益明细!G11</f>
        <v>工资领取8</v>
      </c>
      <c r="C19" s="62" t="s">
        <v>807</v>
      </c>
      <c r="D19" s="66">
        <f>收益明细!M11</f>
        <v>614.625</v>
      </c>
      <c r="G19" s="64">
        <v>17</v>
      </c>
      <c r="H19" s="65">
        <f t="shared" ca="1" si="0"/>
        <v>5934.4400640000003</v>
      </c>
      <c r="I19" s="65">
        <f t="shared" ca="1" si="1"/>
        <v>73820.537880000003</v>
      </c>
    </row>
    <row r="20" spans="1:9" thickBot="1" x14ac:dyDescent="0.35">
      <c r="A20" s="62">
        <f>收益明细!Q10</f>
        <v>6</v>
      </c>
      <c r="B20" s="62" t="str">
        <f>收益明细!O10&amp;"波怪收益"</f>
        <v>6波怪收益</v>
      </c>
      <c r="C20" s="62" t="s">
        <v>805</v>
      </c>
      <c r="D20" s="66">
        <f>收益明细!R10</f>
        <v>666.22003200000017</v>
      </c>
      <c r="G20" s="64">
        <v>18</v>
      </c>
      <c r="H20" s="65">
        <f t="shared" ca="1" si="0"/>
        <v>8481.6600959999996</v>
      </c>
      <c r="I20" s="65">
        <f t="shared" ca="1" si="1"/>
        <v>82302.197975999996</v>
      </c>
    </row>
    <row r="21" spans="1:9" thickBot="1" x14ac:dyDescent="0.35">
      <c r="A21" s="62">
        <f>收益明细!Q11</f>
        <v>6</v>
      </c>
      <c r="B21" s="62" t="str">
        <f>收益明细!O11&amp;"波怪收益"</f>
        <v>7波怪收益</v>
      </c>
      <c r="C21" s="62" t="s">
        <v>805</v>
      </c>
      <c r="D21" s="66">
        <f>收益明细!R11</f>
        <v>729.22003200000029</v>
      </c>
      <c r="G21" s="64">
        <v>19</v>
      </c>
      <c r="H21" s="65">
        <f t="shared" ca="1" si="0"/>
        <v>3997.2226345600002</v>
      </c>
      <c r="I21" s="65">
        <f t="shared" ca="1" si="1"/>
        <v>86299.420610560002</v>
      </c>
    </row>
    <row r="22" spans="1:9" thickBot="1" x14ac:dyDescent="0.35">
      <c r="A22" s="62">
        <f>收益明细!I12</f>
        <v>7</v>
      </c>
      <c r="B22" s="62" t="str">
        <f>收益明细!G12</f>
        <v>工资领取9</v>
      </c>
      <c r="C22" s="62" t="s">
        <v>807</v>
      </c>
      <c r="D22" s="66">
        <f>收益明细!M12</f>
        <v>672</v>
      </c>
      <c r="G22" s="64">
        <v>20</v>
      </c>
      <c r="H22" s="65">
        <f t="shared" ca="1" si="0"/>
        <v>14047.501781299201</v>
      </c>
      <c r="I22" s="65">
        <f t="shared" ca="1" si="1"/>
        <v>100346.9223918592</v>
      </c>
    </row>
    <row r="23" spans="1:9" thickBot="1" x14ac:dyDescent="0.35">
      <c r="A23" s="62">
        <f>收益明细!Q12</f>
        <v>7</v>
      </c>
      <c r="B23" s="62" t="str">
        <f>收益明细!O12&amp;"波怪收益"</f>
        <v>8波怪收益</v>
      </c>
      <c r="C23" s="62" t="s">
        <v>805</v>
      </c>
      <c r="D23" s="66">
        <f>收益明细!R12</f>
        <v>801.22003200000017</v>
      </c>
      <c r="G23" s="64">
        <v>21</v>
      </c>
      <c r="H23" s="65">
        <f t="shared" ca="1" si="0"/>
        <v>17488.322358658173</v>
      </c>
      <c r="I23" s="65">
        <f t="shared" ca="1" si="1"/>
        <v>117835.24475051738</v>
      </c>
    </row>
    <row r="24" spans="1:9" thickBot="1" x14ac:dyDescent="0.35">
      <c r="A24" s="62">
        <f>收益明细!C9</f>
        <v>8</v>
      </c>
      <c r="B24" s="62" t="str">
        <f>收益明细!A9</f>
        <v>金币挑战次数5</v>
      </c>
      <c r="C24" s="62" t="s">
        <v>806</v>
      </c>
      <c r="D24" s="66">
        <f>收益明细!E9</f>
        <v>2916.660096000001</v>
      </c>
      <c r="G24" s="64">
        <v>22</v>
      </c>
      <c r="H24" s="65">
        <f t="shared" ca="1" si="0"/>
        <v>5163.8478569809959</v>
      </c>
      <c r="I24" s="65">
        <f t="shared" ca="1" si="1"/>
        <v>122999.09260749837</v>
      </c>
    </row>
    <row r="25" spans="1:9" thickBot="1" x14ac:dyDescent="0.35">
      <c r="A25" s="62">
        <f>收益明细!I13</f>
        <v>8</v>
      </c>
      <c r="B25" s="62" t="str">
        <f>收益明细!G13</f>
        <v>工资领取10</v>
      </c>
      <c r="C25" s="62" t="s">
        <v>807</v>
      </c>
      <c r="D25" s="66">
        <f>收益明细!M13</f>
        <v>787.5</v>
      </c>
      <c r="G25" s="64">
        <v>23</v>
      </c>
      <c r="H25" s="65">
        <f t="shared" ca="1" si="0"/>
        <v>12120.293570942988</v>
      </c>
      <c r="I25" s="65">
        <f t="shared" ca="1" si="1"/>
        <v>135119.38617844135</v>
      </c>
    </row>
    <row r="26" spans="1:9" thickBot="1" x14ac:dyDescent="0.35">
      <c r="A26" s="62">
        <f>收益明细!Q13</f>
        <v>8</v>
      </c>
      <c r="B26" s="62" t="str">
        <f>收益明细!O13&amp;"波怪收益"</f>
        <v>9波怪收益</v>
      </c>
      <c r="C26" s="62" t="s">
        <v>805</v>
      </c>
      <c r="D26" s="66">
        <f>收益明细!R13</f>
        <v>882.22003200000017</v>
      </c>
      <c r="G26" s="64">
        <v>24</v>
      </c>
      <c r="H26" s="65">
        <f t="shared" ca="1" si="0"/>
        <v>9623.1048259221097</v>
      </c>
      <c r="I26" s="65">
        <f t="shared" ca="1" si="1"/>
        <v>144742.49100436346</v>
      </c>
    </row>
    <row r="27" spans="1:9" thickBot="1" x14ac:dyDescent="0.35">
      <c r="A27" s="62">
        <f>收益明细!Q14</f>
        <v>8</v>
      </c>
      <c r="B27" s="62" t="str">
        <f>收益明细!O14&amp;"波怪收益"</f>
        <v>10波怪收益</v>
      </c>
      <c r="C27" s="62" t="s">
        <v>805</v>
      </c>
      <c r="D27" s="66">
        <f>收益明细!R14</f>
        <v>972.22003200000029</v>
      </c>
      <c r="G27" s="64">
        <v>25</v>
      </c>
      <c r="H27" s="65">
        <f t="shared" ca="1" si="0"/>
        <v>21270.236286452979</v>
      </c>
      <c r="I27" s="65">
        <f t="shared" ca="1" si="1"/>
        <v>166012.72729081643</v>
      </c>
    </row>
    <row r="28" spans="1:9" thickBot="1" x14ac:dyDescent="0.35">
      <c r="A28" s="62">
        <f>收益明细!I14</f>
        <v>9</v>
      </c>
      <c r="B28" s="62" t="str">
        <f>收益明细!G14</f>
        <v>工资领取11</v>
      </c>
      <c r="C28" s="62" t="s">
        <v>807</v>
      </c>
      <c r="D28" s="66">
        <f>收益明细!M14</f>
        <v>787.5</v>
      </c>
      <c r="G28" s="64">
        <v>26</v>
      </c>
      <c r="H28" s="65">
        <f t="shared" ca="1" si="0"/>
        <v>27172.185801861062</v>
      </c>
      <c r="I28" s="65">
        <f t="shared" ca="1" si="1"/>
        <v>193184.91309267748</v>
      </c>
    </row>
    <row r="29" spans="1:9" thickBot="1" x14ac:dyDescent="0.35">
      <c r="A29" s="62">
        <f>收益明细!C10</f>
        <v>10</v>
      </c>
      <c r="B29" s="62" t="str">
        <f>收益明细!A10</f>
        <v>金币挑战次数6</v>
      </c>
      <c r="C29" s="62" t="s">
        <v>806</v>
      </c>
      <c r="D29" s="66">
        <f>收益明细!E10</f>
        <v>3213.6600960000005</v>
      </c>
      <c r="G29" s="64">
        <v>27</v>
      </c>
      <c r="H29" s="65">
        <f t="shared" ca="1" si="0"/>
        <v>1997.5</v>
      </c>
      <c r="I29" s="65">
        <f t="shared" ca="1" si="1"/>
        <v>195182.41309267748</v>
      </c>
    </row>
    <row r="30" spans="1:9" thickBot="1" x14ac:dyDescent="0.35">
      <c r="A30" s="62">
        <f>收益明细!I15</f>
        <v>10</v>
      </c>
      <c r="B30" s="62" t="str">
        <f>收益明细!G15</f>
        <v>工资领取12</v>
      </c>
      <c r="C30" s="62" t="s">
        <v>807</v>
      </c>
      <c r="D30" s="66">
        <f>收益明细!M15</f>
        <v>845.625</v>
      </c>
      <c r="G30" s="64">
        <v>28</v>
      </c>
      <c r="H30" s="65">
        <f t="shared" ca="1" si="0"/>
        <v>24138.635164880263</v>
      </c>
      <c r="I30" s="65">
        <f t="shared" ca="1" si="1"/>
        <v>219321.04825755773</v>
      </c>
    </row>
    <row r="31" spans="1:9" thickBot="1" x14ac:dyDescent="0.35">
      <c r="A31" s="62">
        <f>收益明细!I16</f>
        <v>10</v>
      </c>
      <c r="B31" s="62" t="str">
        <f>收益明细!G16</f>
        <v>工资领取13</v>
      </c>
      <c r="C31" s="62" t="s">
        <v>807</v>
      </c>
      <c r="D31" s="66">
        <f>收益明细!M16</f>
        <v>845.625</v>
      </c>
      <c r="G31" s="64">
        <v>29</v>
      </c>
      <c r="H31" s="65">
        <f t="shared" ca="1" si="0"/>
        <v>8085.0627445176715</v>
      </c>
      <c r="I31" s="65">
        <f t="shared" ca="1" si="1"/>
        <v>227406.1110020754</v>
      </c>
    </row>
    <row r="32" spans="1:9" thickBot="1" x14ac:dyDescent="0.35">
      <c r="A32" s="62">
        <f>收益明细!Q15</f>
        <v>10</v>
      </c>
      <c r="B32" s="62" t="str">
        <f>收益明细!O15&amp;"波怪收益"</f>
        <v>11波怪收益</v>
      </c>
      <c r="C32" s="62" t="s">
        <v>805</v>
      </c>
      <c r="D32" s="66">
        <f>收益明细!R15</f>
        <v>1071.2200320000002</v>
      </c>
      <c r="G32" s="64">
        <v>30</v>
      </c>
      <c r="H32" s="65">
        <f t="shared" ca="1" si="0"/>
        <v>38752.882104900731</v>
      </c>
      <c r="I32" s="65">
        <f t="shared" ca="1" si="1"/>
        <v>266158.99310697615</v>
      </c>
    </row>
    <row r="33" spans="1:9" thickBot="1" x14ac:dyDescent="0.35">
      <c r="A33" s="62">
        <f>收益明细!C11</f>
        <v>11</v>
      </c>
      <c r="B33" s="62" t="str">
        <f>收益明细!A11</f>
        <v>金币挑战次数7</v>
      </c>
      <c r="C33" s="62" t="s">
        <v>806</v>
      </c>
      <c r="D33" s="66">
        <f>收益明细!E11</f>
        <v>3537.6600960000005</v>
      </c>
      <c r="G33" s="64">
        <v>31</v>
      </c>
      <c r="H33" s="65">
        <f t="shared" ca="1" si="0"/>
        <v>32352.514088087384</v>
      </c>
      <c r="I33" s="65">
        <f t="shared" ca="1" si="1"/>
        <v>298511.50719506352</v>
      </c>
    </row>
    <row r="34" spans="1:9" thickBot="1" x14ac:dyDescent="0.35">
      <c r="A34" s="62">
        <f>收益明细!I17</f>
        <v>11</v>
      </c>
      <c r="B34" s="62" t="str">
        <f>收益明细!G17</f>
        <v>工资领取14</v>
      </c>
      <c r="C34" s="62" t="s">
        <v>807</v>
      </c>
      <c r="D34" s="66">
        <f>收益明细!M17</f>
        <v>904</v>
      </c>
      <c r="G34" s="64">
        <v>32</v>
      </c>
      <c r="H34" s="65">
        <f t="shared" ca="1" si="0"/>
        <v>2315.625</v>
      </c>
      <c r="I34" s="65">
        <f t="shared" ca="1" si="1"/>
        <v>300827.13219506352</v>
      </c>
    </row>
    <row r="35" spans="1:9" thickBot="1" x14ac:dyDescent="0.35">
      <c r="A35" s="62">
        <f>收益明细!Q16</f>
        <v>11</v>
      </c>
      <c r="B35" s="62" t="str">
        <f>收益明细!O16&amp;"波怪收益"</f>
        <v>12波怪收益</v>
      </c>
      <c r="C35" s="62" t="s">
        <v>805</v>
      </c>
      <c r="D35" s="66">
        <f>收益明细!R16</f>
        <v>1179.2200320000002</v>
      </c>
      <c r="G35" s="64">
        <v>33</v>
      </c>
      <c r="H35" s="65">
        <f t="shared" ca="1" si="0"/>
        <v>45589.612486128717</v>
      </c>
      <c r="I35" s="65">
        <f t="shared" ca="1" si="1"/>
        <v>346416.74468119221</v>
      </c>
    </row>
    <row r="36" spans="1:9" thickBot="1" x14ac:dyDescent="0.35">
      <c r="A36" s="62">
        <f>收益明细!I18</f>
        <v>12</v>
      </c>
      <c r="B36" s="62" t="str">
        <f>收益明细!G18</f>
        <v>工资领取15</v>
      </c>
      <c r="C36" s="62" t="s">
        <v>807</v>
      </c>
      <c r="D36" s="66">
        <f>收益明细!M18</f>
        <v>1021.5</v>
      </c>
      <c r="G36" s="64">
        <v>34</v>
      </c>
      <c r="H36" s="65">
        <f t="shared" ca="1" si="0"/>
        <v>11968.957406733185</v>
      </c>
      <c r="I36" s="65">
        <f t="shared" ca="1" si="1"/>
        <v>358385.7020879254</v>
      </c>
    </row>
    <row r="37" spans="1:9" thickBot="1" x14ac:dyDescent="0.35">
      <c r="A37" s="62">
        <f>收益明细!Q17</f>
        <v>12</v>
      </c>
      <c r="B37" s="62" t="str">
        <f>收益明细!O17&amp;"波怪收益"</f>
        <v>13波怪收益</v>
      </c>
      <c r="C37" s="62" t="s">
        <v>805</v>
      </c>
      <c r="D37" s="66">
        <f>收益明细!R17</f>
        <v>1296.2200320000002</v>
      </c>
      <c r="G37" s="64">
        <v>35</v>
      </c>
      <c r="H37" s="65">
        <f t="shared" ca="1" si="0"/>
        <v>59630.25847612619</v>
      </c>
      <c r="I37" s="65">
        <f t="shared" ca="1" si="1"/>
        <v>418015.96056405158</v>
      </c>
    </row>
    <row r="38" spans="1:9" thickBot="1" x14ac:dyDescent="0.35">
      <c r="A38" s="62">
        <f>收益明细!Q18</f>
        <v>12</v>
      </c>
      <c r="B38" s="62" t="str">
        <f>收益明细!O18&amp;"波怪收益"</f>
        <v>14波怪收益</v>
      </c>
      <c r="C38" s="62" t="s">
        <v>805</v>
      </c>
      <c r="D38" s="66">
        <f>收益明细!R18</f>
        <v>1422.2200320000004</v>
      </c>
      <c r="G38" s="64">
        <v>36</v>
      </c>
      <c r="H38" s="65">
        <f t="shared" ca="1" si="0"/>
        <v>35740.533357640765</v>
      </c>
      <c r="I38" s="65">
        <f t="shared" ca="1" si="1"/>
        <v>453756.49392169237</v>
      </c>
    </row>
    <row r="39" spans="1:9" thickBot="1" x14ac:dyDescent="0.35">
      <c r="A39" s="62">
        <f>收益明细!C12</f>
        <v>13</v>
      </c>
      <c r="B39" s="62" t="str">
        <f>收益明细!A12</f>
        <v>金币挑战次数8</v>
      </c>
      <c r="C39" s="62" t="s">
        <v>806</v>
      </c>
      <c r="D39" s="66">
        <f>收益明细!E12</f>
        <v>4671.6600960000014</v>
      </c>
      <c r="G39" s="64">
        <v>37</v>
      </c>
      <c r="H39" s="65">
        <f t="shared" ca="1" si="0"/>
        <v>2640</v>
      </c>
      <c r="I39" s="65">
        <f t="shared" ca="1" si="1"/>
        <v>456396.49392169237</v>
      </c>
    </row>
    <row r="40" spans="1:9" thickBot="1" x14ac:dyDescent="0.35">
      <c r="A40" s="62">
        <f>收益明细!I19</f>
        <v>13</v>
      </c>
      <c r="B40" s="62" t="str">
        <f>收益明细!G19</f>
        <v>工资领取16</v>
      </c>
      <c r="C40" s="62" t="s">
        <v>807</v>
      </c>
      <c r="D40" s="66">
        <f>收益明细!M19</f>
        <v>1080.625</v>
      </c>
      <c r="G40" s="64">
        <v>38</v>
      </c>
      <c r="H40" s="65">
        <f t="shared" ca="1" si="0"/>
        <v>35740.533357640765</v>
      </c>
      <c r="I40" s="65">
        <f t="shared" ca="1" si="1"/>
        <v>492137.02727933315</v>
      </c>
    </row>
    <row r="41" spans="1:9" thickBot="1" x14ac:dyDescent="0.35">
      <c r="A41" s="62">
        <f>收益明细!Q19</f>
        <v>13</v>
      </c>
      <c r="B41" s="62" t="str">
        <f>收益明细!O19&amp;"波怪收益"</f>
        <v>15波怪收益</v>
      </c>
      <c r="C41" s="62" t="s">
        <v>805</v>
      </c>
      <c r="D41" s="66">
        <f>收益明细!R19</f>
        <v>1557.2200320000004</v>
      </c>
      <c r="G41" s="64">
        <v>39</v>
      </c>
      <c r="H41" s="65">
        <f t="shared" ca="1" si="0"/>
        <v>2640</v>
      </c>
      <c r="I41" s="65">
        <f t="shared" ca="1" si="1"/>
        <v>494777.02727933315</v>
      </c>
    </row>
    <row r="42" spans="1:9" thickBot="1" x14ac:dyDescent="0.35">
      <c r="A42" s="62">
        <f>收益明细!I20</f>
        <v>14</v>
      </c>
      <c r="B42" s="62" t="str">
        <f>收益明细!G20</f>
        <v>工资领取17</v>
      </c>
      <c r="C42" s="62" t="s">
        <v>807</v>
      </c>
      <c r="D42" s="66">
        <f>收益明细!M20</f>
        <v>1080.625</v>
      </c>
      <c r="G42" s="64">
        <v>40</v>
      </c>
      <c r="H42" s="65">
        <f t="shared" ca="1" si="0"/>
        <v>38380.533357640765</v>
      </c>
      <c r="I42" s="65">
        <f t="shared" ca="1" si="1"/>
        <v>533157.56063697394</v>
      </c>
    </row>
    <row r="43" spans="1:9" thickBot="1" x14ac:dyDescent="0.35">
      <c r="A43" s="62">
        <f>收益明细!C13</f>
        <v>15</v>
      </c>
      <c r="B43" s="62" t="str">
        <f>收益明细!A13</f>
        <v>金币挑战次数9</v>
      </c>
      <c r="C43" s="62" t="s">
        <v>806</v>
      </c>
      <c r="D43" s="66">
        <f>收益明细!E13</f>
        <v>5562.6600960000005</v>
      </c>
      <c r="G43" s="64">
        <v>41</v>
      </c>
      <c r="H43" s="65">
        <f t="shared" ca="1" si="0"/>
        <v>35740.533357640765</v>
      </c>
      <c r="I43" s="65">
        <f t="shared" ca="1" si="1"/>
        <v>568898.09399461467</v>
      </c>
    </row>
    <row r="44" spans="1:9" thickBot="1" x14ac:dyDescent="0.35">
      <c r="A44" s="62">
        <f>收益明细!I21</f>
        <v>15</v>
      </c>
      <c r="B44" s="62" t="str">
        <f>收益明细!G21</f>
        <v>工资领取18</v>
      </c>
      <c r="C44" s="62" t="s">
        <v>807</v>
      </c>
      <c r="D44" s="66">
        <f>收益明细!M21</f>
        <v>1199.625</v>
      </c>
      <c r="G44" s="64">
        <v>42</v>
      </c>
      <c r="H44" s="65">
        <f t="shared" ca="1" si="0"/>
        <v>2640</v>
      </c>
      <c r="I44" s="65">
        <f t="shared" ca="1" si="1"/>
        <v>571538.09399461467</v>
      </c>
    </row>
    <row r="45" spans="1:9" thickBot="1" x14ac:dyDescent="0.35">
      <c r="A45" s="62">
        <f>收益明细!I22</f>
        <v>15</v>
      </c>
      <c r="B45" s="62" t="str">
        <f>收益明细!G22</f>
        <v>工资领取19</v>
      </c>
      <c r="C45" s="62" t="s">
        <v>807</v>
      </c>
      <c r="D45" s="66">
        <f>收益明细!M22</f>
        <v>1199.625</v>
      </c>
      <c r="G45" s="64">
        <v>43</v>
      </c>
      <c r="H45" s="65">
        <f t="shared" ca="1" si="0"/>
        <v>35740.533357640765</v>
      </c>
      <c r="I45" s="65">
        <f t="shared" ca="1" si="1"/>
        <v>607278.6273522554</v>
      </c>
    </row>
    <row r="46" spans="1:9" thickBot="1" x14ac:dyDescent="0.35">
      <c r="A46" s="62">
        <f>收益明细!Q20</f>
        <v>15</v>
      </c>
      <c r="B46" s="62" t="str">
        <f>收益明细!O20&amp;"波怪收益"</f>
        <v>16波怪收益</v>
      </c>
      <c r="C46" s="62" t="s">
        <v>805</v>
      </c>
      <c r="D46" s="66">
        <f>收益明细!R20</f>
        <v>1701.2200320000002</v>
      </c>
      <c r="G46" s="64">
        <v>44</v>
      </c>
      <c r="H46" s="65">
        <f t="shared" ca="1" si="0"/>
        <v>2640</v>
      </c>
      <c r="I46" s="65">
        <f t="shared" ca="1" si="1"/>
        <v>609918.6273522554</v>
      </c>
    </row>
    <row r="47" spans="1:9" thickBot="1" x14ac:dyDescent="0.35">
      <c r="A47" s="62">
        <f>收益明细!Q21</f>
        <v>15</v>
      </c>
      <c r="B47" s="62" t="str">
        <f>收益明细!O21&amp;"波怪收益"</f>
        <v>17波怪收益</v>
      </c>
      <c r="C47" s="62" t="s">
        <v>805</v>
      </c>
      <c r="D47" s="66">
        <f>收益明细!R21</f>
        <v>1854.2200320000002</v>
      </c>
      <c r="G47" s="64">
        <v>45</v>
      </c>
      <c r="H47" s="65">
        <f t="shared" ca="1" si="0"/>
        <v>38380.533357640765</v>
      </c>
      <c r="I47" s="65">
        <f t="shared" ca="1" si="1"/>
        <v>648299.16070989612</v>
      </c>
    </row>
    <row r="48" spans="1:9" thickBot="1" x14ac:dyDescent="0.35">
      <c r="A48" s="62">
        <f>收益明细!C14</f>
        <v>16</v>
      </c>
      <c r="B48" s="62" t="str">
        <f>收益明细!A14</f>
        <v>金币挑战次数10</v>
      </c>
      <c r="C48" s="62" t="s">
        <v>806</v>
      </c>
      <c r="D48" s="66">
        <f>收益明细!E14</f>
        <v>6048.6600960000005</v>
      </c>
      <c r="G48" s="64">
        <v>46</v>
      </c>
      <c r="H48" s="65">
        <f t="shared" ca="1" si="0"/>
        <v>35740.533357640765</v>
      </c>
      <c r="I48" s="65">
        <f t="shared" ca="1" si="1"/>
        <v>684039.69406753685</v>
      </c>
    </row>
    <row r="49" spans="1:9" thickBot="1" x14ac:dyDescent="0.35">
      <c r="A49" s="62">
        <f>收益明细!I23</f>
        <v>16</v>
      </c>
      <c r="B49" s="62" t="str">
        <f>收益明细!G23</f>
        <v>工资领取20</v>
      </c>
      <c r="C49" s="62" t="s">
        <v>807</v>
      </c>
      <c r="D49" s="66">
        <f>收益明细!M23</f>
        <v>1259.5</v>
      </c>
      <c r="G49" s="64">
        <v>47</v>
      </c>
      <c r="H49" s="65">
        <f t="shared" ca="1" si="0"/>
        <v>2640</v>
      </c>
      <c r="I49" s="65">
        <f t="shared" ca="1" si="1"/>
        <v>686679.69406753685</v>
      </c>
    </row>
    <row r="50" spans="1:9" thickBot="1" x14ac:dyDescent="0.35">
      <c r="A50" s="62">
        <f>收益明细!Q22</f>
        <v>16</v>
      </c>
      <c r="B50" s="62" t="str">
        <f>收益明细!O22&amp;"波怪收益"</f>
        <v>18波怪收益</v>
      </c>
      <c r="C50" s="62" t="s">
        <v>805</v>
      </c>
      <c r="D50" s="66">
        <f>收益明细!R22</f>
        <v>2016.2200320000002</v>
      </c>
      <c r="G50" s="64">
        <v>48</v>
      </c>
      <c r="H50" s="65">
        <f t="shared" ca="1" si="0"/>
        <v>35740.533357640765</v>
      </c>
      <c r="I50" s="65">
        <f t="shared" ca="1" si="1"/>
        <v>722420.22742517758</v>
      </c>
    </row>
    <row r="51" spans="1:9" thickBot="1" x14ac:dyDescent="0.35">
      <c r="A51" s="62">
        <f>收益明细!I24</f>
        <v>17</v>
      </c>
      <c r="B51" s="62" t="str">
        <f>收益明细!G24</f>
        <v>工资领取21</v>
      </c>
      <c r="C51" s="62" t="s">
        <v>807</v>
      </c>
      <c r="D51" s="66">
        <f>收益明细!M24</f>
        <v>1380</v>
      </c>
      <c r="G51" s="64">
        <v>49</v>
      </c>
      <c r="H51" s="65">
        <f t="shared" ca="1" si="0"/>
        <v>2640</v>
      </c>
      <c r="I51" s="65">
        <f t="shared" ca="1" si="1"/>
        <v>725060.22742517758</v>
      </c>
    </row>
    <row r="52" spans="1:9" thickBot="1" x14ac:dyDescent="0.35">
      <c r="A52" s="62">
        <f>收益明细!Q23</f>
        <v>17</v>
      </c>
      <c r="B52" s="62" t="str">
        <f>收益明细!O23&amp;"波怪收益"</f>
        <v>19波怪收益</v>
      </c>
      <c r="C52" s="62" t="s">
        <v>805</v>
      </c>
      <c r="D52" s="66">
        <f>收益明细!R23</f>
        <v>2187.2200320000002</v>
      </c>
      <c r="G52" s="64">
        <v>50</v>
      </c>
      <c r="H52" s="65">
        <f t="shared" ca="1" si="0"/>
        <v>38380.533357640765</v>
      </c>
      <c r="I52" s="65">
        <f t="shared" ca="1" si="1"/>
        <v>763440.76078281831</v>
      </c>
    </row>
    <row r="53" spans="1:9" thickBot="1" x14ac:dyDescent="0.35">
      <c r="A53" s="62">
        <f>收益明细!Q24</f>
        <v>17</v>
      </c>
      <c r="B53" s="62" t="str">
        <f>收益明细!O24&amp;"波怪收益"</f>
        <v>20波怪收益</v>
      </c>
      <c r="C53" s="62" t="s">
        <v>805</v>
      </c>
      <c r="D53" s="66">
        <f>收益明细!R24</f>
        <v>2367.2200320000002</v>
      </c>
      <c r="G53" s="64">
        <v>51</v>
      </c>
      <c r="H53" s="65">
        <f t="shared" ca="1" si="0"/>
        <v>35740.533357640765</v>
      </c>
      <c r="I53" s="65">
        <f t="shared" ca="1" si="1"/>
        <v>799181.29414045904</v>
      </c>
    </row>
    <row r="54" spans="1:9" thickBot="1" x14ac:dyDescent="0.35">
      <c r="A54" s="62">
        <f>收益明细!C15</f>
        <v>18</v>
      </c>
      <c r="B54" s="62" t="str">
        <f>收益明细!A15</f>
        <v>金币挑战次数11</v>
      </c>
      <c r="C54" s="62" t="s">
        <v>806</v>
      </c>
      <c r="D54" s="66">
        <f>收益明细!E15</f>
        <v>7101.6600960000005</v>
      </c>
      <c r="G54" s="64">
        <v>52</v>
      </c>
      <c r="H54" s="65">
        <f t="shared" ca="1" si="0"/>
        <v>2640</v>
      </c>
      <c r="I54" s="65">
        <f t="shared" ca="1" si="1"/>
        <v>801821.29414045904</v>
      </c>
    </row>
    <row r="55" spans="1:9" thickBot="1" x14ac:dyDescent="0.35">
      <c r="A55" s="62">
        <f>收益明细!I25</f>
        <v>18</v>
      </c>
      <c r="B55" s="62" t="str">
        <f>收益明细!G25</f>
        <v>工资领取22</v>
      </c>
      <c r="C55" s="62" t="s">
        <v>807</v>
      </c>
      <c r="D55" s="66">
        <f>收益明细!M25</f>
        <v>1380</v>
      </c>
      <c r="G55" s="64">
        <v>53</v>
      </c>
      <c r="H55" s="65">
        <f t="shared" ca="1" si="0"/>
        <v>35740.533357640765</v>
      </c>
      <c r="I55" s="65">
        <f t="shared" ca="1" si="1"/>
        <v>837561.82749809977</v>
      </c>
    </row>
    <row r="56" spans="1:9" thickBot="1" x14ac:dyDescent="0.35">
      <c r="A56" s="62">
        <f>收益明细!I26</f>
        <v>19</v>
      </c>
      <c r="B56" s="62" t="str">
        <f>收益明细!G26</f>
        <v>工资领取23</v>
      </c>
      <c r="C56" s="62" t="s">
        <v>807</v>
      </c>
      <c r="D56" s="66">
        <f>收益明细!M26</f>
        <v>1440.625</v>
      </c>
      <c r="G56" s="64">
        <v>54</v>
      </c>
      <c r="H56" s="65">
        <f t="shared" ca="1" si="0"/>
        <v>2640</v>
      </c>
      <c r="I56" s="65">
        <f t="shared" ca="1" si="1"/>
        <v>840201.82749809977</v>
      </c>
    </row>
    <row r="57" spans="1:9" thickBot="1" x14ac:dyDescent="0.35">
      <c r="A57" s="62">
        <f>收益明细!Q25</f>
        <v>19</v>
      </c>
      <c r="B57" s="62" t="str">
        <f>收益明细!O25&amp;"波怪收益"</f>
        <v>21波怪收益</v>
      </c>
      <c r="C57" s="62" t="s">
        <v>805</v>
      </c>
      <c r="D57" s="66">
        <f>收益明细!R25</f>
        <v>2556.5976345600002</v>
      </c>
      <c r="G57" s="64">
        <v>55</v>
      </c>
      <c r="H57" s="65">
        <f t="shared" ca="1" si="0"/>
        <v>38380.533357640765</v>
      </c>
      <c r="I57" s="65">
        <f t="shared" ca="1" si="1"/>
        <v>878582.3608557405</v>
      </c>
    </row>
    <row r="58" spans="1:9" thickBot="1" x14ac:dyDescent="0.35">
      <c r="A58" s="62">
        <f>收益明细!C16</f>
        <v>20</v>
      </c>
      <c r="B58" s="62" t="str">
        <f>收益明细!A16</f>
        <v>金币挑战次数12</v>
      </c>
      <c r="C58" s="62" t="s">
        <v>806</v>
      </c>
      <c r="D58" s="66">
        <f>收益明细!E16</f>
        <v>8283.3763359744007</v>
      </c>
      <c r="G58" s="64">
        <v>56</v>
      </c>
      <c r="H58" s="65">
        <f t="shared" ca="1" si="0"/>
        <v>35740.533357640765</v>
      </c>
      <c r="I58" s="65">
        <f t="shared" ca="1" si="1"/>
        <v>914322.89421338122</v>
      </c>
    </row>
    <row r="59" spans="1:9" thickBot="1" x14ac:dyDescent="0.35">
      <c r="A59" s="62">
        <f>收益明细!I27</f>
        <v>20</v>
      </c>
      <c r="B59" s="62" t="str">
        <f>收益明细!G27</f>
        <v>工资领取24</v>
      </c>
      <c r="C59" s="62" t="s">
        <v>807</v>
      </c>
      <c r="D59" s="66">
        <f>收益明细!M27</f>
        <v>1501.5</v>
      </c>
      <c r="G59" s="64">
        <v>57</v>
      </c>
      <c r="H59" s="65">
        <f t="shared" ca="1" si="0"/>
        <v>2640</v>
      </c>
      <c r="I59" s="65">
        <f t="shared" ca="1" si="1"/>
        <v>916962.89421338122</v>
      </c>
    </row>
    <row r="60" spans="1:9" thickBot="1" x14ac:dyDescent="0.35">
      <c r="A60" s="62">
        <f>收益明细!I28</f>
        <v>20</v>
      </c>
      <c r="B60" s="62" t="str">
        <f>收益明细!G28</f>
        <v>工资领取25</v>
      </c>
      <c r="C60" s="62" t="s">
        <v>807</v>
      </c>
      <c r="D60" s="66">
        <f>收益明细!M28</f>
        <v>1501.5</v>
      </c>
      <c r="G60" s="64">
        <v>58</v>
      </c>
      <c r="H60" s="65">
        <f t="shared" ca="1" si="0"/>
        <v>35740.533357640765</v>
      </c>
      <c r="I60" s="65">
        <f t="shared" ca="1" si="1"/>
        <v>952703.42757102195</v>
      </c>
    </row>
    <row r="61" spans="1:9" thickBot="1" x14ac:dyDescent="0.35">
      <c r="A61" s="62">
        <f>收益明细!Q26</f>
        <v>20</v>
      </c>
      <c r="B61" s="62" t="str">
        <f>收益明细!O26&amp;"波怪收益"</f>
        <v>22波怪收益</v>
      </c>
      <c r="C61" s="62" t="s">
        <v>805</v>
      </c>
      <c r="D61" s="66">
        <f>收益明细!R26</f>
        <v>2761.1254453248002</v>
      </c>
      <c r="G61" s="64">
        <v>59</v>
      </c>
      <c r="H61" s="65">
        <f t="shared" ca="1" si="0"/>
        <v>2640</v>
      </c>
      <c r="I61" s="65">
        <f t="shared" ca="1" si="1"/>
        <v>955343.42757102195</v>
      </c>
    </row>
    <row r="62" spans="1:9" thickBot="1" x14ac:dyDescent="0.35">
      <c r="A62" s="62">
        <f>收益明细!C17</f>
        <v>21</v>
      </c>
      <c r="B62" s="62" t="str">
        <f>收益明细!A17</f>
        <v>金币挑战次数13</v>
      </c>
      <c r="C62" s="62" t="s">
        <v>806</v>
      </c>
      <c r="D62" s="66">
        <f>收益明细!E17</f>
        <v>9661.7301582805412</v>
      </c>
      <c r="G62" s="64">
        <v>60</v>
      </c>
      <c r="H62" s="65">
        <f t="shared" ca="1" si="0"/>
        <v>35740.533357640765</v>
      </c>
      <c r="I62" s="65">
        <f t="shared" ca="1" si="1"/>
        <v>991083.96092866268</v>
      </c>
    </row>
    <row r="63" spans="1:9" thickBot="1" x14ac:dyDescent="0.35">
      <c r="A63" s="62">
        <f>收益明细!I29</f>
        <v>21</v>
      </c>
      <c r="B63" s="62" t="str">
        <f>收益明细!G29</f>
        <v>工资领取26</v>
      </c>
      <c r="C63" s="62" t="s">
        <v>807</v>
      </c>
      <c r="D63" s="66">
        <f>收益明细!M29</f>
        <v>1624</v>
      </c>
    </row>
    <row r="64" spans="1:9" thickBot="1" x14ac:dyDescent="0.35">
      <c r="A64" s="62">
        <f>收益明细!Q27</f>
        <v>21</v>
      </c>
      <c r="B64" s="62" t="str">
        <f>收益明细!O27&amp;"波怪收益"</f>
        <v>23波怪收益</v>
      </c>
      <c r="C64" s="62" t="s">
        <v>805</v>
      </c>
      <c r="D64" s="66">
        <f>收益明细!R27</f>
        <v>2982.0154809507844</v>
      </c>
    </row>
    <row r="65" spans="1:4" thickBot="1" x14ac:dyDescent="0.35">
      <c r="A65" s="62">
        <f>收益明细!Q28</f>
        <v>21</v>
      </c>
      <c r="B65" s="62" t="str">
        <f>收益明细!O28&amp;"波怪收益"</f>
        <v>24波怪收益</v>
      </c>
      <c r="C65" s="62" t="s">
        <v>805</v>
      </c>
      <c r="D65" s="66">
        <f>收益明细!R28</f>
        <v>3220.5767194268474</v>
      </c>
    </row>
    <row r="66" spans="1:4" thickBot="1" x14ac:dyDescent="0.35">
      <c r="A66" s="62">
        <f>收益明细!I30</f>
        <v>22</v>
      </c>
      <c r="B66" s="62" t="str">
        <f>收益明细!G30</f>
        <v>工资领取27</v>
      </c>
      <c r="C66" s="62" t="s">
        <v>807</v>
      </c>
      <c r="D66" s="66">
        <f>收益明细!M30</f>
        <v>1685.625</v>
      </c>
    </row>
    <row r="67" spans="1:4" thickBot="1" x14ac:dyDescent="0.35">
      <c r="A67" s="62">
        <f>收益明细!Q29</f>
        <v>22</v>
      </c>
      <c r="B67" s="62" t="str">
        <f>收益明细!O29&amp;"波怪收益"</f>
        <v>25波怪收益</v>
      </c>
      <c r="C67" s="62" t="s">
        <v>805</v>
      </c>
      <c r="D67" s="66">
        <f>收益明细!R29</f>
        <v>3478.2228569809959</v>
      </c>
    </row>
    <row r="68" spans="1:4" thickBot="1" x14ac:dyDescent="0.35">
      <c r="A68" s="62">
        <f>收益明细!C18</f>
        <v>23</v>
      </c>
      <c r="B68" s="62" t="str">
        <f>收益明细!A18</f>
        <v>金币挑战次数14</v>
      </c>
      <c r="C68" s="62" t="s">
        <v>806</v>
      </c>
      <c r="D68" s="66">
        <f>收益明细!E18</f>
        <v>10434.668570942988</v>
      </c>
    </row>
    <row r="69" spans="1:4" thickBot="1" x14ac:dyDescent="0.35">
      <c r="A69" s="62">
        <f>收益明细!I31</f>
        <v>23</v>
      </c>
      <c r="B69" s="62" t="str">
        <f>收益明细!G31</f>
        <v>工资领取28</v>
      </c>
      <c r="C69" s="62" t="s">
        <v>807</v>
      </c>
      <c r="D69" s="66">
        <f>收益明细!M31</f>
        <v>1685.625</v>
      </c>
    </row>
    <row r="70" spans="1:4" thickBot="1" x14ac:dyDescent="0.35">
      <c r="A70" s="62">
        <f>收益明细!I32</f>
        <v>24</v>
      </c>
      <c r="B70" s="62" t="str">
        <f>收益明细!G32</f>
        <v>工资领取29</v>
      </c>
      <c r="C70" s="62" t="s">
        <v>807</v>
      </c>
      <c r="D70" s="66">
        <f>收益明细!M32</f>
        <v>1809.625</v>
      </c>
    </row>
    <row r="71" spans="1:4" thickBot="1" x14ac:dyDescent="0.35">
      <c r="A71" s="62">
        <f>收益明细!Q30</f>
        <v>24</v>
      </c>
      <c r="B71" s="62" t="str">
        <f>收益明细!O30&amp;"波怪收益"</f>
        <v>26波怪收益</v>
      </c>
      <c r="C71" s="62" t="s">
        <v>805</v>
      </c>
      <c r="D71" s="66">
        <f>收益明细!R30</f>
        <v>3756.4806855394759</v>
      </c>
    </row>
    <row r="72" spans="1:4" thickBot="1" x14ac:dyDescent="0.35">
      <c r="A72" s="62">
        <f>收益明细!Q31</f>
        <v>24</v>
      </c>
      <c r="B72" s="62" t="str">
        <f>收益明细!O31&amp;"波怪收益"</f>
        <v>27波怪收益</v>
      </c>
      <c r="C72" s="62" t="s">
        <v>805</v>
      </c>
      <c r="D72" s="66">
        <f>收益明细!R31</f>
        <v>4056.9991403826343</v>
      </c>
    </row>
    <row r="73" spans="1:4" thickBot="1" x14ac:dyDescent="0.35">
      <c r="A73" s="62">
        <f>收益明细!C19</f>
        <v>25</v>
      </c>
      <c r="B73" s="62" t="str">
        <f>收益明细!A19</f>
        <v>金币挑战次数15</v>
      </c>
      <c r="C73" s="62" t="s">
        <v>806</v>
      </c>
      <c r="D73" s="66">
        <f>收益明细!E19</f>
        <v>13144.677214839734</v>
      </c>
    </row>
    <row r="74" spans="1:4" thickBot="1" x14ac:dyDescent="0.35">
      <c r="A74" s="62">
        <f>收益明细!I33</f>
        <v>25</v>
      </c>
      <c r="B74" s="62" t="str">
        <f>收益明细!G33</f>
        <v>工资领取30</v>
      </c>
      <c r="C74" s="62" t="s">
        <v>807</v>
      </c>
      <c r="D74" s="66">
        <f>收益明细!M33</f>
        <v>1872</v>
      </c>
    </row>
    <row r="75" spans="1:4" thickBot="1" x14ac:dyDescent="0.35">
      <c r="A75" s="62">
        <f>收益明细!I34</f>
        <v>25</v>
      </c>
      <c r="B75" s="62" t="str">
        <f>收益明细!G34</f>
        <v>工资领取31</v>
      </c>
      <c r="C75" s="62" t="s">
        <v>807</v>
      </c>
      <c r="D75" s="66">
        <f>收益明细!M34</f>
        <v>1872</v>
      </c>
    </row>
    <row r="76" spans="1:4" thickBot="1" x14ac:dyDescent="0.35">
      <c r="A76" s="62">
        <f>收益明细!Q32</f>
        <v>25</v>
      </c>
      <c r="B76" s="62" t="str">
        <f>收益明细!O32&amp;"波怪收益"</f>
        <v>28波怪收益</v>
      </c>
      <c r="C76" s="62" t="s">
        <v>805</v>
      </c>
      <c r="D76" s="66">
        <f>收益明细!R32</f>
        <v>4381.5590716132447</v>
      </c>
    </row>
    <row r="77" spans="1:4" thickBot="1" x14ac:dyDescent="0.35">
      <c r="A77" s="62">
        <f>收益明细!C20</f>
        <v>26</v>
      </c>
      <c r="B77" s="62" t="str">
        <f>收益明细!A20</f>
        <v>金币挑战次数16</v>
      </c>
      <c r="C77" s="62" t="s">
        <v>806</v>
      </c>
      <c r="D77" s="66">
        <f>收益明细!E20</f>
        <v>15331.951503389068</v>
      </c>
    </row>
    <row r="78" spans="1:4" thickBot="1" x14ac:dyDescent="0.35">
      <c r="A78" s="62">
        <f>收益明细!I35</f>
        <v>26</v>
      </c>
      <c r="B78" s="62" t="str">
        <f>收益明细!G35</f>
        <v>工资领取32</v>
      </c>
      <c r="C78" s="62" t="s">
        <v>807</v>
      </c>
      <c r="D78" s="66">
        <f>收益明细!M35</f>
        <v>1997.5</v>
      </c>
    </row>
    <row r="79" spans="1:4" thickBot="1" x14ac:dyDescent="0.35">
      <c r="A79" s="62">
        <f>收益明细!Q33</f>
        <v>26</v>
      </c>
      <c r="B79" s="62" t="str">
        <f>收益明细!O33&amp;"波怪收益"</f>
        <v>29波怪收益</v>
      </c>
      <c r="C79" s="62" t="s">
        <v>805</v>
      </c>
      <c r="D79" s="66">
        <f>收益明细!R33</f>
        <v>4732.0837973423049</v>
      </c>
    </row>
    <row r="80" spans="1:4" thickBot="1" x14ac:dyDescent="0.35">
      <c r="A80" s="62">
        <f>收益明细!Q34</f>
        <v>26</v>
      </c>
      <c r="B80" s="62" t="str">
        <f>收益明细!O34&amp;"波怪收益"</f>
        <v>30波怪收益</v>
      </c>
      <c r="C80" s="62" t="s">
        <v>805</v>
      </c>
      <c r="D80" s="66">
        <f>收益明细!R34</f>
        <v>5110.6505011296895</v>
      </c>
    </row>
    <row r="81" spans="1:4" thickBot="1" x14ac:dyDescent="0.35">
      <c r="A81" s="62">
        <f>收益明细!I36</f>
        <v>27</v>
      </c>
      <c r="B81" s="62" t="str">
        <f>收益明细!G36</f>
        <v>工资领取33</v>
      </c>
      <c r="C81" s="62" t="s">
        <v>807</v>
      </c>
      <c r="D81" s="66">
        <f>收益明细!M36</f>
        <v>1997.5</v>
      </c>
    </row>
    <row r="82" spans="1:4" thickBot="1" x14ac:dyDescent="0.35">
      <c r="A82" s="62">
        <f>收益明细!C21</f>
        <v>28</v>
      </c>
      <c r="B82" s="62" t="str">
        <f>收益明细!A21</f>
        <v>金币挑战次数17</v>
      </c>
      <c r="C82" s="62" t="s">
        <v>806</v>
      </c>
      <c r="D82" s="66">
        <f>收益明细!E21</f>
        <v>16558.507623660196</v>
      </c>
    </row>
    <row r="83" spans="1:4" thickBot="1" x14ac:dyDescent="0.35">
      <c r="A83" s="62">
        <f>收益明细!I37</f>
        <v>28</v>
      </c>
      <c r="B83" s="62" t="str">
        <f>收益明细!G37</f>
        <v>工资领取34</v>
      </c>
      <c r="C83" s="62" t="s">
        <v>807</v>
      </c>
      <c r="D83" s="66">
        <f>收益明细!M37</f>
        <v>2060.625</v>
      </c>
    </row>
    <row r="84" spans="1:4" thickBot="1" x14ac:dyDescent="0.35">
      <c r="A84" s="62">
        <f>收益明细!Q35</f>
        <v>28</v>
      </c>
      <c r="B84" s="62" t="str">
        <f>收益明细!O35&amp;"波怪收益"</f>
        <v>31波怪收益</v>
      </c>
      <c r="C84" s="62" t="s">
        <v>805</v>
      </c>
      <c r="D84" s="66">
        <f>收益明细!R35</f>
        <v>5519.5025412200657</v>
      </c>
    </row>
    <row r="85" spans="1:4" thickBot="1" x14ac:dyDescent="0.35">
      <c r="A85" s="62">
        <f>收益明细!I38</f>
        <v>29</v>
      </c>
      <c r="B85" s="62" t="str">
        <f>收益明细!G38</f>
        <v>工资领取35</v>
      </c>
      <c r="C85" s="62" t="s">
        <v>807</v>
      </c>
      <c r="D85" s="66">
        <f>收益明细!M38</f>
        <v>2124</v>
      </c>
    </row>
    <row r="86" spans="1:4" thickBot="1" x14ac:dyDescent="0.35">
      <c r="A86" s="62">
        <f>收益明细!Q36</f>
        <v>29</v>
      </c>
      <c r="B86" s="62" t="str">
        <f>收益明细!O36&amp;"波怪收益"</f>
        <v>32波怪收益</v>
      </c>
      <c r="C86" s="62" t="s">
        <v>805</v>
      </c>
      <c r="D86" s="66">
        <f>收益明细!R36</f>
        <v>5961.0627445176715</v>
      </c>
    </row>
    <row r="87" spans="1:4" thickBot="1" x14ac:dyDescent="0.35">
      <c r="A87" s="62">
        <f>收益明细!C22</f>
        <v>30</v>
      </c>
      <c r="B87" s="62" t="str">
        <f>收益明细!A22</f>
        <v>金币挑战次数18</v>
      </c>
      <c r="C87" s="62" t="s">
        <v>806</v>
      </c>
      <c r="D87" s="66">
        <f>收益明细!E22</f>
        <v>20858.950755616235</v>
      </c>
    </row>
    <row r="88" spans="1:4" thickBot="1" x14ac:dyDescent="0.35">
      <c r="A88" s="62">
        <f>收益明细!I39</f>
        <v>30</v>
      </c>
      <c r="B88" s="62" t="str">
        <f>收益明细!G39</f>
        <v>工资领取36</v>
      </c>
      <c r="C88" s="62" t="s">
        <v>807</v>
      </c>
      <c r="D88" s="66">
        <f>收益明细!M39</f>
        <v>2251.5</v>
      </c>
    </row>
    <row r="89" spans="1:4" thickBot="1" x14ac:dyDescent="0.35">
      <c r="A89" s="62">
        <f>收益明细!I40</f>
        <v>30</v>
      </c>
      <c r="B89" s="62" t="str">
        <f>收益明细!G40</f>
        <v>工资领取37</v>
      </c>
      <c r="C89" s="62" t="s">
        <v>807</v>
      </c>
      <c r="D89" s="66">
        <f>收益明细!M40</f>
        <v>2251.5</v>
      </c>
    </row>
    <row r="90" spans="1:4" thickBot="1" x14ac:dyDescent="0.35">
      <c r="A90" s="62">
        <f>收益明细!Q37</f>
        <v>30</v>
      </c>
      <c r="B90" s="62" t="str">
        <f>收益明细!O37&amp;"波怪收益"</f>
        <v>33波怪收益</v>
      </c>
      <c r="C90" s="62" t="s">
        <v>805</v>
      </c>
      <c r="D90" s="66">
        <f>收益明细!R37</f>
        <v>6437.9477640790847</v>
      </c>
    </row>
    <row r="91" spans="1:4" thickBot="1" x14ac:dyDescent="0.35">
      <c r="A91" s="62">
        <f>收益明细!Q38</f>
        <v>30</v>
      </c>
      <c r="B91" s="62" t="str">
        <f>收益明细!O38&amp;"波怪收益"</f>
        <v>34波怪收益</v>
      </c>
      <c r="C91" s="62" t="s">
        <v>805</v>
      </c>
      <c r="D91" s="66">
        <f>收益明细!R38</f>
        <v>6952.9835852054121</v>
      </c>
    </row>
    <row r="92" spans="1:4" thickBot="1" x14ac:dyDescent="0.35">
      <c r="A92" s="62">
        <f>收益明细!C23</f>
        <v>31</v>
      </c>
      <c r="B92" s="62" t="str">
        <f>收益明细!A23</f>
        <v>金币挑战次数19</v>
      </c>
      <c r="C92" s="62" t="s">
        <v>806</v>
      </c>
      <c r="D92" s="66">
        <f>收益明细!E23</f>
        <v>22527.666816065539</v>
      </c>
    </row>
    <row r="93" spans="1:4" thickBot="1" x14ac:dyDescent="0.35">
      <c r="A93" s="62">
        <f>收益明细!I41</f>
        <v>31</v>
      </c>
      <c r="B93" s="62" t="str">
        <f>收益明细!G41</f>
        <v>工资领取38</v>
      </c>
      <c r="C93" s="62" t="s">
        <v>807</v>
      </c>
      <c r="D93" s="66">
        <f>收益明细!M41</f>
        <v>2315.625</v>
      </c>
    </row>
    <row r="94" spans="1:4" thickBot="1" x14ac:dyDescent="0.35">
      <c r="A94" s="62">
        <f>收益明细!Q39</f>
        <v>31</v>
      </c>
      <c r="B94" s="62" t="str">
        <f>收益明细!O39&amp;"波怪收益"</f>
        <v>35波怪收益</v>
      </c>
      <c r="C94" s="62" t="s">
        <v>805</v>
      </c>
      <c r="D94" s="66">
        <f>收益明细!R39</f>
        <v>7509.222272021846</v>
      </c>
    </row>
    <row r="95" spans="1:4" thickBot="1" x14ac:dyDescent="0.35">
      <c r="A95" s="62">
        <f>收益明细!I42</f>
        <v>32</v>
      </c>
      <c r="B95" s="62" t="str">
        <f>收益明细!G42</f>
        <v>工资领取39</v>
      </c>
      <c r="C95" s="62" t="s">
        <v>807</v>
      </c>
      <c r="D95" s="66">
        <f>收益明细!M42</f>
        <v>2315.625</v>
      </c>
    </row>
    <row r="96" spans="1:4" thickBot="1" x14ac:dyDescent="0.35">
      <c r="A96" s="62">
        <f>收益明细!C24</f>
        <v>33</v>
      </c>
      <c r="B96" s="62" t="str">
        <f>收益明细!A24</f>
        <v>金币挑战次数20</v>
      </c>
      <c r="C96" s="62" t="s">
        <v>806</v>
      </c>
      <c r="D96" s="66">
        <f>收益明细!E24</f>
        <v>26276.270574258844</v>
      </c>
    </row>
    <row r="97" spans="1:4" thickBot="1" x14ac:dyDescent="0.35">
      <c r="A97" s="62">
        <f>收益明细!I43</f>
        <v>33</v>
      </c>
      <c r="B97" s="62" t="str">
        <f>收益明细!G43</f>
        <v>工资领取40</v>
      </c>
      <c r="C97" s="62" t="s">
        <v>807</v>
      </c>
      <c r="D97" s="66">
        <f>收益明细!M43</f>
        <v>2444.625</v>
      </c>
    </row>
    <row r="98" spans="1:4" thickBot="1" x14ac:dyDescent="0.35">
      <c r="A98" s="62">
        <f>收益明细!Q40</f>
        <v>33</v>
      </c>
      <c r="B98" s="62" t="str">
        <f>收益明细!O40&amp;"波怪收益"</f>
        <v>36波怪收益</v>
      </c>
      <c r="C98" s="62" t="s">
        <v>805</v>
      </c>
      <c r="D98" s="66">
        <f>收益明细!R40</f>
        <v>8109.960053783594</v>
      </c>
    </row>
    <row r="99" spans="1:4" thickBot="1" x14ac:dyDescent="0.35">
      <c r="A99" s="62">
        <f>收益明细!Q41</f>
        <v>33</v>
      </c>
      <c r="B99" s="62" t="str">
        <f>收益明细!O41&amp;"波怪收益"</f>
        <v>37波怪收益</v>
      </c>
      <c r="C99" s="62" t="s">
        <v>805</v>
      </c>
      <c r="D99" s="66">
        <f>收益明细!R41</f>
        <v>8758.7568580862808</v>
      </c>
    </row>
    <row r="100" spans="1:4" thickBot="1" x14ac:dyDescent="0.35">
      <c r="A100" s="62">
        <f>收益明细!I44</f>
        <v>34</v>
      </c>
      <c r="B100" s="62" t="str">
        <f>收益明细!G44</f>
        <v>工资领取41</v>
      </c>
      <c r="C100" s="62" t="s">
        <v>807</v>
      </c>
      <c r="D100" s="66">
        <f>收益明细!M44</f>
        <v>2509.5</v>
      </c>
    </row>
    <row r="101" spans="1:4" thickBot="1" x14ac:dyDescent="0.35">
      <c r="A101" s="62">
        <f>收益明细!Q42</f>
        <v>34</v>
      </c>
      <c r="B101" s="62" t="str">
        <f>收益明细!O42&amp;"波怪收益"</f>
        <v>38波怪收益</v>
      </c>
      <c r="C101" s="62" t="s">
        <v>805</v>
      </c>
      <c r="D101" s="66">
        <f>收益明细!R42</f>
        <v>9459.4574067331851</v>
      </c>
    </row>
    <row r="102" spans="1:4" thickBot="1" x14ac:dyDescent="0.35">
      <c r="A102" s="62">
        <f>收益明细!C25</f>
        <v>35</v>
      </c>
      <c r="B102" s="62" t="str">
        <f>收益明细!A25</f>
        <v>金币挑战次数21</v>
      </c>
      <c r="C102" s="62" t="s">
        <v>806</v>
      </c>
      <c r="D102" s="66">
        <f>收益明细!E25</f>
        <v>33100.533357640765</v>
      </c>
    </row>
    <row r="103" spans="1:4" thickBot="1" x14ac:dyDescent="0.35">
      <c r="A103" s="62">
        <f>收益明细!I45</f>
        <v>35</v>
      </c>
      <c r="B103" s="62" t="str">
        <f>收益明细!G45</f>
        <v>工资领取42</v>
      </c>
      <c r="C103" s="62" t="s">
        <v>807</v>
      </c>
      <c r="D103" s="66">
        <f>收益明细!M45</f>
        <v>2640</v>
      </c>
    </row>
    <row r="104" spans="1:4" thickBot="1" x14ac:dyDescent="0.35">
      <c r="A104" s="62">
        <f>收益明细!I46</f>
        <v>35</v>
      </c>
      <c r="B104" s="62" t="str">
        <f>收益明细!G46</f>
        <v>工资领取43</v>
      </c>
      <c r="C104" s="62" t="s">
        <v>807</v>
      </c>
      <c r="D104" s="66">
        <f>收益明细!M46</f>
        <v>2640</v>
      </c>
    </row>
    <row r="105" spans="1:4" thickBot="1" x14ac:dyDescent="0.35">
      <c r="A105" s="62">
        <f>收益明细!Q43</f>
        <v>35</v>
      </c>
      <c r="B105" s="62" t="str">
        <f>收益明细!O43&amp;"波怪收益"</f>
        <v>39波怪收益</v>
      </c>
      <c r="C105" s="62" t="s">
        <v>805</v>
      </c>
      <c r="D105" s="66">
        <f>收益明细!R43</f>
        <v>10216.21399927184</v>
      </c>
    </row>
    <row r="106" spans="1:4" thickBot="1" x14ac:dyDescent="0.35">
      <c r="A106" s="62">
        <f>收益明细!Q44</f>
        <v>35</v>
      </c>
      <c r="B106" s="62" t="str">
        <f>收益明细!O44&amp;"波怪收益"</f>
        <v>40波怪收益</v>
      </c>
      <c r="C106" s="62" t="s">
        <v>805</v>
      </c>
      <c r="D106" s="66">
        <f>收益明细!R44</f>
        <v>11033.511119213588</v>
      </c>
    </row>
    <row r="107" spans="1:4" thickBot="1" x14ac:dyDescent="0.35">
      <c r="A107" s="62">
        <f>收益明细!C26</f>
        <v>36</v>
      </c>
      <c r="B107" s="62" t="str">
        <f>收益明细!A26</f>
        <v>金币挑战次数22</v>
      </c>
      <c r="C107" s="62" t="s">
        <v>806</v>
      </c>
      <c r="D107" s="66">
        <f>收益明细!E26</f>
        <v>33100.533357640765</v>
      </c>
    </row>
    <row r="108" spans="1:4" thickBot="1" x14ac:dyDescent="0.35">
      <c r="A108" s="62">
        <f>收益明细!I47</f>
        <v>36</v>
      </c>
      <c r="B108" s="62" t="str">
        <f>收益明细!G47</f>
        <v>工资领取44</v>
      </c>
      <c r="C108" s="62" t="s">
        <v>807</v>
      </c>
      <c r="D108" s="66">
        <f>收益明细!M47</f>
        <v>2640</v>
      </c>
    </row>
    <row r="109" spans="1:4" thickBot="1" x14ac:dyDescent="0.35">
      <c r="A109" s="62">
        <f>收益明细!I48</f>
        <v>37</v>
      </c>
      <c r="B109" s="62" t="str">
        <f>收益明细!G48</f>
        <v>工资领取45</v>
      </c>
      <c r="C109" s="62" t="s">
        <v>807</v>
      </c>
      <c r="D109" s="66">
        <f>收益明细!M48</f>
        <v>2640</v>
      </c>
    </row>
    <row r="110" spans="1:4" thickBot="1" x14ac:dyDescent="0.35">
      <c r="A110" s="62">
        <f>收益明细!C27</f>
        <v>38</v>
      </c>
      <c r="B110" s="62" t="str">
        <f>收益明细!A27</f>
        <v>金币挑战次数23</v>
      </c>
      <c r="C110" s="62" t="s">
        <v>806</v>
      </c>
      <c r="D110" s="66">
        <f>收益明细!E27</f>
        <v>33100.533357640765</v>
      </c>
    </row>
    <row r="111" spans="1:4" thickBot="1" x14ac:dyDescent="0.35">
      <c r="A111" s="62">
        <f>收益明细!I49</f>
        <v>38</v>
      </c>
      <c r="B111" s="62" t="str">
        <f>收益明细!G49</f>
        <v>工资领取46</v>
      </c>
      <c r="C111" s="62" t="s">
        <v>807</v>
      </c>
      <c r="D111" s="66">
        <f>收益明细!M49</f>
        <v>2640</v>
      </c>
    </row>
    <row r="112" spans="1:4" thickBot="1" x14ac:dyDescent="0.35">
      <c r="A112" s="62">
        <f>收益明细!I50</f>
        <v>39</v>
      </c>
      <c r="B112" s="62" t="str">
        <f>收益明细!G50</f>
        <v>工资领取47</v>
      </c>
      <c r="C112" s="62" t="s">
        <v>807</v>
      </c>
      <c r="D112" s="66">
        <f>收益明细!M50</f>
        <v>2640</v>
      </c>
    </row>
    <row r="113" spans="1:4" thickBot="1" x14ac:dyDescent="0.35">
      <c r="A113" s="62">
        <f>收益明细!C28</f>
        <v>40</v>
      </c>
      <c r="B113" s="62" t="str">
        <f>收益明细!A28</f>
        <v>金币挑战次数24</v>
      </c>
      <c r="C113" s="62" t="s">
        <v>806</v>
      </c>
      <c r="D113" s="66">
        <f>收益明细!E28</f>
        <v>33100.533357640765</v>
      </c>
    </row>
    <row r="114" spans="1:4" thickBot="1" x14ac:dyDescent="0.35">
      <c r="A114" s="62">
        <f>收益明细!I51</f>
        <v>40</v>
      </c>
      <c r="B114" s="62" t="str">
        <f>收益明细!G51</f>
        <v>工资领取48</v>
      </c>
      <c r="C114" s="62" t="s">
        <v>807</v>
      </c>
      <c r="D114" s="66">
        <f>收益明细!M51</f>
        <v>2640</v>
      </c>
    </row>
    <row r="115" spans="1:4" thickBot="1" x14ac:dyDescent="0.35">
      <c r="A115" s="62">
        <f>收益明细!I52</f>
        <v>40</v>
      </c>
      <c r="B115" s="62" t="str">
        <f>收益明细!G52</f>
        <v>工资领取49</v>
      </c>
      <c r="C115" s="62" t="s">
        <v>807</v>
      </c>
      <c r="D115" s="66">
        <f>收益明细!M52</f>
        <v>2640</v>
      </c>
    </row>
    <row r="116" spans="1:4" thickBot="1" x14ac:dyDescent="0.35">
      <c r="A116" s="62">
        <f>收益明细!C29</f>
        <v>41</v>
      </c>
      <c r="B116" s="62" t="str">
        <f>收益明细!A29</f>
        <v>金币挑战次数25</v>
      </c>
      <c r="C116" s="62" t="s">
        <v>806</v>
      </c>
      <c r="D116" s="66">
        <f>收益明细!E29</f>
        <v>33100.533357640765</v>
      </c>
    </row>
    <row r="117" spans="1:4" thickBot="1" x14ac:dyDescent="0.35">
      <c r="A117" s="62">
        <f>收益明细!I53</f>
        <v>41</v>
      </c>
      <c r="B117" s="62" t="str">
        <f>收益明细!G53</f>
        <v>工资领取50</v>
      </c>
      <c r="C117" s="62" t="s">
        <v>807</v>
      </c>
      <c r="D117" s="66">
        <f>收益明细!M53</f>
        <v>2640</v>
      </c>
    </row>
    <row r="118" spans="1:4" thickBot="1" x14ac:dyDescent="0.35">
      <c r="A118" s="62">
        <f>收益明细!I54</f>
        <v>42</v>
      </c>
      <c r="B118" s="62" t="str">
        <f>收益明细!G54</f>
        <v>工资领取51</v>
      </c>
      <c r="C118" s="62" t="s">
        <v>807</v>
      </c>
      <c r="D118" s="66">
        <f>收益明细!M54</f>
        <v>2640</v>
      </c>
    </row>
    <row r="119" spans="1:4" thickBot="1" x14ac:dyDescent="0.35">
      <c r="A119" s="62">
        <f>收益明细!C30</f>
        <v>43</v>
      </c>
      <c r="B119" s="62" t="str">
        <f>收益明细!A30</f>
        <v>金币挑战次数26</v>
      </c>
      <c r="C119" s="62" t="s">
        <v>806</v>
      </c>
      <c r="D119" s="66">
        <f>收益明细!E30</f>
        <v>33100.533357640765</v>
      </c>
    </row>
    <row r="120" spans="1:4" thickBot="1" x14ac:dyDescent="0.35">
      <c r="A120" s="62">
        <f>收益明细!I55</f>
        <v>43</v>
      </c>
      <c r="B120" s="62" t="str">
        <f>收益明细!G55</f>
        <v>工资领取52</v>
      </c>
      <c r="C120" s="62" t="s">
        <v>807</v>
      </c>
      <c r="D120" s="66">
        <f>收益明细!M55</f>
        <v>2640</v>
      </c>
    </row>
    <row r="121" spans="1:4" thickBot="1" x14ac:dyDescent="0.35">
      <c r="A121" s="62">
        <f>收益明细!I56</f>
        <v>44</v>
      </c>
      <c r="B121" s="62" t="str">
        <f>收益明细!G56</f>
        <v>工资领取53</v>
      </c>
      <c r="C121" s="62" t="s">
        <v>807</v>
      </c>
      <c r="D121" s="66">
        <f>收益明细!M56</f>
        <v>2640</v>
      </c>
    </row>
    <row r="122" spans="1:4" thickBot="1" x14ac:dyDescent="0.35">
      <c r="A122" s="62">
        <f>收益明细!C31</f>
        <v>45</v>
      </c>
      <c r="B122" s="62" t="str">
        <f>收益明细!A31</f>
        <v>金币挑战次数27</v>
      </c>
      <c r="C122" s="62" t="s">
        <v>806</v>
      </c>
      <c r="D122" s="66">
        <f>收益明细!E31</f>
        <v>33100.533357640765</v>
      </c>
    </row>
    <row r="123" spans="1:4" thickBot="1" x14ac:dyDescent="0.35">
      <c r="A123" s="62">
        <f>收益明细!I57</f>
        <v>45</v>
      </c>
      <c r="B123" s="62" t="str">
        <f>收益明细!G57</f>
        <v>工资领取54</v>
      </c>
      <c r="C123" s="62" t="s">
        <v>807</v>
      </c>
      <c r="D123" s="66">
        <f>收益明细!M57</f>
        <v>2640</v>
      </c>
    </row>
    <row r="124" spans="1:4" thickBot="1" x14ac:dyDescent="0.35">
      <c r="A124" s="62">
        <f>收益明细!I58</f>
        <v>45</v>
      </c>
      <c r="B124" s="62" t="str">
        <f>收益明细!G58</f>
        <v>工资领取55</v>
      </c>
      <c r="C124" s="62" t="s">
        <v>807</v>
      </c>
      <c r="D124" s="66">
        <f>收益明细!M58</f>
        <v>2640</v>
      </c>
    </row>
    <row r="125" spans="1:4" thickBot="1" x14ac:dyDescent="0.35">
      <c r="A125" s="62">
        <f>收益明细!C32</f>
        <v>46</v>
      </c>
      <c r="B125" s="62" t="str">
        <f>收益明细!A32</f>
        <v>金币挑战次数28</v>
      </c>
      <c r="C125" s="62" t="s">
        <v>806</v>
      </c>
      <c r="D125" s="66">
        <f>收益明细!E32</f>
        <v>33100.533357640765</v>
      </c>
    </row>
    <row r="126" spans="1:4" thickBot="1" x14ac:dyDescent="0.35">
      <c r="A126" s="62">
        <f>收益明细!I59</f>
        <v>46</v>
      </c>
      <c r="B126" s="62" t="str">
        <f>收益明细!G59</f>
        <v>工资领取56</v>
      </c>
      <c r="C126" s="62" t="s">
        <v>807</v>
      </c>
      <c r="D126" s="66">
        <f>收益明细!M59</f>
        <v>2640</v>
      </c>
    </row>
    <row r="127" spans="1:4" thickBot="1" x14ac:dyDescent="0.35">
      <c r="A127" s="62">
        <f>收益明细!I60</f>
        <v>47</v>
      </c>
      <c r="B127" s="62" t="str">
        <f>收益明细!G60</f>
        <v>工资领取57</v>
      </c>
      <c r="C127" s="62" t="s">
        <v>807</v>
      </c>
      <c r="D127" s="66">
        <f>收益明细!M60</f>
        <v>2640</v>
      </c>
    </row>
    <row r="128" spans="1:4" thickBot="1" x14ac:dyDescent="0.35">
      <c r="A128" s="62">
        <f>收益明细!C33</f>
        <v>48</v>
      </c>
      <c r="B128" s="62" t="str">
        <f>收益明细!A33</f>
        <v>金币挑战次数29</v>
      </c>
      <c r="C128" s="62" t="s">
        <v>806</v>
      </c>
      <c r="D128" s="66">
        <f>收益明细!E33</f>
        <v>33100.533357640765</v>
      </c>
    </row>
    <row r="129" spans="1:4" thickBot="1" x14ac:dyDescent="0.35">
      <c r="A129" s="62">
        <f>收益明细!I61</f>
        <v>48</v>
      </c>
      <c r="B129" s="62" t="str">
        <f>收益明细!G61</f>
        <v>工资领取58</v>
      </c>
      <c r="C129" s="62" t="s">
        <v>807</v>
      </c>
      <c r="D129" s="66">
        <f>收益明细!M61</f>
        <v>2640</v>
      </c>
    </row>
    <row r="130" spans="1:4" thickBot="1" x14ac:dyDescent="0.35">
      <c r="A130" s="62">
        <f>收益明细!I62</f>
        <v>49</v>
      </c>
      <c r="B130" s="62" t="str">
        <f>收益明细!G62</f>
        <v>工资领取59</v>
      </c>
      <c r="C130" s="62" t="s">
        <v>807</v>
      </c>
      <c r="D130" s="66">
        <f>收益明细!M62</f>
        <v>2640</v>
      </c>
    </row>
    <row r="131" spans="1:4" thickBot="1" x14ac:dyDescent="0.35">
      <c r="A131" s="62">
        <f>收益明细!C34</f>
        <v>50</v>
      </c>
      <c r="B131" s="62" t="str">
        <f>收益明细!A34</f>
        <v>金币挑战次数30</v>
      </c>
      <c r="C131" s="62" t="s">
        <v>806</v>
      </c>
      <c r="D131" s="66">
        <f>收益明细!E34</f>
        <v>33100.533357640765</v>
      </c>
    </row>
    <row r="132" spans="1:4" thickBot="1" x14ac:dyDescent="0.35">
      <c r="A132" s="62">
        <f>收益明细!I63</f>
        <v>50</v>
      </c>
      <c r="B132" s="62" t="str">
        <f>收益明细!G63</f>
        <v>工资领取60</v>
      </c>
      <c r="C132" s="62" t="s">
        <v>807</v>
      </c>
      <c r="D132" s="66">
        <f>收益明细!M63</f>
        <v>2640</v>
      </c>
    </row>
    <row r="133" spans="1:4" thickBot="1" x14ac:dyDescent="0.35">
      <c r="A133" s="62">
        <f>收益明细!I64</f>
        <v>50</v>
      </c>
      <c r="B133" s="62" t="str">
        <f>收益明细!G64</f>
        <v>工资领取61</v>
      </c>
      <c r="C133" s="62" t="s">
        <v>807</v>
      </c>
      <c r="D133" s="66">
        <f>收益明细!M64</f>
        <v>2640</v>
      </c>
    </row>
    <row r="134" spans="1:4" thickBot="1" x14ac:dyDescent="0.35">
      <c r="A134" s="62">
        <f>收益明细!C35</f>
        <v>51</v>
      </c>
      <c r="B134" s="62" t="str">
        <f>收益明细!A35</f>
        <v>金币挑战次数31</v>
      </c>
      <c r="C134" s="62" t="s">
        <v>806</v>
      </c>
      <c r="D134" s="66">
        <f>收益明细!E35</f>
        <v>33100.533357640765</v>
      </c>
    </row>
    <row r="135" spans="1:4" thickBot="1" x14ac:dyDescent="0.35">
      <c r="A135" s="62">
        <f>收益明细!I65</f>
        <v>51</v>
      </c>
      <c r="B135" s="62" t="str">
        <f>收益明细!G65</f>
        <v>工资领取62</v>
      </c>
      <c r="C135" s="62" t="s">
        <v>807</v>
      </c>
      <c r="D135" s="66">
        <f>收益明细!M65</f>
        <v>2640</v>
      </c>
    </row>
    <row r="136" spans="1:4" thickBot="1" x14ac:dyDescent="0.35">
      <c r="A136" s="62">
        <f>收益明细!I66</f>
        <v>52</v>
      </c>
      <c r="B136" s="62" t="str">
        <f>收益明细!G66</f>
        <v>工资领取63</v>
      </c>
      <c r="C136" s="62" t="s">
        <v>807</v>
      </c>
      <c r="D136" s="66">
        <f>收益明细!M66</f>
        <v>2640</v>
      </c>
    </row>
    <row r="137" spans="1:4" thickBot="1" x14ac:dyDescent="0.35">
      <c r="A137" s="62">
        <f>收益明细!C36</f>
        <v>53</v>
      </c>
      <c r="B137" s="62" t="str">
        <f>收益明细!A36</f>
        <v>金币挑战次数32</v>
      </c>
      <c r="C137" s="62" t="s">
        <v>806</v>
      </c>
      <c r="D137" s="66">
        <f>收益明细!E36</f>
        <v>33100.533357640765</v>
      </c>
    </row>
    <row r="138" spans="1:4" thickBot="1" x14ac:dyDescent="0.35">
      <c r="A138" s="62">
        <f>收益明细!I67</f>
        <v>53</v>
      </c>
      <c r="B138" s="62" t="str">
        <f>收益明细!G67</f>
        <v>工资领取64</v>
      </c>
      <c r="C138" s="62" t="s">
        <v>807</v>
      </c>
      <c r="D138" s="66">
        <f>收益明细!M67</f>
        <v>2640</v>
      </c>
    </row>
    <row r="139" spans="1:4" thickBot="1" x14ac:dyDescent="0.35">
      <c r="A139" s="62">
        <f>收益明细!I68</f>
        <v>54</v>
      </c>
      <c r="B139" s="62" t="str">
        <f>收益明细!G68</f>
        <v>工资领取65</v>
      </c>
      <c r="C139" s="62" t="s">
        <v>807</v>
      </c>
      <c r="D139" s="66">
        <f>收益明细!M68</f>
        <v>2640</v>
      </c>
    </row>
    <row r="140" spans="1:4" thickBot="1" x14ac:dyDescent="0.35">
      <c r="A140" s="62">
        <f>收益明细!C37</f>
        <v>55</v>
      </c>
      <c r="B140" s="62" t="str">
        <f>收益明细!A37</f>
        <v>金币挑战次数33</v>
      </c>
      <c r="C140" s="62" t="s">
        <v>806</v>
      </c>
      <c r="D140" s="66">
        <f>收益明细!E37</f>
        <v>33100.533357640765</v>
      </c>
    </row>
    <row r="141" spans="1:4" thickBot="1" x14ac:dyDescent="0.35">
      <c r="A141" s="62">
        <f>收益明细!I69</f>
        <v>55</v>
      </c>
      <c r="B141" s="62" t="str">
        <f>收益明细!G69</f>
        <v>工资领取66</v>
      </c>
      <c r="C141" s="62" t="s">
        <v>807</v>
      </c>
      <c r="D141" s="66">
        <f>收益明细!M69</f>
        <v>2640</v>
      </c>
    </row>
    <row r="142" spans="1:4" thickBot="1" x14ac:dyDescent="0.35">
      <c r="A142" s="62">
        <f>收益明细!I70</f>
        <v>55</v>
      </c>
      <c r="B142" s="62" t="str">
        <f>收益明细!G70</f>
        <v>工资领取67</v>
      </c>
      <c r="C142" s="62" t="s">
        <v>807</v>
      </c>
      <c r="D142" s="66">
        <f>收益明细!M70</f>
        <v>2640</v>
      </c>
    </row>
    <row r="143" spans="1:4" thickBot="1" x14ac:dyDescent="0.35">
      <c r="A143" s="62">
        <f>收益明细!C38</f>
        <v>56</v>
      </c>
      <c r="B143" s="62" t="str">
        <f>收益明细!A38</f>
        <v>金币挑战次数34</v>
      </c>
      <c r="C143" s="62" t="s">
        <v>806</v>
      </c>
      <c r="D143" s="66">
        <f>收益明细!E38</f>
        <v>33100.533357640765</v>
      </c>
    </row>
    <row r="144" spans="1:4" thickBot="1" x14ac:dyDescent="0.35">
      <c r="A144" s="62">
        <f>收益明细!I71</f>
        <v>56</v>
      </c>
      <c r="B144" s="62" t="str">
        <f>收益明细!G71</f>
        <v>工资领取68</v>
      </c>
      <c r="C144" s="62" t="s">
        <v>807</v>
      </c>
      <c r="D144" s="66">
        <f>收益明细!M71</f>
        <v>2640</v>
      </c>
    </row>
    <row r="145" spans="1:4" thickBot="1" x14ac:dyDescent="0.35">
      <c r="A145" s="62">
        <f>收益明细!I72</f>
        <v>57</v>
      </c>
      <c r="B145" s="62" t="str">
        <f>收益明细!G72</f>
        <v>工资领取69</v>
      </c>
      <c r="C145" s="62" t="s">
        <v>807</v>
      </c>
      <c r="D145" s="66">
        <f>收益明细!M72</f>
        <v>2640</v>
      </c>
    </row>
    <row r="146" spans="1:4" thickBot="1" x14ac:dyDescent="0.35">
      <c r="A146" s="62">
        <f>收益明细!C39</f>
        <v>58</v>
      </c>
      <c r="B146" s="62" t="str">
        <f>收益明细!A39</f>
        <v>金币挑战次数35</v>
      </c>
      <c r="C146" s="62" t="s">
        <v>806</v>
      </c>
      <c r="D146" s="66">
        <f>收益明细!E39</f>
        <v>33100.533357640765</v>
      </c>
    </row>
    <row r="147" spans="1:4" thickBot="1" x14ac:dyDescent="0.35">
      <c r="A147" s="62">
        <f>收益明细!I73</f>
        <v>58</v>
      </c>
      <c r="B147" s="62" t="str">
        <f>收益明细!G73</f>
        <v>工资领取70</v>
      </c>
      <c r="C147" s="62" t="s">
        <v>807</v>
      </c>
      <c r="D147" s="66">
        <f>收益明细!M73</f>
        <v>2640</v>
      </c>
    </row>
    <row r="148" spans="1:4" thickBot="1" x14ac:dyDescent="0.35">
      <c r="A148" s="62">
        <f>收益明细!I74</f>
        <v>59</v>
      </c>
      <c r="B148" s="62" t="str">
        <f>收益明细!G74</f>
        <v>工资领取71</v>
      </c>
      <c r="C148" s="62" t="s">
        <v>807</v>
      </c>
      <c r="D148" s="66">
        <f>收益明细!M74</f>
        <v>2640</v>
      </c>
    </row>
    <row r="149" spans="1:4" thickBot="1" x14ac:dyDescent="0.35">
      <c r="A149" s="62">
        <f>收益明细!C40</f>
        <v>60</v>
      </c>
      <c r="B149" s="62" t="str">
        <f>收益明细!A40</f>
        <v>金币挑战次数36</v>
      </c>
      <c r="C149" s="62" t="s">
        <v>806</v>
      </c>
      <c r="D149" s="66">
        <f>收益明细!E40</f>
        <v>33100.533357640765</v>
      </c>
    </row>
    <row r="150" spans="1:4" thickBot="1" x14ac:dyDescent="0.35">
      <c r="A150" s="62">
        <f>收益明细!I75</f>
        <v>60</v>
      </c>
      <c r="B150" s="62" t="str">
        <f>收益明细!G75</f>
        <v>工资领取72</v>
      </c>
      <c r="C150" s="62" t="s">
        <v>807</v>
      </c>
      <c r="D150" s="66">
        <f>收益明细!M75</f>
        <v>2640</v>
      </c>
    </row>
    <row r="151" spans="1:4" thickBot="1" x14ac:dyDescent="0.35">
      <c r="D151" s="66"/>
    </row>
    <row r="152" spans="1:4" ht="16.5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J53" sqref="J5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zoomScaleNormal="100" workbookViewId="0">
      <selection activeCell="E26" sqref="E26"/>
    </sheetView>
  </sheetViews>
  <sheetFormatPr defaultColWidth="10.5" defaultRowHeight="18" customHeight="1" x14ac:dyDescent="0.3"/>
  <cols>
    <col min="1" max="1" width="18.25" style="2" customWidth="1"/>
    <col min="2" max="16384" width="10.5" style="2"/>
  </cols>
  <sheetData>
    <row r="1" spans="1:5" ht="18" customHeight="1" x14ac:dyDescent="0.3">
      <c r="A1" s="43"/>
      <c r="B1" s="43" t="s">
        <v>825</v>
      </c>
      <c r="C1" s="43" t="s">
        <v>826</v>
      </c>
      <c r="D1" s="43" t="s">
        <v>827</v>
      </c>
      <c r="E1" s="43" t="s">
        <v>828</v>
      </c>
    </row>
    <row r="2" spans="1:5" ht="18" customHeight="1" x14ac:dyDescent="0.3">
      <c r="A2" s="43" t="s">
        <v>822</v>
      </c>
      <c r="B2" s="43">
        <v>1</v>
      </c>
      <c r="C2" s="43">
        <v>0</v>
      </c>
      <c r="D2" s="43">
        <v>0</v>
      </c>
      <c r="E2" s="43">
        <v>1</v>
      </c>
    </row>
    <row r="3" spans="1:5" ht="18" customHeight="1" x14ac:dyDescent="0.3">
      <c r="A3" s="43" t="s">
        <v>823</v>
      </c>
      <c r="B3" s="43">
        <v>0</v>
      </c>
      <c r="C3" s="43">
        <v>1</v>
      </c>
      <c r="D3" s="43">
        <v>1</v>
      </c>
      <c r="E3" s="43">
        <v>0</v>
      </c>
    </row>
    <row r="4" spans="1:5" ht="18" customHeight="1" x14ac:dyDescent="0.3">
      <c r="A4" s="43" t="s">
        <v>824</v>
      </c>
      <c r="B4" s="43">
        <v>1</v>
      </c>
      <c r="C4" s="43">
        <v>1</v>
      </c>
      <c r="D4" s="43">
        <v>1</v>
      </c>
      <c r="E4" s="43">
        <v>1</v>
      </c>
    </row>
    <row r="8" spans="1:5" ht="18" customHeight="1" x14ac:dyDescent="0.3">
      <c r="A8" s="43" t="s">
        <v>859</v>
      </c>
      <c r="B8" s="43" t="s">
        <v>857</v>
      </c>
      <c r="C8" s="43" t="s">
        <v>829</v>
      </c>
      <c r="D8" s="43" t="s">
        <v>858</v>
      </c>
    </row>
    <row r="9" spans="1:5" ht="18" customHeight="1" x14ac:dyDescent="0.3">
      <c r="A9" s="43" t="s">
        <v>853</v>
      </c>
      <c r="B9" s="43" t="s">
        <v>839</v>
      </c>
      <c r="C9" s="43" t="s">
        <v>830</v>
      </c>
      <c r="D9" s="43" t="s">
        <v>832</v>
      </c>
    </row>
    <row r="10" spans="1:5" ht="18" customHeight="1" x14ac:dyDescent="0.3">
      <c r="A10" s="43" t="s">
        <v>853</v>
      </c>
      <c r="B10" s="43" t="s">
        <v>840</v>
      </c>
      <c r="C10" s="43" t="s">
        <v>824</v>
      </c>
      <c r="D10" s="43" t="s">
        <v>832</v>
      </c>
    </row>
    <row r="11" spans="1:5" ht="18" customHeight="1" x14ac:dyDescent="0.3">
      <c r="A11" s="43" t="s">
        <v>854</v>
      </c>
      <c r="B11" s="43" t="s">
        <v>839</v>
      </c>
      <c r="C11" s="43" t="s">
        <v>823</v>
      </c>
      <c r="D11" s="43" t="s">
        <v>832</v>
      </c>
    </row>
    <row r="12" spans="1:5" ht="18" customHeight="1" x14ac:dyDescent="0.3">
      <c r="A12" s="43" t="s">
        <v>854</v>
      </c>
      <c r="B12" s="43" t="s">
        <v>840</v>
      </c>
      <c r="C12" s="43" t="s">
        <v>824</v>
      </c>
      <c r="D12" s="43" t="s">
        <v>832</v>
      </c>
    </row>
    <row r="13" spans="1:5" ht="18" customHeight="1" x14ac:dyDescent="0.3">
      <c r="A13" s="43" t="s">
        <v>855</v>
      </c>
      <c r="B13" s="43" t="s">
        <v>839</v>
      </c>
      <c r="C13" s="43" t="s">
        <v>823</v>
      </c>
      <c r="D13" s="43" t="s">
        <v>832</v>
      </c>
    </row>
    <row r="14" spans="1:5" ht="18" customHeight="1" x14ac:dyDescent="0.3">
      <c r="A14" s="43" t="s">
        <v>855</v>
      </c>
      <c r="B14" s="43" t="s">
        <v>840</v>
      </c>
      <c r="C14" s="43" t="s">
        <v>824</v>
      </c>
      <c r="D14" s="43" t="s">
        <v>832</v>
      </c>
    </row>
    <row r="15" spans="1:5" ht="18" customHeight="1" x14ac:dyDescent="0.3">
      <c r="A15" s="43" t="s">
        <v>856</v>
      </c>
      <c r="B15" s="43" t="s">
        <v>839</v>
      </c>
      <c r="C15" s="43" t="s">
        <v>830</v>
      </c>
      <c r="D15" s="43" t="s">
        <v>832</v>
      </c>
    </row>
    <row r="16" spans="1:5" ht="18" customHeight="1" x14ac:dyDescent="0.3">
      <c r="A16" s="43" t="s">
        <v>856</v>
      </c>
      <c r="B16" s="43" t="s">
        <v>840</v>
      </c>
      <c r="C16" s="43" t="s">
        <v>824</v>
      </c>
      <c r="D16" s="43" t="s">
        <v>832</v>
      </c>
    </row>
    <row r="17" spans="1:4" ht="18" customHeight="1" x14ac:dyDescent="0.3">
      <c r="A17" s="43" t="s">
        <v>833</v>
      </c>
      <c r="B17" s="43" t="s">
        <v>839</v>
      </c>
      <c r="C17" s="43" t="s">
        <v>830</v>
      </c>
      <c r="D17" s="43" t="s">
        <v>831</v>
      </c>
    </row>
    <row r="18" spans="1:4" ht="18" customHeight="1" x14ac:dyDescent="0.3">
      <c r="A18" s="43" t="s">
        <v>833</v>
      </c>
      <c r="B18" s="43" t="s">
        <v>840</v>
      </c>
      <c r="C18" s="43" t="s">
        <v>824</v>
      </c>
      <c r="D18" s="43" t="s">
        <v>831</v>
      </c>
    </row>
    <row r="19" spans="1:4" ht="18" customHeight="1" x14ac:dyDescent="0.3">
      <c r="A19" s="43" t="s">
        <v>834</v>
      </c>
      <c r="B19" s="43" t="s">
        <v>839</v>
      </c>
      <c r="C19" s="43" t="s">
        <v>823</v>
      </c>
      <c r="D19" s="43" t="s">
        <v>831</v>
      </c>
    </row>
    <row r="20" spans="1:4" ht="18" customHeight="1" x14ac:dyDescent="0.3">
      <c r="A20" s="43" t="s">
        <v>834</v>
      </c>
      <c r="B20" s="43" t="s">
        <v>840</v>
      </c>
      <c r="C20" s="43" t="s">
        <v>824</v>
      </c>
      <c r="D20" s="43" t="s">
        <v>831</v>
      </c>
    </row>
    <row r="21" spans="1:4" ht="18" customHeight="1" x14ac:dyDescent="0.3">
      <c r="A21" s="43" t="s">
        <v>835</v>
      </c>
      <c r="B21" s="43" t="s">
        <v>839</v>
      </c>
      <c r="C21" s="43" t="s">
        <v>830</v>
      </c>
      <c r="D21" s="43" t="s">
        <v>831</v>
      </c>
    </row>
    <row r="22" spans="1:4" ht="18" customHeight="1" x14ac:dyDescent="0.3">
      <c r="A22" s="43" t="s">
        <v>835</v>
      </c>
      <c r="B22" s="43" t="s">
        <v>840</v>
      </c>
      <c r="C22" s="43" t="s">
        <v>824</v>
      </c>
      <c r="D22" s="43" t="s">
        <v>831</v>
      </c>
    </row>
    <row r="23" spans="1:4" ht="18" customHeight="1" x14ac:dyDescent="0.3">
      <c r="A23" s="43" t="s">
        <v>836</v>
      </c>
      <c r="B23" s="43" t="s">
        <v>839</v>
      </c>
      <c r="C23" s="43" t="s">
        <v>823</v>
      </c>
      <c r="D23" s="43" t="s">
        <v>831</v>
      </c>
    </row>
    <row r="24" spans="1:4" ht="18" customHeight="1" x14ac:dyDescent="0.3">
      <c r="A24" s="43" t="s">
        <v>836</v>
      </c>
      <c r="B24" s="43" t="s">
        <v>840</v>
      </c>
      <c r="C24" s="43" t="s">
        <v>824</v>
      </c>
      <c r="D24" s="43" t="s">
        <v>831</v>
      </c>
    </row>
    <row r="25" spans="1:4" ht="18" customHeight="1" x14ac:dyDescent="0.3">
      <c r="A25" s="43" t="s">
        <v>837</v>
      </c>
      <c r="B25" s="43" t="s">
        <v>839</v>
      </c>
      <c r="C25" s="43" t="s">
        <v>823</v>
      </c>
      <c r="D25" s="43" t="s">
        <v>831</v>
      </c>
    </row>
    <row r="26" spans="1:4" ht="18" customHeight="1" x14ac:dyDescent="0.3">
      <c r="A26" s="43" t="s">
        <v>837</v>
      </c>
      <c r="B26" s="43" t="s">
        <v>840</v>
      </c>
      <c r="C26" s="43" t="s">
        <v>824</v>
      </c>
      <c r="D26" s="43" t="s">
        <v>831</v>
      </c>
    </row>
    <row r="27" spans="1:4" ht="18" customHeight="1" x14ac:dyDescent="0.3">
      <c r="A27" s="43" t="s">
        <v>838</v>
      </c>
      <c r="B27" s="43" t="s">
        <v>839</v>
      </c>
      <c r="C27" s="43" t="s">
        <v>830</v>
      </c>
      <c r="D27" s="43" t="s">
        <v>831</v>
      </c>
    </row>
    <row r="28" spans="1:4" ht="18" customHeight="1" x14ac:dyDescent="0.3">
      <c r="A28" s="43" t="s">
        <v>838</v>
      </c>
      <c r="B28" s="43" t="s">
        <v>840</v>
      </c>
      <c r="C28" s="43" t="s">
        <v>824</v>
      </c>
      <c r="D28" s="43" t="s">
        <v>831</v>
      </c>
    </row>
    <row r="29" spans="1:4" ht="18" customHeight="1" x14ac:dyDescent="0.3">
      <c r="A29" s="43" t="s">
        <v>842</v>
      </c>
      <c r="B29" s="43" t="s">
        <v>666</v>
      </c>
      <c r="C29" s="43" t="s">
        <v>823</v>
      </c>
      <c r="D29" s="43" t="s">
        <v>841</v>
      </c>
    </row>
    <row r="30" spans="1:4" ht="18" customHeight="1" x14ac:dyDescent="0.3">
      <c r="A30" s="43" t="s">
        <v>842</v>
      </c>
      <c r="B30" s="43" t="s">
        <v>843</v>
      </c>
      <c r="C30" s="43" t="s">
        <v>824</v>
      </c>
      <c r="D30" s="43" t="s">
        <v>841</v>
      </c>
    </row>
    <row r="31" spans="1:4" ht="18" customHeight="1" x14ac:dyDescent="0.3">
      <c r="A31" s="43" t="s">
        <v>844</v>
      </c>
      <c r="B31" s="43" t="s">
        <v>666</v>
      </c>
      <c r="C31" s="43" t="s">
        <v>830</v>
      </c>
      <c r="D31" s="43" t="s">
        <v>841</v>
      </c>
    </row>
    <row r="32" spans="1:4" ht="18" customHeight="1" x14ac:dyDescent="0.3">
      <c r="A32" s="43" t="s">
        <v>844</v>
      </c>
      <c r="B32" s="43" t="s">
        <v>843</v>
      </c>
      <c r="C32" s="43" t="s">
        <v>824</v>
      </c>
      <c r="D32" s="43" t="s">
        <v>841</v>
      </c>
    </row>
    <row r="33" spans="1:4" ht="18" customHeight="1" x14ac:dyDescent="0.3">
      <c r="A33" s="43" t="s">
        <v>845</v>
      </c>
      <c r="B33" s="43" t="s">
        <v>666</v>
      </c>
      <c r="C33" s="43" t="s">
        <v>823</v>
      </c>
      <c r="D33" s="43" t="s">
        <v>841</v>
      </c>
    </row>
    <row r="34" spans="1:4" ht="18" customHeight="1" x14ac:dyDescent="0.3">
      <c r="A34" s="43" t="s">
        <v>845</v>
      </c>
      <c r="B34" s="43" t="s">
        <v>843</v>
      </c>
      <c r="C34" s="43" t="s">
        <v>824</v>
      </c>
      <c r="D34" s="43" t="s">
        <v>841</v>
      </c>
    </row>
    <row r="35" spans="1:4" ht="18" customHeight="1" x14ac:dyDescent="0.3">
      <c r="A35" s="43" t="s">
        <v>846</v>
      </c>
      <c r="B35" s="43" t="s">
        <v>847</v>
      </c>
      <c r="C35" s="43" t="s">
        <v>848</v>
      </c>
      <c r="D35" s="43" t="s">
        <v>849</v>
      </c>
    </row>
    <row r="36" spans="1:4" ht="18" customHeight="1" x14ac:dyDescent="0.3">
      <c r="A36" s="43" t="s">
        <v>846</v>
      </c>
      <c r="B36" s="43" t="s">
        <v>847</v>
      </c>
      <c r="C36" s="43" t="s">
        <v>850</v>
      </c>
      <c r="D36" s="43" t="s">
        <v>849</v>
      </c>
    </row>
    <row r="37" spans="1:4" ht="18" customHeight="1" x14ac:dyDescent="0.3">
      <c r="A37" s="43" t="s">
        <v>846</v>
      </c>
      <c r="B37" s="43" t="s">
        <v>851</v>
      </c>
      <c r="C37" s="43" t="s">
        <v>852</v>
      </c>
      <c r="D37" s="43" t="s">
        <v>849</v>
      </c>
    </row>
    <row r="38" spans="1:4" ht="18" customHeight="1" x14ac:dyDescent="0.3">
      <c r="A38" s="43"/>
      <c r="B38" s="43"/>
      <c r="C38" s="43"/>
      <c r="D38" s="43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27B3-DE0A-45AE-BBCC-FD0D553446E3}">
  <dimension ref="A1:C66"/>
  <sheetViews>
    <sheetView workbookViewId="0">
      <selection activeCell="E57" sqref="E57"/>
    </sheetView>
  </sheetViews>
  <sheetFormatPr defaultColWidth="16" defaultRowHeight="16.5" x14ac:dyDescent="0.15"/>
  <cols>
    <col min="1" max="1" width="8.25" style="6" customWidth="1"/>
    <col min="2" max="2" width="25.875" style="6" customWidth="1"/>
    <col min="3" max="3" width="12.75" style="6" customWidth="1"/>
    <col min="4" max="16384" width="16" style="28"/>
  </cols>
  <sheetData>
    <row r="1" spans="1:3" ht="18" customHeight="1" x14ac:dyDescent="0.15">
      <c r="A1" s="6" t="s">
        <v>888</v>
      </c>
    </row>
    <row r="2" spans="1:3" ht="18" customHeight="1" x14ac:dyDescent="0.15">
      <c r="A2" s="70" t="s">
        <v>190</v>
      </c>
      <c r="B2" s="70" t="s">
        <v>882</v>
      </c>
      <c r="C2" s="70"/>
    </row>
    <row r="3" spans="1:3" ht="18" customHeight="1" x14ac:dyDescent="0.15">
      <c r="A3" s="70">
        <v>1</v>
      </c>
      <c r="B3" s="70" t="s">
        <v>887</v>
      </c>
      <c r="C3" s="70"/>
    </row>
    <row r="4" spans="1:3" ht="18" customHeight="1" x14ac:dyDescent="0.15">
      <c r="A4" s="70">
        <v>2</v>
      </c>
      <c r="B4" s="70" t="s">
        <v>860</v>
      </c>
      <c r="C4" s="70"/>
    </row>
    <row r="5" spans="1:3" ht="18" customHeight="1" x14ac:dyDescent="0.15">
      <c r="A5" s="70">
        <v>3</v>
      </c>
      <c r="B5" s="70" t="s">
        <v>861</v>
      </c>
      <c r="C5" s="70"/>
    </row>
    <row r="6" spans="1:3" ht="18" customHeight="1" x14ac:dyDescent="0.15">
      <c r="A6" s="70">
        <v>4</v>
      </c>
      <c r="B6" s="70" t="s">
        <v>875</v>
      </c>
      <c r="C6" s="70"/>
    </row>
    <row r="7" spans="1:3" ht="18" customHeight="1" x14ac:dyDescent="0.15">
      <c r="A7" s="70">
        <v>5</v>
      </c>
      <c r="B7" s="70" t="s">
        <v>868</v>
      </c>
      <c r="C7" s="70"/>
    </row>
    <row r="8" spans="1:3" ht="18" customHeight="1" x14ac:dyDescent="0.15">
      <c r="A8" s="70">
        <v>6</v>
      </c>
      <c r="B8" s="70" t="s">
        <v>899</v>
      </c>
      <c r="C8" s="70"/>
    </row>
    <row r="9" spans="1:3" ht="18" customHeight="1" x14ac:dyDescent="0.15">
      <c r="A9" s="70">
        <v>7</v>
      </c>
      <c r="B9" s="70"/>
      <c r="C9" s="70"/>
    </row>
    <row r="10" spans="1:3" ht="18" customHeight="1" x14ac:dyDescent="0.15"/>
    <row r="11" spans="1:3" ht="18" customHeight="1" x14ac:dyDescent="0.15"/>
    <row r="12" spans="1:3" ht="18" customHeight="1" x14ac:dyDescent="0.15">
      <c r="A12" s="6" t="s">
        <v>889</v>
      </c>
    </row>
    <row r="13" spans="1:3" x14ac:dyDescent="0.15">
      <c r="A13" s="70" t="s">
        <v>190</v>
      </c>
      <c r="B13" s="70" t="s">
        <v>883</v>
      </c>
      <c r="C13" s="70" t="s">
        <v>561</v>
      </c>
    </row>
    <row r="14" spans="1:3" ht="18" customHeight="1" x14ac:dyDescent="0.15">
      <c r="A14" s="70">
        <v>1</v>
      </c>
      <c r="B14" s="70" t="s">
        <v>862</v>
      </c>
      <c r="C14" s="70" t="s">
        <v>864</v>
      </c>
    </row>
    <row r="15" spans="1:3" ht="18" customHeight="1" x14ac:dyDescent="0.15">
      <c r="A15" s="70">
        <v>2</v>
      </c>
      <c r="B15" s="70" t="s">
        <v>863</v>
      </c>
      <c r="C15" s="70" t="s">
        <v>864</v>
      </c>
    </row>
    <row r="16" spans="1:3" ht="18" customHeight="1" x14ac:dyDescent="0.15">
      <c r="A16" s="70">
        <v>3</v>
      </c>
      <c r="B16" s="70" t="s">
        <v>894</v>
      </c>
      <c r="C16" s="70" t="s">
        <v>865</v>
      </c>
    </row>
    <row r="17" spans="1:3" ht="18" customHeight="1" x14ac:dyDescent="0.15">
      <c r="A17" s="70">
        <v>4</v>
      </c>
      <c r="B17" s="70" t="s">
        <v>892</v>
      </c>
      <c r="C17" s="70" t="s">
        <v>864</v>
      </c>
    </row>
    <row r="18" spans="1:3" ht="18" customHeight="1" x14ac:dyDescent="0.15">
      <c r="A18" s="70">
        <v>5</v>
      </c>
      <c r="B18" s="70" t="s">
        <v>866</v>
      </c>
      <c r="C18" s="70" t="s">
        <v>865</v>
      </c>
    </row>
    <row r="19" spans="1:3" ht="18" customHeight="1" x14ac:dyDescent="0.15">
      <c r="A19" s="70">
        <v>6</v>
      </c>
      <c r="B19" s="70" t="s">
        <v>867</v>
      </c>
      <c r="C19" s="70" t="s">
        <v>865</v>
      </c>
    </row>
    <row r="20" spans="1:3" ht="18" customHeight="1" x14ac:dyDescent="0.15">
      <c r="A20" s="70">
        <v>7</v>
      </c>
      <c r="B20" s="70" t="s">
        <v>870</v>
      </c>
      <c r="C20" s="70" t="s">
        <v>865</v>
      </c>
    </row>
    <row r="21" spans="1:3" ht="18" customHeight="1" x14ac:dyDescent="0.15">
      <c r="A21" s="70">
        <v>8</v>
      </c>
      <c r="B21" s="70" t="s">
        <v>871</v>
      </c>
      <c r="C21" s="70" t="s">
        <v>865</v>
      </c>
    </row>
    <row r="22" spans="1:3" ht="18" customHeight="1" x14ac:dyDescent="0.15">
      <c r="A22" s="70">
        <v>9</v>
      </c>
      <c r="B22" s="70" t="s">
        <v>874</v>
      </c>
      <c r="C22" s="70" t="s">
        <v>865</v>
      </c>
    </row>
    <row r="23" spans="1:3" ht="18" customHeight="1" x14ac:dyDescent="0.15">
      <c r="A23" s="70">
        <v>10</v>
      </c>
      <c r="B23" s="70" t="s">
        <v>880</v>
      </c>
      <c r="C23" s="70" t="s">
        <v>865</v>
      </c>
    </row>
    <row r="24" spans="1:3" ht="18" customHeight="1" x14ac:dyDescent="0.15">
      <c r="A24" s="70">
        <v>11</v>
      </c>
      <c r="B24" s="70" t="s">
        <v>879</v>
      </c>
      <c r="C24" s="70" t="s">
        <v>865</v>
      </c>
    </row>
    <row r="25" spans="1:3" ht="18" customHeight="1" x14ac:dyDescent="0.15">
      <c r="A25" s="70">
        <v>12</v>
      </c>
      <c r="B25" s="70" t="s">
        <v>873</v>
      </c>
      <c r="C25" s="70" t="s">
        <v>865</v>
      </c>
    </row>
    <row r="26" spans="1:3" ht="18" customHeight="1" x14ac:dyDescent="0.15">
      <c r="A26" s="70">
        <v>13</v>
      </c>
      <c r="B26" s="70" t="s">
        <v>878</v>
      </c>
      <c r="C26" s="70" t="s">
        <v>865</v>
      </c>
    </row>
    <row r="27" spans="1:3" ht="18" customHeight="1" x14ac:dyDescent="0.15">
      <c r="A27" s="70">
        <v>14</v>
      </c>
      <c r="B27" s="70" t="s">
        <v>891</v>
      </c>
      <c r="C27" s="70" t="s">
        <v>864</v>
      </c>
    </row>
    <row r="28" spans="1:3" ht="18" customHeight="1" x14ac:dyDescent="0.15">
      <c r="A28" s="70">
        <v>15</v>
      </c>
      <c r="B28" s="70" t="s">
        <v>893</v>
      </c>
      <c r="C28" s="70" t="s">
        <v>864</v>
      </c>
    </row>
    <row r="29" spans="1:3" ht="18" customHeight="1" x14ac:dyDescent="0.15">
      <c r="A29" s="70">
        <v>16</v>
      </c>
      <c r="B29" s="70" t="s">
        <v>895</v>
      </c>
      <c r="C29" s="70" t="s">
        <v>865</v>
      </c>
    </row>
    <row r="30" spans="1:3" ht="18" customHeight="1" x14ac:dyDescent="0.15">
      <c r="A30" s="70">
        <v>17</v>
      </c>
      <c r="B30" s="70" t="s">
        <v>897</v>
      </c>
      <c r="C30" s="70" t="s">
        <v>864</v>
      </c>
    </row>
    <row r="31" spans="1:3" ht="18" customHeight="1" x14ac:dyDescent="0.15">
      <c r="A31" s="70">
        <v>18</v>
      </c>
      <c r="B31" s="70" t="s">
        <v>898</v>
      </c>
      <c r="C31" s="71" t="s">
        <v>865</v>
      </c>
    </row>
    <row r="32" spans="1:3" ht="18" customHeight="1" x14ac:dyDescent="0.15">
      <c r="A32" s="70">
        <v>19</v>
      </c>
      <c r="B32" s="70"/>
      <c r="C32" s="70"/>
    </row>
    <row r="33" spans="1:3" ht="18" customHeight="1" x14ac:dyDescent="0.15">
      <c r="A33" s="70">
        <v>20</v>
      </c>
      <c r="B33" s="70"/>
      <c r="C33" s="70"/>
    </row>
    <row r="34" spans="1:3" ht="18" customHeight="1" x14ac:dyDescent="0.15">
      <c r="A34" s="70">
        <v>21</v>
      </c>
      <c r="B34" s="70"/>
      <c r="C34" s="70"/>
    </row>
    <row r="35" spans="1:3" ht="18" customHeight="1" x14ac:dyDescent="0.15">
      <c r="A35" s="70">
        <v>22</v>
      </c>
      <c r="B35" s="70"/>
      <c r="C35" s="70"/>
    </row>
    <row r="36" spans="1:3" ht="18" customHeight="1" x14ac:dyDescent="0.15">
      <c r="A36" s="70">
        <v>23</v>
      </c>
      <c r="B36" s="70"/>
      <c r="C36" s="70"/>
    </row>
    <row r="37" spans="1:3" ht="18" customHeight="1" x14ac:dyDescent="0.15"/>
    <row r="38" spans="1:3" ht="18" customHeight="1" x14ac:dyDescent="0.15">
      <c r="A38" s="6" t="s">
        <v>884</v>
      </c>
    </row>
    <row r="39" spans="1:3" ht="18" customHeight="1" x14ac:dyDescent="0.15">
      <c r="A39" s="70" t="s">
        <v>190</v>
      </c>
      <c r="B39" s="70" t="s">
        <v>885</v>
      </c>
      <c r="C39" s="70"/>
    </row>
    <row r="40" spans="1:3" x14ac:dyDescent="0.15">
      <c r="A40" s="70">
        <v>1</v>
      </c>
      <c r="B40" s="70" t="s">
        <v>872</v>
      </c>
      <c r="C40" s="70"/>
    </row>
    <row r="41" spans="1:3" x14ac:dyDescent="0.15">
      <c r="A41" s="70">
        <v>2</v>
      </c>
      <c r="B41" s="70" t="s">
        <v>877</v>
      </c>
      <c r="C41" s="70"/>
    </row>
    <row r="42" spans="1:3" x14ac:dyDescent="0.15">
      <c r="A42" s="70">
        <v>3</v>
      </c>
      <c r="B42" s="70" t="s">
        <v>869</v>
      </c>
      <c r="C42" s="70"/>
    </row>
    <row r="43" spans="1:3" x14ac:dyDescent="0.15">
      <c r="A43" s="70">
        <v>4</v>
      </c>
      <c r="B43" s="70" t="s">
        <v>876</v>
      </c>
      <c r="C43" s="70"/>
    </row>
    <row r="44" spans="1:3" x14ac:dyDescent="0.15">
      <c r="A44" s="70">
        <v>5</v>
      </c>
      <c r="B44" s="70" t="s">
        <v>881</v>
      </c>
      <c r="C44" s="70"/>
    </row>
    <row r="45" spans="1:3" x14ac:dyDescent="0.15">
      <c r="A45" s="70">
        <v>6</v>
      </c>
      <c r="B45" s="70" t="s">
        <v>886</v>
      </c>
      <c r="C45" s="70"/>
    </row>
    <row r="46" spans="1:3" x14ac:dyDescent="0.15">
      <c r="A46" s="70">
        <v>7</v>
      </c>
      <c r="B46" s="70" t="s">
        <v>896</v>
      </c>
      <c r="C46" s="70"/>
    </row>
    <row r="47" spans="1:3" x14ac:dyDescent="0.15">
      <c r="A47" s="70">
        <v>8</v>
      </c>
      <c r="B47" s="70" t="s">
        <v>900</v>
      </c>
      <c r="C47" s="70"/>
    </row>
    <row r="48" spans="1:3" x14ac:dyDescent="0.15">
      <c r="A48" s="70">
        <v>9</v>
      </c>
      <c r="B48" s="70" t="s">
        <v>901</v>
      </c>
      <c r="C48" s="70"/>
    </row>
    <row r="49" spans="1:3" x14ac:dyDescent="0.15">
      <c r="A49" s="71">
        <v>10</v>
      </c>
      <c r="B49" s="71"/>
      <c r="C49" s="71"/>
    </row>
    <row r="50" spans="1:3" x14ac:dyDescent="0.15">
      <c r="A50" s="71">
        <v>11</v>
      </c>
      <c r="B50" s="71"/>
      <c r="C50" s="71"/>
    </row>
    <row r="51" spans="1:3" x14ac:dyDescent="0.15">
      <c r="A51" s="71">
        <v>12</v>
      </c>
      <c r="B51" s="71"/>
      <c r="C51" s="71"/>
    </row>
    <row r="52" spans="1:3" x14ac:dyDescent="0.15">
      <c r="A52" s="71">
        <v>13</v>
      </c>
      <c r="B52" s="71"/>
      <c r="C52" s="71"/>
    </row>
    <row r="53" spans="1:3" x14ac:dyDescent="0.15">
      <c r="A53" s="71">
        <v>14</v>
      </c>
      <c r="B53" s="71"/>
      <c r="C53" s="71"/>
    </row>
    <row r="56" spans="1:3" x14ac:dyDescent="0.15">
      <c r="A56" s="6" t="s">
        <v>890</v>
      </c>
    </row>
    <row r="57" spans="1:3" x14ac:dyDescent="0.15">
      <c r="A57" s="70" t="s">
        <v>190</v>
      </c>
      <c r="B57" s="70" t="s">
        <v>890</v>
      </c>
    </row>
    <row r="58" spans="1:3" x14ac:dyDescent="0.15">
      <c r="A58" s="70">
        <v>1</v>
      </c>
      <c r="B58" s="70" t="s">
        <v>902</v>
      </c>
    </row>
    <row r="59" spans="1:3" x14ac:dyDescent="0.15">
      <c r="A59" s="70">
        <v>2</v>
      </c>
      <c r="B59" s="70" t="s">
        <v>903</v>
      </c>
    </row>
    <row r="60" spans="1:3" x14ac:dyDescent="0.15">
      <c r="A60" s="70">
        <v>3</v>
      </c>
      <c r="B60" s="70" t="s">
        <v>904</v>
      </c>
    </row>
    <row r="61" spans="1:3" x14ac:dyDescent="0.15">
      <c r="A61" s="70">
        <v>4</v>
      </c>
      <c r="B61" s="70" t="s">
        <v>905</v>
      </c>
    </row>
    <row r="62" spans="1:3" x14ac:dyDescent="0.15">
      <c r="A62" s="70">
        <v>5</v>
      </c>
      <c r="B62" s="70" t="s">
        <v>906</v>
      </c>
    </row>
    <row r="63" spans="1:3" x14ac:dyDescent="0.15">
      <c r="A63" s="70">
        <v>6</v>
      </c>
      <c r="B63" s="70"/>
    </row>
    <row r="64" spans="1:3" x14ac:dyDescent="0.15">
      <c r="A64" s="70">
        <v>7</v>
      </c>
      <c r="B64" s="70"/>
    </row>
    <row r="65" spans="1:2" x14ac:dyDescent="0.15">
      <c r="A65" s="70">
        <v>8</v>
      </c>
      <c r="B65" s="70"/>
    </row>
    <row r="66" spans="1:2" x14ac:dyDescent="0.15">
      <c r="A66" s="70">
        <v>9</v>
      </c>
      <c r="B66" s="7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B13" sqref="B13"/>
    </sheetView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7" t="s">
        <v>343</v>
      </c>
      <c r="B1" s="27" t="s">
        <v>389</v>
      </c>
      <c r="C1" s="27" t="s">
        <v>388</v>
      </c>
      <c r="D1" s="27" t="s">
        <v>176</v>
      </c>
      <c r="E1" s="27" t="s">
        <v>181</v>
      </c>
      <c r="F1" s="27" t="s">
        <v>168</v>
      </c>
      <c r="G1" s="27" t="s">
        <v>340</v>
      </c>
      <c r="H1" s="27" t="s">
        <v>186</v>
      </c>
      <c r="I1" s="27" t="s">
        <v>187</v>
      </c>
      <c r="J1" s="27" t="s">
        <v>188</v>
      </c>
      <c r="K1" s="27" t="s">
        <v>341</v>
      </c>
      <c r="L1" s="27" t="s">
        <v>342</v>
      </c>
      <c r="M1" s="27" t="s">
        <v>393</v>
      </c>
      <c r="N1" s="27" t="s">
        <v>394</v>
      </c>
      <c r="O1" s="27" t="s">
        <v>395</v>
      </c>
      <c r="P1" s="27" t="s">
        <v>396</v>
      </c>
      <c r="Q1" s="27" t="s">
        <v>397</v>
      </c>
    </row>
    <row r="2" spans="1:17" ht="17.25" thickBot="1" x14ac:dyDescent="0.35">
      <c r="A2" s="27">
        <v>1</v>
      </c>
      <c r="B2" s="27" t="s">
        <v>392</v>
      </c>
      <c r="C2" s="27" t="s">
        <v>390</v>
      </c>
      <c r="D2" s="27" t="s">
        <v>182</v>
      </c>
      <c r="E2" s="27" t="s">
        <v>180</v>
      </c>
      <c r="F2" s="27">
        <v>1</v>
      </c>
      <c r="G2" s="27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7.25" thickBot="1" x14ac:dyDescent="0.35">
      <c r="A3" s="27">
        <v>2</v>
      </c>
      <c r="B3" s="27" t="s">
        <v>164</v>
      </c>
      <c r="C3" s="27" t="s">
        <v>390</v>
      </c>
      <c r="D3" s="27" t="s">
        <v>182</v>
      </c>
      <c r="E3" s="27" t="s">
        <v>180</v>
      </c>
      <c r="F3" s="27">
        <v>2</v>
      </c>
      <c r="G3" s="27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7.25" thickBot="1" x14ac:dyDescent="0.35">
      <c r="A4" s="27">
        <v>3</v>
      </c>
      <c r="B4" s="27" t="s">
        <v>166</v>
      </c>
      <c r="C4" s="27" t="s">
        <v>390</v>
      </c>
      <c r="D4" s="27" t="s">
        <v>182</v>
      </c>
      <c r="E4" s="27" t="s">
        <v>180</v>
      </c>
      <c r="F4" s="27">
        <v>3</v>
      </c>
      <c r="G4" s="27">
        <v>7</v>
      </c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7.25" thickBot="1" x14ac:dyDescent="0.35">
      <c r="A5" s="27">
        <v>4</v>
      </c>
      <c r="B5" s="27" t="s">
        <v>165</v>
      </c>
      <c r="C5" s="27" t="s">
        <v>390</v>
      </c>
      <c r="D5" s="27" t="s">
        <v>182</v>
      </c>
      <c r="E5" s="27" t="s">
        <v>180</v>
      </c>
      <c r="F5" s="27">
        <v>4</v>
      </c>
      <c r="G5" s="27">
        <v>8</v>
      </c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7.25" thickBot="1" x14ac:dyDescent="0.35">
      <c r="A6" s="27">
        <v>5</v>
      </c>
      <c r="B6" s="27" t="s">
        <v>358</v>
      </c>
      <c r="C6" s="27" t="s">
        <v>391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7.25" thickBot="1" x14ac:dyDescent="0.35">
      <c r="A7" s="27">
        <v>6</v>
      </c>
      <c r="B7" s="27" t="s">
        <v>359</v>
      </c>
      <c r="C7" s="27" t="s">
        <v>391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7.25" thickBot="1" x14ac:dyDescent="0.35">
      <c r="A8" s="27">
        <v>7</v>
      </c>
      <c r="B8" s="27" t="s">
        <v>361</v>
      </c>
      <c r="C8" s="27" t="s">
        <v>391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7.25" thickBot="1" x14ac:dyDescent="0.35">
      <c r="A9" s="27">
        <v>8</v>
      </c>
      <c r="B9" s="27" t="s">
        <v>360</v>
      </c>
      <c r="C9" s="27" t="s">
        <v>391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7.25" thickBot="1" x14ac:dyDescent="0.35">
      <c r="A10" s="27">
        <v>9</v>
      </c>
      <c r="B10" s="27" t="s">
        <v>371</v>
      </c>
      <c r="C10" s="27" t="s">
        <v>391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7.25" thickBot="1" x14ac:dyDescent="0.35">
      <c r="A11" s="27">
        <v>10</v>
      </c>
      <c r="B11" s="27" t="s">
        <v>540</v>
      </c>
      <c r="C11" s="27" t="s">
        <v>821</v>
      </c>
      <c r="D11" s="27">
        <v>0</v>
      </c>
      <c r="E11" s="27">
        <v>0</v>
      </c>
      <c r="F11" s="27" t="s">
        <v>402</v>
      </c>
      <c r="G11" s="27" t="s">
        <v>403</v>
      </c>
      <c r="H11" s="27" t="s">
        <v>398</v>
      </c>
      <c r="I11" s="27" t="s">
        <v>399</v>
      </c>
      <c r="J11" s="27" t="s">
        <v>400</v>
      </c>
      <c r="K11" s="27" t="s">
        <v>401</v>
      </c>
      <c r="L11" s="27"/>
      <c r="M11" s="27"/>
      <c r="N11" s="27"/>
      <c r="O11" s="27"/>
      <c r="P11" s="27"/>
      <c r="Q11" s="27"/>
    </row>
    <row r="12" spans="1:17" ht="17.25" thickBot="1" x14ac:dyDescent="0.35">
      <c r="A12" s="27">
        <v>11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7.25" thickBot="1" x14ac:dyDescent="0.35">
      <c r="A13" s="27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7.25" thickBot="1" x14ac:dyDescent="0.35">
      <c r="A14" s="27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7.25" thickBot="1" x14ac:dyDescent="0.35">
      <c r="A15" s="27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7.25" thickBot="1" x14ac:dyDescent="0.35">
      <c r="A16" s="27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7.25" thickBot="1" x14ac:dyDescent="0.35">
      <c r="A17" s="27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7.25" thickBot="1" x14ac:dyDescent="0.35">
      <c r="A18" s="27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7.25" thickBot="1" x14ac:dyDescent="0.35">
      <c r="A19" s="27">
        <v>18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7.25" thickBot="1" x14ac:dyDescent="0.35">
      <c r="A20" s="27">
        <v>19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7.25" thickBot="1" x14ac:dyDescent="0.35">
      <c r="A21" s="27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topLeftCell="A31" workbookViewId="0">
      <selection activeCell="D50" sqref="D50"/>
    </sheetView>
  </sheetViews>
  <sheetFormatPr defaultRowHeight="33.75" customHeight="1" x14ac:dyDescent="0.3"/>
  <cols>
    <col min="1" max="1" width="5" style="6" customWidth="1"/>
    <col min="2" max="2" width="10" style="6" customWidth="1"/>
    <col min="3" max="3" width="11.5" style="6" customWidth="1"/>
    <col min="4" max="4" width="108.5" style="28" customWidth="1"/>
    <col min="5" max="5" width="59.625" style="28" customWidth="1"/>
    <col min="6" max="6" width="11.875" style="16" customWidth="1"/>
    <col min="7" max="12" width="11.5" style="16" customWidth="1"/>
    <col min="13" max="13" width="17.75" style="6" customWidth="1"/>
    <col min="14" max="16384" width="9" style="2"/>
  </cols>
  <sheetData>
    <row r="1" spans="1:14" ht="33.75" customHeight="1" thickBot="1" x14ac:dyDescent="0.35">
      <c r="A1" s="27" t="s">
        <v>317</v>
      </c>
      <c r="B1" s="27" t="s">
        <v>318</v>
      </c>
      <c r="C1" s="27" t="s">
        <v>517</v>
      </c>
      <c r="D1" s="29" t="s">
        <v>319</v>
      </c>
      <c r="E1" s="29" t="s">
        <v>329</v>
      </c>
      <c r="F1" s="29" t="s">
        <v>320</v>
      </c>
      <c r="G1" s="29" t="s">
        <v>321</v>
      </c>
      <c r="H1" s="29" t="s">
        <v>322</v>
      </c>
      <c r="I1" s="29" t="s">
        <v>323</v>
      </c>
      <c r="J1" s="29" t="s">
        <v>324</v>
      </c>
      <c r="K1" s="29" t="s">
        <v>338</v>
      </c>
      <c r="L1" s="29" t="s">
        <v>339</v>
      </c>
      <c r="M1" s="27" t="s">
        <v>171</v>
      </c>
      <c r="N1" s="26"/>
    </row>
    <row r="2" spans="1:14" ht="33.75" customHeight="1" thickBot="1" x14ac:dyDescent="0.35">
      <c r="A2" s="27">
        <v>1</v>
      </c>
      <c r="B2" s="27"/>
      <c r="C2" s="27" t="s">
        <v>518</v>
      </c>
      <c r="D2" s="29" t="s">
        <v>169</v>
      </c>
      <c r="E2" s="29" t="s">
        <v>332</v>
      </c>
      <c r="F2" s="29">
        <v>0.2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7" t="s">
        <v>172</v>
      </c>
      <c r="N2" s="26"/>
    </row>
    <row r="3" spans="1:14" ht="33.75" customHeight="1" thickBot="1" x14ac:dyDescent="0.35">
      <c r="A3" s="27">
        <v>2</v>
      </c>
      <c r="B3" s="27"/>
      <c r="C3" s="27" t="s">
        <v>518</v>
      </c>
      <c r="D3" s="29" t="s">
        <v>173</v>
      </c>
      <c r="E3" s="29" t="s">
        <v>332</v>
      </c>
      <c r="F3" s="29">
        <v>0.2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7" t="s">
        <v>172</v>
      </c>
      <c r="N3" s="26"/>
    </row>
    <row r="4" spans="1:14" ht="33.75" customHeight="1" thickBot="1" x14ac:dyDescent="0.35">
      <c r="A4" s="27">
        <v>3</v>
      </c>
      <c r="B4" s="27"/>
      <c r="C4" s="27" t="s">
        <v>518</v>
      </c>
      <c r="D4" s="29" t="s">
        <v>174</v>
      </c>
      <c r="E4" s="29" t="s">
        <v>332</v>
      </c>
      <c r="F4" s="29">
        <v>0.2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7" t="s">
        <v>172</v>
      </c>
      <c r="N4" s="26"/>
    </row>
    <row r="5" spans="1:14" ht="33.75" customHeight="1" thickBot="1" x14ac:dyDescent="0.35">
      <c r="A5" s="27">
        <v>4</v>
      </c>
      <c r="B5" s="27"/>
      <c r="C5" s="27" t="s">
        <v>518</v>
      </c>
      <c r="D5" s="29" t="s">
        <v>175</v>
      </c>
      <c r="E5" s="29" t="s">
        <v>333</v>
      </c>
      <c r="F5" s="29">
        <v>0.2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7" t="s">
        <v>172</v>
      </c>
      <c r="N5" s="26"/>
    </row>
    <row r="6" spans="1:14" ht="33.75" customHeight="1" thickBot="1" x14ac:dyDescent="0.35">
      <c r="A6" s="27">
        <v>5</v>
      </c>
      <c r="B6" s="27"/>
      <c r="C6" s="27" t="s">
        <v>519</v>
      </c>
      <c r="D6" s="29" t="s">
        <v>326</v>
      </c>
      <c r="E6" s="29" t="s">
        <v>334</v>
      </c>
      <c r="F6" s="29">
        <v>400</v>
      </c>
      <c r="G6" s="29" t="s">
        <v>325</v>
      </c>
      <c r="H6" s="29">
        <v>0.5</v>
      </c>
      <c r="I6" s="29">
        <v>3</v>
      </c>
      <c r="J6" s="29">
        <v>7.0000000000000007E-2</v>
      </c>
      <c r="K6" s="29">
        <v>0</v>
      </c>
      <c r="L6" s="29">
        <v>0</v>
      </c>
      <c r="M6" s="27" t="s">
        <v>177</v>
      </c>
      <c r="N6" s="26"/>
    </row>
    <row r="7" spans="1:14" ht="33.75" customHeight="1" thickBot="1" x14ac:dyDescent="0.35">
      <c r="A7" s="27">
        <v>6</v>
      </c>
      <c r="B7" s="27"/>
      <c r="C7" s="27" t="s">
        <v>519</v>
      </c>
      <c r="D7" s="29" t="s">
        <v>327</v>
      </c>
      <c r="E7" s="29" t="s">
        <v>335</v>
      </c>
      <c r="F7" s="29">
        <v>500</v>
      </c>
      <c r="G7" s="29">
        <v>0.5</v>
      </c>
      <c r="H7" s="29">
        <v>5</v>
      </c>
      <c r="I7" s="29">
        <v>0.08</v>
      </c>
      <c r="J7" s="29">
        <v>1</v>
      </c>
      <c r="K7" s="29">
        <v>0</v>
      </c>
      <c r="L7" s="29">
        <v>0</v>
      </c>
      <c r="M7" s="27" t="s">
        <v>178</v>
      </c>
      <c r="N7" s="26"/>
    </row>
    <row r="8" spans="1:14" ht="33.75" customHeight="1" thickBot="1" x14ac:dyDescent="0.35">
      <c r="A8" s="27">
        <v>7</v>
      </c>
      <c r="B8" s="27"/>
      <c r="C8" s="27" t="s">
        <v>519</v>
      </c>
      <c r="D8" s="29" t="s">
        <v>328</v>
      </c>
      <c r="E8" s="29" t="s">
        <v>336</v>
      </c>
      <c r="F8" s="29">
        <v>500</v>
      </c>
      <c r="G8" s="29">
        <v>5</v>
      </c>
      <c r="H8" s="29">
        <v>0.3</v>
      </c>
      <c r="I8" s="29">
        <v>1</v>
      </c>
      <c r="J8" s="29">
        <v>0</v>
      </c>
      <c r="K8" s="29">
        <v>0</v>
      </c>
      <c r="L8" s="29">
        <v>0</v>
      </c>
      <c r="M8" s="27" t="s">
        <v>167</v>
      </c>
      <c r="N8" s="26"/>
    </row>
    <row r="9" spans="1:14" ht="33.75" customHeight="1" thickBot="1" x14ac:dyDescent="0.35">
      <c r="A9" s="27">
        <v>8</v>
      </c>
      <c r="B9" s="27"/>
      <c r="C9" s="27" t="s">
        <v>519</v>
      </c>
      <c r="D9" s="30" t="s">
        <v>331</v>
      </c>
      <c r="E9" s="29" t="s">
        <v>337</v>
      </c>
      <c r="F9" s="29">
        <v>250</v>
      </c>
      <c r="G9" s="29" t="s">
        <v>330</v>
      </c>
      <c r="H9" s="29">
        <v>0.5</v>
      </c>
      <c r="I9" s="29">
        <v>5</v>
      </c>
      <c r="J9" s="29">
        <v>0.05</v>
      </c>
      <c r="K9" s="29">
        <v>0</v>
      </c>
      <c r="L9" s="29">
        <v>0</v>
      </c>
      <c r="M9" s="27" t="s">
        <v>179</v>
      </c>
      <c r="N9" s="26"/>
    </row>
    <row r="10" spans="1:14" ht="33.75" customHeight="1" thickBot="1" x14ac:dyDescent="0.35">
      <c r="A10" s="27">
        <v>9</v>
      </c>
      <c r="B10" s="27" t="s">
        <v>404</v>
      </c>
      <c r="C10" s="27" t="s">
        <v>520</v>
      </c>
      <c r="D10" s="29"/>
      <c r="E10" s="29"/>
      <c r="F10" s="29"/>
      <c r="G10" s="29"/>
      <c r="H10" s="29"/>
      <c r="I10" s="29"/>
      <c r="J10" s="29"/>
      <c r="K10" s="29"/>
      <c r="L10" s="29"/>
      <c r="M10" s="27"/>
      <c r="N10" s="26"/>
    </row>
    <row r="11" spans="1:14" ht="33.75" customHeight="1" thickBot="1" x14ac:dyDescent="0.35">
      <c r="A11" s="27">
        <v>10</v>
      </c>
      <c r="B11" s="27" t="s">
        <v>405</v>
      </c>
      <c r="C11" s="27" t="s">
        <v>520</v>
      </c>
      <c r="D11" s="29"/>
      <c r="E11" s="29"/>
      <c r="F11" s="29"/>
      <c r="G11" s="29"/>
      <c r="H11" s="29"/>
      <c r="I11" s="29"/>
      <c r="J11" s="29"/>
      <c r="K11" s="29"/>
      <c r="L11" s="29"/>
      <c r="M11" s="27"/>
      <c r="N11" s="26"/>
    </row>
    <row r="12" spans="1:14" ht="33.75" customHeight="1" thickBot="1" x14ac:dyDescent="0.35">
      <c r="A12" s="27">
        <v>11</v>
      </c>
      <c r="B12" s="27" t="s">
        <v>398</v>
      </c>
      <c r="C12" s="27" t="s">
        <v>520</v>
      </c>
      <c r="D12" s="29"/>
      <c r="E12" s="29"/>
      <c r="F12" s="29"/>
      <c r="G12" s="29"/>
      <c r="H12" s="29"/>
      <c r="I12" s="29"/>
      <c r="J12" s="29"/>
      <c r="K12" s="29"/>
      <c r="L12" s="29"/>
      <c r="M12" s="27"/>
      <c r="N12" s="26"/>
    </row>
    <row r="13" spans="1:14" ht="33.75" customHeight="1" thickBot="1" x14ac:dyDescent="0.35">
      <c r="A13" s="27">
        <v>12</v>
      </c>
      <c r="B13" s="27" t="s">
        <v>399</v>
      </c>
      <c r="C13" s="27" t="s">
        <v>520</v>
      </c>
      <c r="D13" s="29"/>
      <c r="E13" s="29"/>
      <c r="F13" s="29"/>
      <c r="G13" s="29"/>
      <c r="H13" s="29"/>
      <c r="I13" s="29"/>
      <c r="J13" s="29"/>
      <c r="K13" s="29"/>
      <c r="L13" s="29"/>
      <c r="M13" s="27"/>
      <c r="N13" s="26"/>
    </row>
    <row r="14" spans="1:14" ht="33.75" customHeight="1" thickBot="1" x14ac:dyDescent="0.35">
      <c r="A14" s="27">
        <v>13</v>
      </c>
      <c r="B14" s="27" t="s">
        <v>400</v>
      </c>
      <c r="C14" s="27" t="s">
        <v>520</v>
      </c>
      <c r="D14" s="29"/>
      <c r="E14" s="29"/>
      <c r="F14" s="29"/>
      <c r="G14" s="29"/>
      <c r="H14" s="29"/>
      <c r="I14" s="29"/>
      <c r="J14" s="29"/>
      <c r="K14" s="29"/>
      <c r="L14" s="29"/>
      <c r="M14" s="27"/>
      <c r="N14" s="26"/>
    </row>
    <row r="15" spans="1:14" ht="33.75" customHeight="1" thickBot="1" x14ac:dyDescent="0.35">
      <c r="A15" s="27">
        <v>14</v>
      </c>
      <c r="B15" s="27" t="s">
        <v>401</v>
      </c>
      <c r="C15" s="27" t="s">
        <v>520</v>
      </c>
      <c r="D15" s="29" t="s">
        <v>769</v>
      </c>
      <c r="E15" s="29" t="s">
        <v>770</v>
      </c>
      <c r="F15" s="29">
        <v>0</v>
      </c>
      <c r="G15" s="29">
        <v>50</v>
      </c>
      <c r="H15" s="29">
        <v>50</v>
      </c>
      <c r="I15" s="59">
        <v>0.1</v>
      </c>
      <c r="J15" s="60">
        <v>2.5000000000000001E-3</v>
      </c>
      <c r="K15" s="29">
        <v>2</v>
      </c>
      <c r="L15" s="29"/>
      <c r="M15" s="27"/>
      <c r="N15" s="26"/>
    </row>
    <row r="16" spans="1:14" ht="33.75" customHeight="1" thickBot="1" x14ac:dyDescent="0.35">
      <c r="A16" s="27">
        <v>15</v>
      </c>
      <c r="B16" s="27" t="s">
        <v>431</v>
      </c>
      <c r="C16" s="27" t="s">
        <v>521</v>
      </c>
      <c r="D16" s="29" t="s">
        <v>433</v>
      </c>
      <c r="E16" s="29" t="s">
        <v>447</v>
      </c>
      <c r="F16" s="29">
        <v>35</v>
      </c>
      <c r="G16" s="29">
        <v>100</v>
      </c>
      <c r="H16" s="29"/>
      <c r="I16" s="29"/>
      <c r="J16" s="29"/>
      <c r="K16" s="29"/>
      <c r="L16" s="29"/>
      <c r="M16" s="27"/>
      <c r="N16" s="26"/>
    </row>
    <row r="17" spans="1:14" ht="33.75" customHeight="1" thickBot="1" x14ac:dyDescent="0.35">
      <c r="A17" s="27">
        <v>16</v>
      </c>
      <c r="B17" s="27" t="s">
        <v>432</v>
      </c>
      <c r="C17" s="27" t="s">
        <v>521</v>
      </c>
      <c r="D17" s="29" t="s">
        <v>434</v>
      </c>
      <c r="E17" s="29" t="s">
        <v>447</v>
      </c>
      <c r="F17" s="29">
        <v>60</v>
      </c>
      <c r="G17" s="29"/>
      <c r="H17" s="29"/>
      <c r="I17" s="29"/>
      <c r="J17" s="29"/>
      <c r="K17" s="29"/>
      <c r="L17" s="29"/>
      <c r="M17" s="27"/>
      <c r="N17" s="26"/>
    </row>
    <row r="18" spans="1:14" ht="33.75" customHeight="1" thickBot="1" x14ac:dyDescent="0.35">
      <c r="A18" s="27">
        <v>17</v>
      </c>
      <c r="B18" s="27" t="s">
        <v>673</v>
      </c>
      <c r="C18" s="27" t="s">
        <v>521</v>
      </c>
      <c r="E18" s="29"/>
      <c r="F18" s="29"/>
      <c r="G18" s="29"/>
      <c r="H18" s="29"/>
      <c r="I18" s="29"/>
      <c r="J18" s="29"/>
      <c r="K18" s="29"/>
      <c r="L18" s="29"/>
      <c r="M18" s="27"/>
      <c r="N18" s="26"/>
    </row>
    <row r="19" spans="1:14" ht="33.75" customHeight="1" thickBot="1" x14ac:dyDescent="0.35">
      <c r="A19" s="27">
        <v>18</v>
      </c>
      <c r="B19" s="27" t="s">
        <v>674</v>
      </c>
      <c r="C19" s="27" t="s">
        <v>521</v>
      </c>
      <c r="E19" s="29"/>
      <c r="F19" s="29"/>
      <c r="G19" s="29"/>
      <c r="H19" s="29"/>
      <c r="I19" s="29"/>
      <c r="J19" s="29"/>
      <c r="K19" s="29"/>
      <c r="L19" s="29"/>
      <c r="M19" s="27"/>
      <c r="N19" s="26"/>
    </row>
    <row r="20" spans="1:14" ht="33.75" customHeight="1" thickBot="1" x14ac:dyDescent="0.35">
      <c r="A20" s="27">
        <v>19</v>
      </c>
      <c r="B20" s="27" t="s">
        <v>675</v>
      </c>
      <c r="C20" s="27" t="s">
        <v>521</v>
      </c>
      <c r="D20" s="29" t="s">
        <v>514</v>
      </c>
      <c r="E20" s="29"/>
      <c r="F20" s="29"/>
      <c r="G20" s="29"/>
      <c r="H20" s="29"/>
      <c r="I20" s="29"/>
      <c r="J20" s="29"/>
      <c r="K20" s="29"/>
      <c r="L20" s="29"/>
      <c r="M20" s="27"/>
      <c r="N20" s="26"/>
    </row>
    <row r="21" spans="1:14" ht="33.75" customHeight="1" thickBot="1" x14ac:dyDescent="0.35">
      <c r="A21" s="27">
        <v>20</v>
      </c>
      <c r="B21" s="27" t="s">
        <v>532</v>
      </c>
      <c r="C21" s="27" t="s">
        <v>519</v>
      </c>
      <c r="D21" s="29"/>
      <c r="E21" s="29"/>
      <c r="F21" s="29"/>
      <c r="G21" s="29"/>
      <c r="H21" s="29"/>
      <c r="I21" s="29"/>
      <c r="J21" s="29"/>
      <c r="K21" s="29"/>
      <c r="L21" s="29"/>
      <c r="M21" s="27">
        <v>96</v>
      </c>
      <c r="N21" s="26"/>
    </row>
    <row r="22" spans="1:14" ht="33.75" customHeight="1" thickBot="1" x14ac:dyDescent="0.35">
      <c r="A22" s="27">
        <v>21</v>
      </c>
      <c r="B22" s="27"/>
      <c r="C22" s="27"/>
      <c r="D22" s="29"/>
      <c r="E22" s="29"/>
      <c r="F22" s="29"/>
      <c r="G22" s="29"/>
      <c r="H22" s="29"/>
      <c r="I22" s="29"/>
      <c r="J22" s="29"/>
      <c r="K22" s="29"/>
      <c r="L22" s="29"/>
      <c r="M22" s="27"/>
      <c r="N22" s="26"/>
    </row>
    <row r="23" spans="1:14" ht="33.75" customHeight="1" thickBot="1" x14ac:dyDescent="0.35">
      <c r="A23" s="27">
        <v>22</v>
      </c>
      <c r="B23" s="6" t="s">
        <v>525</v>
      </c>
      <c r="C23" s="29" t="s">
        <v>522</v>
      </c>
      <c r="D23" s="38" t="s">
        <v>531</v>
      </c>
      <c r="E23" s="29"/>
      <c r="F23" s="29"/>
      <c r="G23" s="29"/>
      <c r="H23" s="29"/>
      <c r="I23" s="29"/>
      <c r="J23" s="29"/>
      <c r="K23" s="29"/>
      <c r="L23" s="29"/>
      <c r="M23" s="27" t="s">
        <v>516</v>
      </c>
      <c r="N23" s="26"/>
    </row>
    <row r="24" spans="1:14" ht="33.75" customHeight="1" thickBot="1" x14ac:dyDescent="0.35">
      <c r="A24" s="27">
        <v>23</v>
      </c>
      <c r="B24" s="27"/>
      <c r="C24" s="29" t="s">
        <v>522</v>
      </c>
      <c r="D24" s="29" t="s">
        <v>529</v>
      </c>
      <c r="E24" s="29"/>
      <c r="F24" s="29"/>
      <c r="G24" s="29"/>
      <c r="H24" s="29"/>
      <c r="I24" s="29"/>
      <c r="J24" s="29"/>
      <c r="K24" s="29"/>
      <c r="L24" s="29"/>
      <c r="M24" s="27" t="s">
        <v>528</v>
      </c>
      <c r="N24" s="26"/>
    </row>
    <row r="25" spans="1:14" ht="33.75" customHeight="1" thickBot="1" x14ac:dyDescent="0.35">
      <c r="A25" s="27">
        <v>24</v>
      </c>
      <c r="B25" s="27"/>
      <c r="C25" s="29" t="s">
        <v>522</v>
      </c>
      <c r="D25" s="29" t="s">
        <v>534</v>
      </c>
      <c r="E25" s="29"/>
      <c r="F25" s="29"/>
      <c r="G25" s="29"/>
      <c r="H25" s="29"/>
      <c r="I25" s="29"/>
      <c r="J25" s="29"/>
      <c r="K25" s="29"/>
      <c r="L25" s="29"/>
      <c r="M25" s="27" t="s">
        <v>533</v>
      </c>
      <c r="N25" s="26"/>
    </row>
    <row r="26" spans="1:14" ht="33.75" customHeight="1" thickBot="1" x14ac:dyDescent="0.35">
      <c r="A26" s="27">
        <v>25</v>
      </c>
      <c r="B26" s="27"/>
      <c r="C26" s="29" t="s">
        <v>522</v>
      </c>
      <c r="D26" s="29" t="s">
        <v>537</v>
      </c>
      <c r="E26" s="29"/>
      <c r="F26" s="29"/>
      <c r="G26" s="29"/>
      <c r="H26" s="29"/>
      <c r="I26" s="29"/>
      <c r="J26" s="29"/>
      <c r="K26" s="29"/>
      <c r="L26" s="29"/>
      <c r="M26" s="27">
        <v>23</v>
      </c>
      <c r="N26" s="26"/>
    </row>
    <row r="27" spans="1:14" ht="33.75" customHeight="1" thickBot="1" x14ac:dyDescent="0.35">
      <c r="A27" s="27">
        <v>26</v>
      </c>
      <c r="B27" s="27"/>
      <c r="C27" s="29" t="s">
        <v>522</v>
      </c>
      <c r="D27" s="29" t="s">
        <v>526</v>
      </c>
      <c r="E27" s="29"/>
      <c r="F27" s="29"/>
      <c r="G27" s="29"/>
      <c r="H27" s="29"/>
      <c r="I27" s="29"/>
      <c r="J27" s="29"/>
      <c r="K27" s="29"/>
      <c r="L27" s="29"/>
      <c r="M27" s="27">
        <v>98</v>
      </c>
      <c r="N27" s="26"/>
    </row>
    <row r="28" spans="1:14" ht="33.75" customHeight="1" thickBot="1" x14ac:dyDescent="0.35">
      <c r="A28" s="27">
        <v>27</v>
      </c>
      <c r="B28" s="27"/>
      <c r="C28" s="29" t="s">
        <v>522</v>
      </c>
      <c r="D28" s="29" t="s">
        <v>538</v>
      </c>
      <c r="E28" s="29"/>
      <c r="F28" s="29"/>
      <c r="G28" s="29"/>
      <c r="H28" s="29"/>
      <c r="I28" s="29"/>
      <c r="J28" s="29"/>
      <c r="K28" s="29"/>
      <c r="L28" s="29"/>
      <c r="M28" s="27">
        <v>185</v>
      </c>
      <c r="N28" s="26"/>
    </row>
    <row r="29" spans="1:14" ht="33.75" customHeight="1" thickBot="1" x14ac:dyDescent="0.35">
      <c r="A29" s="27">
        <v>28</v>
      </c>
      <c r="B29" s="27"/>
      <c r="C29" s="29" t="s">
        <v>522</v>
      </c>
      <c r="D29" s="29" t="s">
        <v>527</v>
      </c>
      <c r="E29" s="29"/>
      <c r="F29" s="29"/>
      <c r="G29" s="29"/>
      <c r="H29" s="29"/>
      <c r="I29" s="29"/>
      <c r="J29" s="29"/>
      <c r="K29" s="29"/>
      <c r="L29" s="29"/>
      <c r="M29" s="27" t="s">
        <v>539</v>
      </c>
      <c r="N29" s="26"/>
    </row>
    <row r="30" spans="1:14" ht="33.75" customHeight="1" thickBot="1" x14ac:dyDescent="0.35">
      <c r="A30" s="27">
        <v>29</v>
      </c>
      <c r="B30" s="27"/>
      <c r="C30" s="29" t="s">
        <v>522</v>
      </c>
      <c r="D30" s="29" t="s">
        <v>536</v>
      </c>
      <c r="E30" s="29"/>
      <c r="F30" s="29"/>
      <c r="G30" s="29"/>
      <c r="H30" s="29"/>
      <c r="I30" s="29"/>
      <c r="J30" s="29"/>
      <c r="K30" s="29"/>
      <c r="L30" s="29"/>
      <c r="M30" s="27"/>
      <c r="N30" s="26"/>
    </row>
    <row r="31" spans="1:14" ht="33.75" customHeight="1" thickBot="1" x14ac:dyDescent="0.35">
      <c r="A31" s="27">
        <v>30</v>
      </c>
      <c r="B31" s="27"/>
      <c r="C31" s="29" t="s">
        <v>522</v>
      </c>
      <c r="D31" s="29" t="s">
        <v>530</v>
      </c>
      <c r="E31" s="29"/>
      <c r="F31" s="29"/>
      <c r="G31" s="29"/>
      <c r="H31" s="29"/>
      <c r="I31" s="29"/>
      <c r="J31" s="29"/>
      <c r="K31" s="29"/>
      <c r="L31" s="29"/>
      <c r="M31" s="27">
        <v>41</v>
      </c>
      <c r="N31" s="26"/>
    </row>
    <row r="32" spans="1:14" ht="33.75" customHeight="1" thickBot="1" x14ac:dyDescent="0.35">
      <c r="A32" s="27">
        <v>31</v>
      </c>
      <c r="B32" s="27"/>
      <c r="C32" s="29" t="s">
        <v>522</v>
      </c>
      <c r="D32" s="29" t="s">
        <v>535</v>
      </c>
      <c r="E32" s="29"/>
      <c r="F32" s="29"/>
      <c r="G32" s="29"/>
      <c r="H32" s="29"/>
      <c r="I32" s="29"/>
      <c r="J32" s="29"/>
      <c r="K32" s="29"/>
      <c r="L32" s="29"/>
      <c r="M32" s="27"/>
      <c r="N32" s="26"/>
    </row>
    <row r="33" spans="1:14" ht="33.75" customHeight="1" thickBot="1" x14ac:dyDescent="0.35">
      <c r="A33" s="27">
        <v>32</v>
      </c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7"/>
      <c r="N33" s="26"/>
    </row>
    <row r="34" spans="1:14" ht="33.75" customHeight="1" thickBot="1" x14ac:dyDescent="0.35">
      <c r="A34" s="27">
        <v>33</v>
      </c>
      <c r="B34" s="27"/>
      <c r="C34" s="27" t="s">
        <v>523</v>
      </c>
      <c r="D34" s="29" t="s">
        <v>524</v>
      </c>
      <c r="E34" s="29"/>
      <c r="F34" s="29"/>
      <c r="G34" s="29"/>
      <c r="H34" s="29"/>
      <c r="I34" s="29"/>
      <c r="J34" s="29"/>
      <c r="K34" s="29"/>
      <c r="L34" s="29"/>
      <c r="M34" s="27"/>
      <c r="N34" s="26"/>
    </row>
    <row r="35" spans="1:14" ht="33.75" customHeight="1" thickBot="1" x14ac:dyDescent="0.35">
      <c r="A35" s="27">
        <v>34</v>
      </c>
      <c r="B35" s="27"/>
      <c r="C35" s="27"/>
      <c r="D35" s="29"/>
      <c r="E35" s="29"/>
      <c r="F35" s="29"/>
      <c r="G35" s="29"/>
      <c r="H35" s="29"/>
      <c r="I35" s="29"/>
      <c r="J35" s="29"/>
      <c r="K35" s="29"/>
      <c r="L35" s="29"/>
      <c r="M35" s="27"/>
      <c r="N35" s="26"/>
    </row>
    <row r="36" spans="1:14" ht="33.75" customHeight="1" thickBot="1" x14ac:dyDescent="0.35">
      <c r="A36" s="27">
        <v>35</v>
      </c>
      <c r="B36" s="27"/>
      <c r="C36" s="27"/>
      <c r="D36" s="29"/>
      <c r="E36" s="29"/>
      <c r="F36" s="29"/>
      <c r="G36" s="29"/>
      <c r="H36" s="29"/>
      <c r="I36" s="29"/>
      <c r="J36" s="29"/>
      <c r="K36" s="29"/>
      <c r="L36" s="29"/>
      <c r="M36" s="27"/>
      <c r="N36" s="26"/>
    </row>
    <row r="37" spans="1:14" ht="33.75" customHeight="1" thickBot="1" x14ac:dyDescent="0.35">
      <c r="A37" s="27">
        <v>36</v>
      </c>
      <c r="B37" s="27" t="s">
        <v>565</v>
      </c>
      <c r="C37" s="27" t="s">
        <v>564</v>
      </c>
      <c r="D37" s="29" t="s">
        <v>566</v>
      </c>
      <c r="E37" s="29" t="s">
        <v>567</v>
      </c>
      <c r="F37" s="29">
        <v>20</v>
      </c>
      <c r="G37" s="29"/>
      <c r="H37" s="29"/>
      <c r="I37" s="29"/>
      <c r="J37" s="29"/>
      <c r="K37" s="29"/>
      <c r="L37" s="29"/>
      <c r="M37" s="27"/>
      <c r="N37" s="26"/>
    </row>
    <row r="38" spans="1:14" ht="33.75" customHeight="1" thickBot="1" x14ac:dyDescent="0.35">
      <c r="A38" s="27">
        <v>37</v>
      </c>
      <c r="B38" s="27" t="s">
        <v>588</v>
      </c>
      <c r="C38" s="27" t="s">
        <v>589</v>
      </c>
      <c r="D38" s="38" t="s">
        <v>590</v>
      </c>
      <c r="E38" s="38" t="s">
        <v>591</v>
      </c>
      <c r="F38" s="38">
        <v>60</v>
      </c>
      <c r="G38" s="38">
        <v>30</v>
      </c>
      <c r="H38" s="38">
        <v>10</v>
      </c>
      <c r="I38" s="27"/>
      <c r="J38" s="27"/>
      <c r="K38" s="27"/>
      <c r="L38" s="27"/>
      <c r="M38" s="27"/>
      <c r="N38" s="27"/>
    </row>
    <row r="39" spans="1:14" ht="33.75" customHeight="1" thickBot="1" x14ac:dyDescent="0.35">
      <c r="A39" s="27">
        <v>38</v>
      </c>
      <c r="B39" s="27" t="s">
        <v>592</v>
      </c>
      <c r="C39" s="27" t="s">
        <v>589</v>
      </c>
      <c r="D39" s="38" t="s">
        <v>593</v>
      </c>
      <c r="E39" s="38" t="s">
        <v>594</v>
      </c>
      <c r="F39" s="38">
        <v>60</v>
      </c>
      <c r="G39" s="38">
        <v>30</v>
      </c>
      <c r="H39" s="38">
        <v>10</v>
      </c>
      <c r="I39" s="27"/>
      <c r="J39" s="27"/>
      <c r="K39" s="27"/>
      <c r="L39" s="27"/>
      <c r="M39" s="27"/>
      <c r="N39" s="27"/>
    </row>
    <row r="40" spans="1:14" ht="33.75" customHeight="1" thickBot="1" x14ac:dyDescent="0.35">
      <c r="A40" s="27">
        <v>39</v>
      </c>
      <c r="B40" s="27" t="s">
        <v>595</v>
      </c>
      <c r="C40" s="27" t="s">
        <v>589</v>
      </c>
      <c r="D40" s="38" t="s">
        <v>596</v>
      </c>
      <c r="E40" s="38" t="s">
        <v>597</v>
      </c>
      <c r="F40" s="38">
        <v>60</v>
      </c>
      <c r="G40" s="38">
        <v>30</v>
      </c>
      <c r="H40" s="38">
        <v>10</v>
      </c>
      <c r="I40" s="27"/>
      <c r="J40" s="27"/>
      <c r="K40" s="27"/>
      <c r="L40" s="27"/>
      <c r="M40" s="27"/>
      <c r="N40" s="27"/>
    </row>
    <row r="41" spans="1:14" ht="33.75" customHeight="1" thickBot="1" x14ac:dyDescent="0.35">
      <c r="A41" s="27">
        <v>40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ht="33.75" customHeight="1" thickBot="1" x14ac:dyDescent="0.35">
      <c r="A42" s="27">
        <v>41</v>
      </c>
      <c r="B42" s="27"/>
      <c r="C42" s="27"/>
      <c r="D42" s="29" t="s">
        <v>466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ht="33.75" customHeight="1" thickBot="1" x14ac:dyDescent="0.35">
      <c r="A43" s="27">
        <v>42</v>
      </c>
      <c r="B43" s="27"/>
      <c r="C43" s="27"/>
      <c r="D43" s="29" t="s">
        <v>467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ht="33.75" customHeight="1" thickBot="1" x14ac:dyDescent="0.35">
      <c r="A44" s="27">
        <v>43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ht="33.75" customHeight="1" thickBot="1" x14ac:dyDescent="0.35">
      <c r="A45" s="27">
        <v>44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ht="33.75" customHeight="1" thickBot="1" x14ac:dyDescent="0.35">
      <c r="A46" s="27">
        <v>45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ht="33.75" customHeight="1" thickBot="1" x14ac:dyDescent="0.35">
      <c r="A47" s="27">
        <v>46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ht="33.75" customHeight="1" thickBot="1" x14ac:dyDescent="0.35">
      <c r="A48" s="27">
        <v>47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" ht="33.75" customHeight="1" thickBot="1" x14ac:dyDescent="0.35">
      <c r="A49" s="27">
        <v>48</v>
      </c>
    </row>
    <row r="50" spans="1:1" ht="33.75" customHeight="1" thickBot="1" x14ac:dyDescent="0.35">
      <c r="A50" s="27">
        <v>49</v>
      </c>
    </row>
    <row r="51" spans="1:1" ht="33.75" customHeight="1" thickBot="1" x14ac:dyDescent="0.35">
      <c r="A51" s="27">
        <v>50</v>
      </c>
    </row>
    <row r="52" spans="1:1" ht="33.75" customHeight="1" thickBot="1" x14ac:dyDescent="0.35">
      <c r="A52" s="27">
        <v>51</v>
      </c>
    </row>
    <row r="53" spans="1:1" ht="33.75" customHeight="1" thickBot="1" x14ac:dyDescent="0.35">
      <c r="A53" s="27">
        <v>52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abSelected="1" topLeftCell="A49" workbookViewId="0">
      <selection activeCell="F79" sqref="F79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108.1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63</v>
      </c>
      <c r="C1" s="1" t="s">
        <v>62</v>
      </c>
      <c r="D1" s="8" t="s">
        <v>61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73" t="s">
        <v>60</v>
      </c>
      <c r="B3" s="1" t="s">
        <v>94</v>
      </c>
      <c r="C3" s="1" t="s">
        <v>26</v>
      </c>
      <c r="D3" s="11" t="s">
        <v>162</v>
      </c>
    </row>
    <row r="4" spans="1:4" ht="21" customHeight="1" x14ac:dyDescent="0.3">
      <c r="A4" s="74"/>
      <c r="B4" s="1" t="s">
        <v>95</v>
      </c>
      <c r="C4" s="1" t="s">
        <v>59</v>
      </c>
      <c r="D4" s="11" t="s">
        <v>64</v>
      </c>
    </row>
    <row r="5" spans="1:4" ht="21" customHeight="1" x14ac:dyDescent="0.3">
      <c r="A5" s="74"/>
      <c r="B5" s="1" t="s">
        <v>98</v>
      </c>
      <c r="C5" s="1" t="s">
        <v>24</v>
      </c>
      <c r="D5" s="11" t="s">
        <v>958</v>
      </c>
    </row>
    <row r="6" spans="1:4" ht="21" customHeight="1" x14ac:dyDescent="0.3">
      <c r="A6" s="74"/>
      <c r="B6" s="1" t="s">
        <v>100</v>
      </c>
      <c r="C6" s="1" t="s">
        <v>38</v>
      </c>
      <c r="D6" s="11" t="s">
        <v>37</v>
      </c>
    </row>
    <row r="7" spans="1:4" ht="21" customHeight="1" x14ac:dyDescent="0.3">
      <c r="A7" s="74"/>
      <c r="B7" s="3"/>
      <c r="C7" s="9"/>
      <c r="D7" s="5"/>
    </row>
    <row r="8" spans="1:4" ht="21" customHeight="1" x14ac:dyDescent="0.3">
      <c r="A8" s="74"/>
      <c r="B8" s="1" t="s">
        <v>101</v>
      </c>
      <c r="C8" s="1" t="s">
        <v>13</v>
      </c>
      <c r="D8" s="11" t="s">
        <v>288</v>
      </c>
    </row>
    <row r="9" spans="1:4" ht="21" customHeight="1" x14ac:dyDescent="0.3">
      <c r="A9" s="74"/>
      <c r="B9" s="1" t="s">
        <v>102</v>
      </c>
      <c r="C9" s="1" t="s">
        <v>13</v>
      </c>
      <c r="D9" s="11" t="s">
        <v>65</v>
      </c>
    </row>
    <row r="10" spans="1:4" ht="21" customHeight="1" x14ac:dyDescent="0.3">
      <c r="A10" s="74"/>
      <c r="B10" s="1" t="s">
        <v>103</v>
      </c>
      <c r="C10" s="1" t="s">
        <v>13</v>
      </c>
      <c r="D10" s="11" t="s">
        <v>65</v>
      </c>
    </row>
    <row r="11" spans="1:4" ht="21" customHeight="1" x14ac:dyDescent="0.3">
      <c r="A11" s="74"/>
      <c r="B11" s="3"/>
      <c r="C11" s="9"/>
      <c r="D11" s="5"/>
    </row>
    <row r="12" spans="1:4" ht="21" customHeight="1" x14ac:dyDescent="0.3">
      <c r="A12" s="74"/>
      <c r="B12" s="1" t="s">
        <v>104</v>
      </c>
      <c r="C12" s="1" t="s">
        <v>58</v>
      </c>
      <c r="D12" s="11" t="s">
        <v>132</v>
      </c>
    </row>
    <row r="13" spans="1:4" ht="21" customHeight="1" x14ac:dyDescent="0.3">
      <c r="A13" s="74"/>
      <c r="B13" s="1" t="s">
        <v>105</v>
      </c>
      <c r="C13" s="1" t="s">
        <v>53</v>
      </c>
      <c r="D13" s="11" t="s">
        <v>133</v>
      </c>
    </row>
    <row r="14" spans="1:4" ht="21" customHeight="1" x14ac:dyDescent="0.3">
      <c r="A14" s="74"/>
      <c r="B14" s="1" t="s">
        <v>106</v>
      </c>
      <c r="C14" s="1" t="s">
        <v>57</v>
      </c>
      <c r="D14" s="11" t="s">
        <v>66</v>
      </c>
    </row>
    <row r="15" spans="1:4" ht="21" customHeight="1" x14ac:dyDescent="0.3">
      <c r="A15" s="74"/>
      <c r="B15" s="3"/>
      <c r="C15" s="9"/>
      <c r="D15" s="5"/>
    </row>
    <row r="16" spans="1:4" ht="21" customHeight="1" x14ac:dyDescent="0.3">
      <c r="A16" s="74"/>
      <c r="B16" s="1" t="s">
        <v>107</v>
      </c>
      <c r="C16" s="1" t="s">
        <v>56</v>
      </c>
      <c r="D16" s="11" t="s">
        <v>963</v>
      </c>
    </row>
    <row r="17" spans="1:4" ht="21" customHeight="1" x14ac:dyDescent="0.3">
      <c r="A17" s="74"/>
      <c r="B17" s="1" t="s">
        <v>108</v>
      </c>
      <c r="C17" s="1" t="s">
        <v>55</v>
      </c>
      <c r="D17" s="11" t="s">
        <v>964</v>
      </c>
    </row>
    <row r="18" spans="1:4" ht="21" customHeight="1" x14ac:dyDescent="0.3">
      <c r="A18" s="74"/>
      <c r="B18" s="1" t="s">
        <v>109</v>
      </c>
      <c r="C18" s="1" t="s">
        <v>54</v>
      </c>
      <c r="D18" s="11" t="s">
        <v>965</v>
      </c>
    </row>
    <row r="19" spans="1:4" ht="21" customHeight="1" x14ac:dyDescent="0.3">
      <c r="A19" s="74"/>
      <c r="B19" s="3"/>
      <c r="C19" s="9"/>
      <c r="D19" s="5"/>
    </row>
    <row r="20" spans="1:4" ht="21" customHeight="1" x14ac:dyDescent="0.3">
      <c r="A20" s="74"/>
      <c r="B20" s="1" t="s">
        <v>110</v>
      </c>
      <c r="C20" s="1" t="s">
        <v>29</v>
      </c>
      <c r="D20" s="11" t="s">
        <v>67</v>
      </c>
    </row>
    <row r="21" spans="1:4" ht="21" customHeight="1" x14ac:dyDescent="0.3">
      <c r="A21" s="74"/>
      <c r="B21" s="1" t="s">
        <v>33</v>
      </c>
      <c r="C21" s="1" t="s">
        <v>50</v>
      </c>
      <c r="D21" s="11" t="s">
        <v>134</v>
      </c>
    </row>
    <row r="22" spans="1:4" ht="21" customHeight="1" x14ac:dyDescent="0.3">
      <c r="A22" s="74"/>
      <c r="B22" s="1" t="s">
        <v>31</v>
      </c>
      <c r="C22" s="1" t="s">
        <v>13</v>
      </c>
      <c r="D22" s="11" t="s">
        <v>68</v>
      </c>
    </row>
    <row r="23" spans="1:4" ht="21" customHeight="1" x14ac:dyDescent="0.3">
      <c r="A23" s="75"/>
      <c r="B23" s="1" t="s">
        <v>30</v>
      </c>
      <c r="C23" s="1" t="s">
        <v>52</v>
      </c>
      <c r="D23" s="11" t="s">
        <v>69</v>
      </c>
    </row>
    <row r="27" spans="1:4" ht="21" customHeight="1" x14ac:dyDescent="0.3">
      <c r="A27" s="73" t="s">
        <v>51</v>
      </c>
      <c r="B27" s="1" t="s">
        <v>111</v>
      </c>
      <c r="C27" s="1" t="s">
        <v>22</v>
      </c>
      <c r="D27" s="11" t="s">
        <v>70</v>
      </c>
    </row>
    <row r="28" spans="1:4" ht="21" customHeight="1" x14ac:dyDescent="0.3">
      <c r="A28" s="74"/>
      <c r="B28" s="1" t="s">
        <v>282</v>
      </c>
      <c r="C28" s="1" t="s">
        <v>21</v>
      </c>
      <c r="D28" s="11" t="s">
        <v>71</v>
      </c>
    </row>
    <row r="29" spans="1:4" ht="21" customHeight="1" x14ac:dyDescent="0.3">
      <c r="A29" s="74"/>
      <c r="B29" s="1" t="s">
        <v>283</v>
      </c>
      <c r="C29" s="1" t="s">
        <v>20</v>
      </c>
      <c r="D29" s="11" t="s">
        <v>72</v>
      </c>
    </row>
    <row r="30" spans="1:4" ht="21" customHeight="1" x14ac:dyDescent="0.3">
      <c r="A30" s="74"/>
      <c r="B30" s="1" t="s">
        <v>284</v>
      </c>
      <c r="C30" s="1" t="s">
        <v>0</v>
      </c>
      <c r="D30" s="11" t="s">
        <v>482</v>
      </c>
    </row>
    <row r="31" spans="1:4" ht="21" customHeight="1" x14ac:dyDescent="0.3">
      <c r="A31" s="74"/>
      <c r="B31" s="3"/>
      <c r="C31" s="3"/>
      <c r="D31" s="5"/>
    </row>
    <row r="32" spans="1:4" ht="21" customHeight="1" x14ac:dyDescent="0.3">
      <c r="A32" s="74"/>
      <c r="B32" s="1" t="s">
        <v>96</v>
      </c>
      <c r="C32" s="1" t="s">
        <v>46</v>
      </c>
      <c r="D32" s="11" t="s">
        <v>135</v>
      </c>
    </row>
    <row r="33" spans="1:4" ht="21" customHeight="1" x14ac:dyDescent="0.3">
      <c r="A33" s="74"/>
      <c r="B33" s="1" t="s">
        <v>97</v>
      </c>
      <c r="C33" s="1" t="s">
        <v>137</v>
      </c>
      <c r="D33" s="11" t="s">
        <v>136</v>
      </c>
    </row>
    <row r="34" spans="1:4" ht="21" customHeight="1" x14ac:dyDescent="0.3">
      <c r="A34" s="74"/>
      <c r="B34" s="1" t="s">
        <v>99</v>
      </c>
      <c r="C34" s="1" t="s">
        <v>38</v>
      </c>
      <c r="D34" s="11" t="s">
        <v>37</v>
      </c>
    </row>
    <row r="35" spans="1:4" ht="21" customHeight="1" x14ac:dyDescent="0.3">
      <c r="A35" s="74"/>
      <c r="B35" s="3"/>
      <c r="C35" s="3"/>
      <c r="D35" s="5"/>
    </row>
    <row r="36" spans="1:4" ht="21" customHeight="1" x14ac:dyDescent="0.3">
      <c r="A36" s="74"/>
      <c r="B36" s="1" t="s">
        <v>112</v>
      </c>
      <c r="C36" s="1" t="s">
        <v>49</v>
      </c>
      <c r="D36" s="11" t="s">
        <v>966</v>
      </c>
    </row>
    <row r="37" spans="1:4" ht="21" customHeight="1" x14ac:dyDescent="0.3">
      <c r="A37" s="74"/>
      <c r="B37" s="1" t="s">
        <v>102</v>
      </c>
      <c r="C37" s="1" t="s">
        <v>48</v>
      </c>
      <c r="D37" s="11" t="s">
        <v>967</v>
      </c>
    </row>
    <row r="38" spans="1:4" ht="21" customHeight="1" x14ac:dyDescent="0.3">
      <c r="A38" s="74"/>
      <c r="B38" s="1" t="s">
        <v>103</v>
      </c>
      <c r="C38" s="1" t="s">
        <v>47</v>
      </c>
      <c r="D38" s="11" t="s">
        <v>968</v>
      </c>
    </row>
    <row r="39" spans="1:4" ht="21" customHeight="1" x14ac:dyDescent="0.3">
      <c r="A39" s="74"/>
      <c r="B39" s="3"/>
      <c r="C39" s="3"/>
      <c r="D39" s="5"/>
    </row>
    <row r="40" spans="1:4" ht="21" customHeight="1" x14ac:dyDescent="0.3">
      <c r="A40" s="74"/>
      <c r="B40" s="1" t="s">
        <v>107</v>
      </c>
      <c r="C40" s="1" t="s">
        <v>8</v>
      </c>
      <c r="D40" s="11" t="s">
        <v>459</v>
      </c>
    </row>
    <row r="41" spans="1:4" ht="21" customHeight="1" x14ac:dyDescent="0.3">
      <c r="A41" s="74"/>
      <c r="B41" s="1" t="s">
        <v>108</v>
      </c>
      <c r="C41" s="1" t="s">
        <v>7</v>
      </c>
      <c r="D41" s="11" t="s">
        <v>73</v>
      </c>
    </row>
    <row r="42" spans="1:4" ht="21" customHeight="1" x14ac:dyDescent="0.3">
      <c r="A42" s="74"/>
      <c r="B42" s="1" t="s">
        <v>109</v>
      </c>
      <c r="C42" s="1" t="s">
        <v>6</v>
      </c>
      <c r="D42" s="11" t="s">
        <v>74</v>
      </c>
    </row>
    <row r="43" spans="1:4" ht="21" customHeight="1" x14ac:dyDescent="0.3">
      <c r="A43" s="74"/>
      <c r="B43" s="3"/>
      <c r="C43" s="3"/>
      <c r="D43" s="5"/>
    </row>
    <row r="44" spans="1:4" ht="21" customHeight="1" x14ac:dyDescent="0.3">
      <c r="A44" s="74"/>
      <c r="B44" s="1" t="s">
        <v>35</v>
      </c>
      <c r="C44" s="1" t="s">
        <v>139</v>
      </c>
      <c r="D44" s="11" t="s">
        <v>138</v>
      </c>
    </row>
    <row r="45" spans="1:4" ht="21" customHeight="1" x14ac:dyDescent="0.3">
      <c r="A45" s="74"/>
      <c r="B45" s="1" t="s">
        <v>33</v>
      </c>
      <c r="C45" s="1" t="s">
        <v>29</v>
      </c>
      <c r="D45" s="11" t="s">
        <v>67</v>
      </c>
    </row>
    <row r="46" spans="1:4" ht="21" customHeight="1" x14ac:dyDescent="0.3">
      <c r="A46" s="74"/>
      <c r="B46" s="1" t="s">
        <v>31</v>
      </c>
      <c r="C46" s="1" t="s">
        <v>19</v>
      </c>
      <c r="D46" s="11" t="s">
        <v>75</v>
      </c>
    </row>
    <row r="47" spans="1:4" ht="21" customHeight="1" x14ac:dyDescent="0.3">
      <c r="A47" s="75"/>
      <c r="B47" s="1" t="s">
        <v>30</v>
      </c>
      <c r="C47" s="1" t="s">
        <v>6</v>
      </c>
      <c r="D47" s="11" t="s">
        <v>74</v>
      </c>
    </row>
    <row r="51" spans="1:4" ht="21" customHeight="1" x14ac:dyDescent="0.3">
      <c r="A51" s="73" t="s">
        <v>45</v>
      </c>
      <c r="B51" s="1" t="s">
        <v>113</v>
      </c>
      <c r="C51" s="1" t="s">
        <v>19</v>
      </c>
      <c r="D51" s="11" t="s">
        <v>76</v>
      </c>
    </row>
    <row r="52" spans="1:4" ht="21" customHeight="1" x14ac:dyDescent="0.3">
      <c r="A52" s="74"/>
      <c r="B52" s="1" t="s">
        <v>101</v>
      </c>
      <c r="C52" s="1" t="s">
        <v>18</v>
      </c>
      <c r="D52" s="11" t="s">
        <v>77</v>
      </c>
    </row>
    <row r="53" spans="1:4" ht="21" customHeight="1" x14ac:dyDescent="0.3">
      <c r="A53" s="74"/>
      <c r="B53" s="1" t="s">
        <v>102</v>
      </c>
      <c r="C53" s="1" t="s">
        <v>17</v>
      </c>
      <c r="D53" s="11" t="s">
        <v>78</v>
      </c>
    </row>
    <row r="54" spans="1:4" ht="21" customHeight="1" x14ac:dyDescent="0.3">
      <c r="A54" s="74"/>
      <c r="B54" s="1" t="s">
        <v>103</v>
      </c>
      <c r="C54" s="1" t="s">
        <v>0</v>
      </c>
      <c r="D54" s="11" t="s">
        <v>482</v>
      </c>
    </row>
    <row r="55" spans="1:4" ht="21" customHeight="1" x14ac:dyDescent="0.3">
      <c r="A55" s="74"/>
      <c r="B55" s="3"/>
      <c r="C55" s="3"/>
      <c r="D55" s="5"/>
    </row>
    <row r="56" spans="1:4" ht="21" customHeight="1" x14ac:dyDescent="0.3">
      <c r="A56" s="74"/>
      <c r="B56" s="1" t="s">
        <v>95</v>
      </c>
      <c r="C56" s="1" t="s">
        <v>13</v>
      </c>
      <c r="D56" s="11" t="s">
        <v>79</v>
      </c>
    </row>
    <row r="57" spans="1:4" ht="21" customHeight="1" x14ac:dyDescent="0.3">
      <c r="A57" s="74"/>
      <c r="B57" s="1" t="s">
        <v>97</v>
      </c>
      <c r="C57" s="1" t="s">
        <v>13</v>
      </c>
      <c r="D57" s="11" t="s">
        <v>79</v>
      </c>
    </row>
    <row r="58" spans="1:4" ht="21" customHeight="1" x14ac:dyDescent="0.3">
      <c r="A58" s="74"/>
      <c r="B58" s="1" t="s">
        <v>99</v>
      </c>
      <c r="C58" s="1" t="s">
        <v>38</v>
      </c>
      <c r="D58" s="11" t="s">
        <v>37</v>
      </c>
    </row>
    <row r="59" spans="1:4" ht="21" customHeight="1" x14ac:dyDescent="0.3">
      <c r="A59" s="74"/>
      <c r="B59" s="3"/>
      <c r="C59" s="3"/>
      <c r="D59" s="5"/>
    </row>
    <row r="60" spans="1:4" ht="21" customHeight="1" x14ac:dyDescent="0.3">
      <c r="A60" s="74"/>
      <c r="B60" s="1" t="s">
        <v>104</v>
      </c>
      <c r="C60" s="1" t="s">
        <v>44</v>
      </c>
      <c r="D60" s="11" t="s">
        <v>969</v>
      </c>
    </row>
    <row r="61" spans="1:4" ht="21" customHeight="1" x14ac:dyDescent="0.3">
      <c r="A61" s="74"/>
      <c r="B61" s="1" t="s">
        <v>105</v>
      </c>
      <c r="C61" s="1" t="s">
        <v>43</v>
      </c>
      <c r="D61" s="11" t="s">
        <v>970</v>
      </c>
    </row>
    <row r="62" spans="1:4" ht="21" customHeight="1" x14ac:dyDescent="0.3">
      <c r="A62" s="74"/>
      <c r="B62" s="1" t="s">
        <v>106</v>
      </c>
      <c r="C62" s="1" t="s">
        <v>1</v>
      </c>
      <c r="D62" s="11" t="s">
        <v>465</v>
      </c>
    </row>
    <row r="63" spans="1:4" ht="21" customHeight="1" x14ac:dyDescent="0.3">
      <c r="A63" s="74"/>
      <c r="B63" s="3"/>
      <c r="C63" s="3"/>
      <c r="D63" s="5"/>
    </row>
    <row r="64" spans="1:4" ht="21" customHeight="1" x14ac:dyDescent="0.3">
      <c r="A64" s="74"/>
      <c r="B64" s="1" t="s">
        <v>107</v>
      </c>
      <c r="C64" s="35" t="s">
        <v>484</v>
      </c>
      <c r="D64" s="11" t="s">
        <v>488</v>
      </c>
    </row>
    <row r="65" spans="1:4" ht="21" customHeight="1" x14ac:dyDescent="0.3">
      <c r="A65" s="74"/>
      <c r="B65" s="1" t="s">
        <v>108</v>
      </c>
      <c r="C65" s="35" t="s">
        <v>486</v>
      </c>
      <c r="D65" s="11" t="s">
        <v>489</v>
      </c>
    </row>
    <row r="66" spans="1:4" ht="21" customHeight="1" x14ac:dyDescent="0.3">
      <c r="A66" s="74"/>
      <c r="B66" s="1" t="s">
        <v>109</v>
      </c>
      <c r="C66" s="35" t="s">
        <v>487</v>
      </c>
      <c r="D66" s="11" t="s">
        <v>490</v>
      </c>
    </row>
    <row r="67" spans="1:4" ht="21" customHeight="1" x14ac:dyDescent="0.3">
      <c r="A67" s="74"/>
      <c r="B67" s="3"/>
      <c r="C67" s="3"/>
      <c r="D67" s="5"/>
    </row>
    <row r="68" spans="1:4" ht="21" customHeight="1" x14ac:dyDescent="0.3">
      <c r="A68" s="74"/>
      <c r="B68" s="1" t="s">
        <v>35</v>
      </c>
      <c r="C68" s="1" t="s">
        <v>42</v>
      </c>
      <c r="D68" s="11" t="s">
        <v>80</v>
      </c>
    </row>
    <row r="69" spans="1:4" ht="21" customHeight="1" x14ac:dyDescent="0.3">
      <c r="A69" s="74"/>
      <c r="B69" s="1" t="s">
        <v>33</v>
      </c>
      <c r="C69" s="1" t="s">
        <v>41</v>
      </c>
      <c r="D69" s="11" t="s">
        <v>81</v>
      </c>
    </row>
    <row r="70" spans="1:4" ht="21" customHeight="1" x14ac:dyDescent="0.3">
      <c r="A70" s="74"/>
      <c r="B70" s="1" t="s">
        <v>31</v>
      </c>
      <c r="C70" s="1" t="s">
        <v>29</v>
      </c>
      <c r="D70" s="11" t="s">
        <v>67</v>
      </c>
    </row>
    <row r="71" spans="1:4" ht="21" customHeight="1" x14ac:dyDescent="0.3">
      <c r="A71" s="75"/>
      <c r="B71" s="1" t="s">
        <v>30</v>
      </c>
      <c r="C71" s="35" t="s">
        <v>487</v>
      </c>
      <c r="D71" s="11" t="s">
        <v>490</v>
      </c>
    </row>
    <row r="75" spans="1:4" ht="21" customHeight="1" x14ac:dyDescent="0.3">
      <c r="A75" s="76" t="s">
        <v>40</v>
      </c>
      <c r="B75" s="1" t="s">
        <v>114</v>
      </c>
      <c r="C75" s="1" t="s">
        <v>16</v>
      </c>
      <c r="D75" s="11" t="s">
        <v>82</v>
      </c>
    </row>
    <row r="76" spans="1:4" ht="21" customHeight="1" x14ac:dyDescent="0.3">
      <c r="A76" s="76"/>
      <c r="B76" s="1" t="s">
        <v>115</v>
      </c>
      <c r="C76" s="1" t="s">
        <v>15</v>
      </c>
      <c r="D76" s="11" t="s">
        <v>83</v>
      </c>
    </row>
    <row r="77" spans="1:4" ht="21" customHeight="1" x14ac:dyDescent="0.3">
      <c r="A77" s="76"/>
      <c r="B77" s="1" t="s">
        <v>108</v>
      </c>
      <c r="C77" s="1" t="s">
        <v>14</v>
      </c>
      <c r="D77" s="11" t="s">
        <v>84</v>
      </c>
    </row>
    <row r="78" spans="1:4" ht="21" customHeight="1" x14ac:dyDescent="0.3">
      <c r="A78" s="76"/>
      <c r="B78" s="1" t="s">
        <v>109</v>
      </c>
      <c r="C78" s="1" t="s">
        <v>0</v>
      </c>
      <c r="D78" s="11" t="s">
        <v>482</v>
      </c>
    </row>
    <row r="79" spans="1:4" ht="21" customHeight="1" x14ac:dyDescent="0.3">
      <c r="A79" s="76"/>
      <c r="B79" s="12"/>
      <c r="C79" s="3"/>
      <c r="D79" s="5"/>
    </row>
    <row r="80" spans="1:4" ht="21" customHeight="1" x14ac:dyDescent="0.3">
      <c r="A80" s="76"/>
      <c r="B80" s="1" t="s">
        <v>96</v>
      </c>
      <c r="C80" s="1" t="s">
        <v>39</v>
      </c>
      <c r="D80" s="11" t="s">
        <v>971</v>
      </c>
    </row>
    <row r="81" spans="1:4" ht="21" customHeight="1" x14ac:dyDescent="0.3">
      <c r="A81" s="76"/>
      <c r="B81" s="1" t="s">
        <v>97</v>
      </c>
      <c r="C81" s="1" t="s">
        <v>39</v>
      </c>
      <c r="D81" s="11" t="s">
        <v>972</v>
      </c>
    </row>
    <row r="82" spans="1:4" ht="21" customHeight="1" x14ac:dyDescent="0.3">
      <c r="A82" s="76"/>
      <c r="B82" s="1" t="s">
        <v>99</v>
      </c>
      <c r="C82" s="1" t="s">
        <v>38</v>
      </c>
      <c r="D82" s="11" t="s">
        <v>37</v>
      </c>
    </row>
    <row r="83" spans="1:4" ht="21" customHeight="1" x14ac:dyDescent="0.3">
      <c r="A83" s="76"/>
      <c r="B83" s="12"/>
      <c r="C83" s="3"/>
      <c r="D83" s="5"/>
    </row>
    <row r="84" spans="1:4" ht="21" customHeight="1" x14ac:dyDescent="0.3">
      <c r="A84" s="76"/>
      <c r="B84" s="1" t="s">
        <v>101</v>
      </c>
      <c r="C84" s="35" t="s">
        <v>491</v>
      </c>
      <c r="D84" s="11" t="s">
        <v>492</v>
      </c>
    </row>
    <row r="85" spans="1:4" ht="21" customHeight="1" x14ac:dyDescent="0.3">
      <c r="A85" s="76"/>
      <c r="B85" s="1" t="s">
        <v>102</v>
      </c>
      <c r="C85" s="35" t="s">
        <v>495</v>
      </c>
      <c r="D85" s="11" t="s">
        <v>493</v>
      </c>
    </row>
    <row r="86" spans="1:4" ht="21" customHeight="1" x14ac:dyDescent="0.3">
      <c r="A86" s="76"/>
      <c r="B86" s="1" t="s">
        <v>103</v>
      </c>
      <c r="C86" s="35" t="s">
        <v>496</v>
      </c>
      <c r="D86" s="11" t="s">
        <v>494</v>
      </c>
    </row>
    <row r="87" spans="1:4" ht="21" customHeight="1" x14ac:dyDescent="0.3">
      <c r="A87" s="76"/>
      <c r="B87" s="12"/>
      <c r="C87" s="3"/>
      <c r="D87" s="5"/>
    </row>
    <row r="88" spans="1:4" ht="21" customHeight="1" x14ac:dyDescent="0.3">
      <c r="A88" s="76"/>
      <c r="B88" s="1" t="s">
        <v>104</v>
      </c>
      <c r="C88" s="1" t="s">
        <v>460</v>
      </c>
      <c r="D88" s="11" t="s">
        <v>85</v>
      </c>
    </row>
    <row r="89" spans="1:4" ht="21" customHeight="1" x14ac:dyDescent="0.3">
      <c r="A89" s="76"/>
      <c r="B89" s="1" t="s">
        <v>105</v>
      </c>
      <c r="C89" s="1" t="s">
        <v>36</v>
      </c>
      <c r="D89" s="11" t="s">
        <v>86</v>
      </c>
    </row>
    <row r="90" spans="1:4" ht="21" customHeight="1" x14ac:dyDescent="0.3">
      <c r="A90" s="76"/>
      <c r="B90" s="1" t="s">
        <v>106</v>
      </c>
      <c r="C90" s="1" t="s">
        <v>32</v>
      </c>
      <c r="D90" s="11" t="s">
        <v>87</v>
      </c>
    </row>
    <row r="91" spans="1:4" ht="21" customHeight="1" x14ac:dyDescent="0.3">
      <c r="A91" s="76"/>
      <c r="B91" s="12"/>
      <c r="C91" s="3"/>
      <c r="D91" s="5"/>
    </row>
    <row r="92" spans="1:4" ht="21" customHeight="1" x14ac:dyDescent="0.3">
      <c r="A92" s="76"/>
      <c r="B92" s="1" t="s">
        <v>35</v>
      </c>
      <c r="C92" s="1" t="s">
        <v>34</v>
      </c>
      <c r="D92" s="11" t="s">
        <v>962</v>
      </c>
    </row>
    <row r="93" spans="1:4" ht="21" customHeight="1" x14ac:dyDescent="0.3">
      <c r="A93" s="76"/>
      <c r="B93" s="1" t="s">
        <v>33</v>
      </c>
      <c r="C93" s="1" t="s">
        <v>32</v>
      </c>
      <c r="D93" s="11" t="s">
        <v>87</v>
      </c>
    </row>
    <row r="94" spans="1:4" ht="21" customHeight="1" x14ac:dyDescent="0.3">
      <c r="A94" s="76"/>
      <c r="B94" s="1" t="s">
        <v>31</v>
      </c>
      <c r="C94" s="35" t="s">
        <v>496</v>
      </c>
      <c r="D94" s="11" t="s">
        <v>494</v>
      </c>
    </row>
    <row r="95" spans="1:4" ht="21" customHeight="1" x14ac:dyDescent="0.3">
      <c r="A95" s="76"/>
      <c r="B95" s="1" t="s">
        <v>30</v>
      </c>
      <c r="C95" s="1" t="s">
        <v>29</v>
      </c>
      <c r="D95" s="11" t="s">
        <v>497</v>
      </c>
    </row>
    <row r="99" spans="1:6" ht="21" customHeight="1" x14ac:dyDescent="0.3">
      <c r="A99" s="1" t="s">
        <v>28</v>
      </c>
      <c r="B99" s="76" t="s">
        <v>27</v>
      </c>
      <c r="C99" s="76"/>
      <c r="D99" s="76"/>
      <c r="E99" s="11" t="s">
        <v>116</v>
      </c>
      <c r="F99" s="11" t="s">
        <v>123</v>
      </c>
    </row>
    <row r="100" spans="1:6" ht="21" customHeight="1" x14ac:dyDescent="0.3">
      <c r="A100" s="1" t="s">
        <v>161</v>
      </c>
      <c r="B100" s="72" t="s">
        <v>289</v>
      </c>
      <c r="C100" s="72"/>
      <c r="D100" s="72"/>
      <c r="E100" s="11" t="s">
        <v>286</v>
      </c>
      <c r="F100" s="11" t="s">
        <v>117</v>
      </c>
    </row>
    <row r="101" spans="1:6" ht="21" customHeight="1" x14ac:dyDescent="0.3">
      <c r="A101" s="1" t="s">
        <v>25</v>
      </c>
      <c r="B101" s="72" t="s">
        <v>160</v>
      </c>
      <c r="C101" s="72"/>
      <c r="D101" s="72"/>
      <c r="E101" s="2" t="s">
        <v>286</v>
      </c>
      <c r="F101" s="11" t="s">
        <v>118</v>
      </c>
    </row>
    <row r="102" spans="1:6" ht="21" customHeight="1" x14ac:dyDescent="0.3">
      <c r="A102" s="1" t="s">
        <v>24</v>
      </c>
      <c r="B102" s="72" t="s">
        <v>163</v>
      </c>
      <c r="C102" s="72"/>
      <c r="D102" s="72" t="s">
        <v>23</v>
      </c>
      <c r="E102" s="11" t="s">
        <v>128</v>
      </c>
      <c r="F102" s="11"/>
    </row>
    <row r="103" spans="1:6" ht="21" customHeight="1" x14ac:dyDescent="0.3">
      <c r="A103" s="1" t="s">
        <v>22</v>
      </c>
      <c r="B103" s="72" t="s">
        <v>456</v>
      </c>
      <c r="C103" s="72"/>
      <c r="D103" s="72"/>
      <c r="E103" s="11" t="s">
        <v>159</v>
      </c>
      <c r="F103" s="11" t="s">
        <v>143</v>
      </c>
    </row>
    <row r="104" spans="1:6" ht="21" customHeight="1" x14ac:dyDescent="0.3">
      <c r="A104" s="1" t="s">
        <v>21</v>
      </c>
      <c r="B104" s="72" t="s">
        <v>285</v>
      </c>
      <c r="C104" s="72"/>
      <c r="D104" s="72"/>
      <c r="E104" s="11" t="s">
        <v>159</v>
      </c>
      <c r="F104" s="11" t="s">
        <v>142</v>
      </c>
    </row>
    <row r="105" spans="1:6" ht="21" customHeight="1" x14ac:dyDescent="0.3">
      <c r="A105" s="1" t="s">
        <v>20</v>
      </c>
      <c r="B105" s="72" t="s">
        <v>88</v>
      </c>
      <c r="C105" s="72"/>
      <c r="D105" s="72"/>
      <c r="E105" s="11" t="s">
        <v>159</v>
      </c>
      <c r="F105" s="11" t="s">
        <v>144</v>
      </c>
    </row>
    <row r="106" spans="1:6" ht="21" customHeight="1" x14ac:dyDescent="0.3">
      <c r="A106" s="1" t="s">
        <v>19</v>
      </c>
      <c r="B106" s="72" t="s">
        <v>290</v>
      </c>
      <c r="C106" s="72"/>
      <c r="D106" s="72"/>
      <c r="E106" s="11" t="s">
        <v>119</v>
      </c>
      <c r="F106" s="11"/>
    </row>
    <row r="107" spans="1:6" ht="21" customHeight="1" x14ac:dyDescent="0.3">
      <c r="A107" s="1" t="s">
        <v>18</v>
      </c>
      <c r="B107" s="72" t="s">
        <v>287</v>
      </c>
      <c r="C107" s="72"/>
      <c r="D107" s="72"/>
      <c r="E107" s="11" t="s">
        <v>119</v>
      </c>
      <c r="F107" s="11"/>
    </row>
    <row r="108" spans="1:6" ht="21" customHeight="1" x14ac:dyDescent="0.3">
      <c r="A108" s="1" t="s">
        <v>17</v>
      </c>
      <c r="B108" s="72" t="s">
        <v>406</v>
      </c>
      <c r="C108" s="72"/>
      <c r="D108" s="72"/>
      <c r="E108" s="11" t="s">
        <v>120</v>
      </c>
      <c r="F108" s="11"/>
    </row>
    <row r="109" spans="1:6" ht="21" customHeight="1" x14ac:dyDescent="0.3">
      <c r="A109" s="1" t="s">
        <v>16</v>
      </c>
      <c r="B109" s="72" t="s">
        <v>89</v>
      </c>
      <c r="C109" s="72"/>
      <c r="D109" s="72"/>
      <c r="E109" s="11" t="s">
        <v>124</v>
      </c>
      <c r="F109" s="11"/>
    </row>
    <row r="110" spans="1:6" ht="21" customHeight="1" x14ac:dyDescent="0.3">
      <c r="A110" s="1" t="s">
        <v>15</v>
      </c>
      <c r="B110" s="72" t="s">
        <v>90</v>
      </c>
      <c r="C110" s="72"/>
      <c r="D110" s="72"/>
      <c r="E110" s="11" t="s">
        <v>124</v>
      </c>
      <c r="F110" s="11" t="s">
        <v>125</v>
      </c>
    </row>
    <row r="111" spans="1:6" ht="21" customHeight="1" x14ac:dyDescent="0.3">
      <c r="A111" s="1" t="s">
        <v>14</v>
      </c>
      <c r="B111" s="72" t="s">
        <v>91</v>
      </c>
      <c r="C111" s="72"/>
      <c r="D111" s="72"/>
      <c r="E111" s="11" t="s">
        <v>124</v>
      </c>
      <c r="F111" s="11" t="s">
        <v>126</v>
      </c>
    </row>
    <row r="112" spans="1:6" ht="21" customHeight="1" x14ac:dyDescent="0.3">
      <c r="A112" s="1" t="s">
        <v>13</v>
      </c>
      <c r="B112" s="72" t="s">
        <v>959</v>
      </c>
      <c r="C112" s="72"/>
      <c r="D112" s="72"/>
      <c r="E112" s="11" t="s">
        <v>127</v>
      </c>
      <c r="F112" s="11" t="s">
        <v>157</v>
      </c>
    </row>
    <row r="113" spans="1:6" ht="21" customHeight="1" x14ac:dyDescent="0.3">
      <c r="A113" s="1" t="s">
        <v>12</v>
      </c>
      <c r="B113" s="72" t="s">
        <v>961</v>
      </c>
      <c r="C113" s="72"/>
      <c r="D113" s="72"/>
      <c r="E113" s="11" t="s">
        <v>127</v>
      </c>
      <c r="F113" s="11" t="s">
        <v>158</v>
      </c>
    </row>
    <row r="114" spans="1:6" ht="21" customHeight="1" x14ac:dyDescent="0.3">
      <c r="A114" s="1" t="s">
        <v>129</v>
      </c>
      <c r="B114" s="72" t="s">
        <v>458</v>
      </c>
      <c r="C114" s="72"/>
      <c r="D114" s="72"/>
      <c r="E114" s="11" t="s">
        <v>140</v>
      </c>
      <c r="F114" s="11" t="s">
        <v>152</v>
      </c>
    </row>
    <row r="115" spans="1:6" ht="21" customHeight="1" x14ac:dyDescent="0.3">
      <c r="A115" s="13" t="s">
        <v>130</v>
      </c>
      <c r="B115" s="72" t="s">
        <v>462</v>
      </c>
      <c r="C115" s="72"/>
      <c r="D115" s="72"/>
      <c r="E115" s="11" t="s">
        <v>140</v>
      </c>
      <c r="F115" s="11" t="s">
        <v>153</v>
      </c>
    </row>
    <row r="116" spans="1:6" ht="21" customHeight="1" x14ac:dyDescent="0.3">
      <c r="A116" s="13" t="s">
        <v>131</v>
      </c>
      <c r="B116" s="72" t="s">
        <v>463</v>
      </c>
      <c r="C116" s="72"/>
      <c r="D116" s="72"/>
      <c r="E116" s="11" t="s">
        <v>140</v>
      </c>
      <c r="F116" s="11" t="s">
        <v>154</v>
      </c>
    </row>
    <row r="117" spans="1:6" ht="21" customHeight="1" x14ac:dyDescent="0.3">
      <c r="A117" s="1" t="s">
        <v>11</v>
      </c>
      <c r="B117" s="72" t="s">
        <v>541</v>
      </c>
      <c r="C117" s="72"/>
      <c r="D117" s="72"/>
      <c r="E117" s="11" t="s">
        <v>141</v>
      </c>
      <c r="F117" s="11" t="s">
        <v>155</v>
      </c>
    </row>
    <row r="118" spans="1:6" ht="21" customHeight="1" x14ac:dyDescent="0.3">
      <c r="A118" s="1" t="s">
        <v>10</v>
      </c>
      <c r="B118" s="72" t="s">
        <v>541</v>
      </c>
      <c r="C118" s="72"/>
      <c r="D118" s="72"/>
      <c r="E118" s="11" t="s">
        <v>141</v>
      </c>
      <c r="F118" s="11" t="s">
        <v>156</v>
      </c>
    </row>
    <row r="119" spans="1:6" ht="21" customHeight="1" x14ac:dyDescent="0.3">
      <c r="A119" s="1" t="s">
        <v>9</v>
      </c>
      <c r="B119" s="72" t="s">
        <v>461</v>
      </c>
      <c r="C119" s="72"/>
      <c r="D119" s="72"/>
      <c r="E119" s="11" t="s">
        <v>151</v>
      </c>
      <c r="F119" s="11"/>
    </row>
    <row r="120" spans="1:6" ht="21" customHeight="1" x14ac:dyDescent="0.3">
      <c r="A120" s="1" t="s">
        <v>8</v>
      </c>
      <c r="B120" s="72" t="s">
        <v>454</v>
      </c>
      <c r="C120" s="72"/>
      <c r="D120" s="72"/>
      <c r="E120" s="11" t="s">
        <v>159</v>
      </c>
      <c r="F120" s="11" t="s">
        <v>147</v>
      </c>
    </row>
    <row r="121" spans="1:6" ht="21" customHeight="1" x14ac:dyDescent="0.3">
      <c r="A121" s="1" t="s">
        <v>7</v>
      </c>
      <c r="B121" s="72" t="s">
        <v>455</v>
      </c>
      <c r="C121" s="72"/>
      <c r="D121" s="72"/>
      <c r="E121" s="11" t="s">
        <v>159</v>
      </c>
      <c r="F121" s="11" t="s">
        <v>145</v>
      </c>
    </row>
    <row r="122" spans="1:6" ht="21" customHeight="1" x14ac:dyDescent="0.3">
      <c r="A122" s="1" t="s">
        <v>6</v>
      </c>
      <c r="B122" s="72" t="s">
        <v>457</v>
      </c>
      <c r="C122" s="72"/>
      <c r="D122" s="72"/>
      <c r="E122" s="11" t="s">
        <v>159</v>
      </c>
      <c r="F122" s="11" t="s">
        <v>146</v>
      </c>
    </row>
    <row r="123" spans="1:6" ht="21" customHeight="1" x14ac:dyDescent="0.3">
      <c r="A123" s="1" t="s">
        <v>5</v>
      </c>
      <c r="B123" s="72" t="s">
        <v>515</v>
      </c>
      <c r="C123" s="72"/>
      <c r="D123" s="72"/>
      <c r="E123" s="11" t="s">
        <v>159</v>
      </c>
      <c r="F123" s="11" t="s">
        <v>148</v>
      </c>
    </row>
    <row r="124" spans="1:6" ht="21" customHeight="1" x14ac:dyDescent="0.3">
      <c r="A124" s="1" t="s">
        <v>4</v>
      </c>
      <c r="B124" s="72" t="s">
        <v>121</v>
      </c>
      <c r="C124" s="72"/>
      <c r="D124" s="72"/>
      <c r="E124" s="11" t="s">
        <v>122</v>
      </c>
      <c r="F124" s="11"/>
    </row>
    <row r="125" spans="1:6" ht="21" customHeight="1" x14ac:dyDescent="0.3">
      <c r="A125" s="1" t="s">
        <v>3</v>
      </c>
      <c r="B125" s="72" t="s">
        <v>92</v>
      </c>
      <c r="C125" s="72"/>
      <c r="D125" s="72"/>
      <c r="E125" s="11" t="s">
        <v>149</v>
      </c>
      <c r="F125" s="11"/>
    </row>
    <row r="126" spans="1:6" ht="21" customHeight="1" x14ac:dyDescent="0.3">
      <c r="A126" s="1" t="s">
        <v>2</v>
      </c>
      <c r="B126" s="72" t="s">
        <v>93</v>
      </c>
      <c r="C126" s="72"/>
      <c r="D126" s="72"/>
      <c r="E126" s="11" t="s">
        <v>150</v>
      </c>
      <c r="F126" s="11"/>
    </row>
    <row r="127" spans="1:6" ht="21" customHeight="1" x14ac:dyDescent="0.3">
      <c r="A127" s="1" t="s">
        <v>1</v>
      </c>
      <c r="B127" s="72" t="s">
        <v>960</v>
      </c>
      <c r="C127" s="72"/>
      <c r="D127" s="72"/>
      <c r="E127" s="11" t="s">
        <v>159</v>
      </c>
      <c r="F127" s="11"/>
    </row>
    <row r="128" spans="1:6" ht="21" customHeight="1" x14ac:dyDescent="0.3">
      <c r="A128" s="1" t="s">
        <v>483</v>
      </c>
      <c r="B128" s="72" t="s">
        <v>464</v>
      </c>
      <c r="C128" s="72"/>
      <c r="D128" s="72"/>
      <c r="E128" s="11" t="s">
        <v>151</v>
      </c>
      <c r="F128" s="11"/>
    </row>
    <row r="129" spans="1:6" ht="21" customHeight="1" x14ac:dyDescent="0.3">
      <c r="A129" s="35" t="s">
        <v>485</v>
      </c>
      <c r="B129" s="72" t="s">
        <v>498</v>
      </c>
      <c r="C129" s="72"/>
      <c r="D129" s="72"/>
      <c r="E129" s="11"/>
      <c r="F129" s="11"/>
    </row>
    <row r="130" spans="1:6" ht="21" customHeight="1" x14ac:dyDescent="0.3">
      <c r="A130" s="35" t="s">
        <v>486</v>
      </c>
      <c r="B130" s="72" t="s">
        <v>499</v>
      </c>
      <c r="C130" s="72"/>
      <c r="D130" s="72"/>
      <c r="E130" s="11"/>
      <c r="F130" s="11"/>
    </row>
    <row r="131" spans="1:6" ht="21" customHeight="1" x14ac:dyDescent="0.3">
      <c r="A131" s="35" t="s">
        <v>487</v>
      </c>
      <c r="B131" s="72" t="s">
        <v>500</v>
      </c>
      <c r="C131" s="72"/>
      <c r="D131" s="72"/>
      <c r="E131" s="11"/>
      <c r="F131" s="11"/>
    </row>
    <row r="132" spans="1:6" ht="21" customHeight="1" x14ac:dyDescent="0.3">
      <c r="A132" s="7"/>
      <c r="B132" s="7"/>
    </row>
  </sheetData>
  <mergeCells count="37">
    <mergeCell ref="B129:D129"/>
    <mergeCell ref="B130:D130"/>
    <mergeCell ref="B131:D131"/>
    <mergeCell ref="B127:D127"/>
    <mergeCell ref="B128:D128"/>
    <mergeCell ref="B121:D121"/>
    <mergeCell ref="B122:D122"/>
    <mergeCell ref="B123:D123"/>
    <mergeCell ref="B124:D124"/>
    <mergeCell ref="B125:D125"/>
    <mergeCell ref="B126:D126"/>
    <mergeCell ref="B105:D105"/>
    <mergeCell ref="B106:D106"/>
    <mergeCell ref="B111:D111"/>
    <mergeCell ref="B112:D112"/>
    <mergeCell ref="B113:D113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17:D117"/>
    <mergeCell ref="A3:A23"/>
    <mergeCell ref="A27:A47"/>
    <mergeCell ref="A51:A71"/>
    <mergeCell ref="A75:A95"/>
    <mergeCell ref="B99:D99"/>
    <mergeCell ref="B100:D100"/>
    <mergeCell ref="B101:D101"/>
    <mergeCell ref="B102:D102"/>
    <mergeCell ref="B103:D103"/>
    <mergeCell ref="B104:D10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5"/>
  <sheetViews>
    <sheetView workbookViewId="0">
      <selection activeCell="Q2" sqref="Q2"/>
    </sheetView>
  </sheetViews>
  <sheetFormatPr defaultRowHeight="15.75" customHeight="1" x14ac:dyDescent="0.3"/>
  <cols>
    <col min="1" max="1" width="14.375" style="2" customWidth="1"/>
    <col min="2" max="2" width="14.2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5" customWidth="1"/>
    <col min="10" max="10" width="14.75" style="25" customWidth="1"/>
    <col min="11" max="11" width="12.375" style="2" customWidth="1"/>
    <col min="12" max="12" width="10.875" style="2" customWidth="1"/>
    <col min="13" max="13" width="15.125" style="2" customWidth="1"/>
    <col min="14" max="14" width="13.875" style="2" customWidth="1"/>
    <col min="15" max="15" width="10.125" style="2" customWidth="1"/>
    <col min="16" max="16" width="13.12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1" spans="1:24" ht="15.75" customHeight="1" x14ac:dyDescent="0.3">
      <c r="G1" s="14" t="s">
        <v>453</v>
      </c>
      <c r="H1" s="14" t="s">
        <v>451</v>
      </c>
      <c r="I1" s="2"/>
      <c r="J1" s="2"/>
      <c r="M1" s="14" t="s">
        <v>450</v>
      </c>
      <c r="N1" s="14" t="s">
        <v>478</v>
      </c>
      <c r="P1" s="14" t="s">
        <v>423</v>
      </c>
      <c r="Q1" s="14" t="s">
        <v>424</v>
      </c>
    </row>
    <row r="2" spans="1:24" ht="15.75" customHeight="1" x14ac:dyDescent="0.3">
      <c r="G2" s="14" t="s">
        <v>192</v>
      </c>
      <c r="H2" s="14">
        <v>15</v>
      </c>
      <c r="I2" s="2"/>
      <c r="J2" s="2"/>
      <c r="M2" s="14" t="s">
        <v>479</v>
      </c>
      <c r="N2" s="14">
        <v>1.7</v>
      </c>
      <c r="P2" s="14" t="s">
        <v>425</v>
      </c>
      <c r="Q2" s="14">
        <v>3</v>
      </c>
    </row>
    <row r="3" spans="1:24" ht="15.75" customHeight="1" x14ac:dyDescent="0.3">
      <c r="G3" s="14" t="s">
        <v>306</v>
      </c>
      <c r="H3" s="14">
        <v>15</v>
      </c>
      <c r="I3" s="2"/>
      <c r="J3" s="2"/>
      <c r="M3" s="35" t="s">
        <v>480</v>
      </c>
      <c r="N3" s="35">
        <v>1.1000000000000001</v>
      </c>
      <c r="P3" s="14" t="s">
        <v>426</v>
      </c>
      <c r="Q3" s="14">
        <v>2</v>
      </c>
    </row>
    <row r="4" spans="1:24" ht="15.75" customHeight="1" x14ac:dyDescent="0.3">
      <c r="G4" s="25"/>
      <c r="I4" s="2"/>
      <c r="J4" s="2"/>
      <c r="M4" s="35" t="s">
        <v>481</v>
      </c>
      <c r="N4" s="35">
        <v>1.1000000000000001</v>
      </c>
    </row>
    <row r="5" spans="1:24" ht="15.75" customHeight="1" x14ac:dyDescent="0.3">
      <c r="A5" s="14" t="s">
        <v>206</v>
      </c>
      <c r="B5" s="14" t="s">
        <v>208</v>
      </c>
      <c r="C5" s="14" t="s">
        <v>207</v>
      </c>
      <c r="D5" s="14" t="s">
        <v>279</v>
      </c>
      <c r="E5" s="14" t="s">
        <v>280</v>
      </c>
      <c r="G5" s="14" t="s">
        <v>449</v>
      </c>
      <c r="H5" s="14" t="s">
        <v>301</v>
      </c>
      <c r="I5" s="14" t="s">
        <v>302</v>
      </c>
      <c r="J5" s="14" t="s">
        <v>303</v>
      </c>
      <c r="K5" s="14" t="s">
        <v>304</v>
      </c>
    </row>
    <row r="6" spans="1:24" ht="15.75" customHeight="1" x14ac:dyDescent="0.3">
      <c r="A6" s="14" t="s">
        <v>192</v>
      </c>
      <c r="B6" s="14">
        <v>15</v>
      </c>
      <c r="C6" s="14">
        <v>1.08</v>
      </c>
      <c r="D6" s="14">
        <v>3</v>
      </c>
      <c r="E6" s="14">
        <v>0.1</v>
      </c>
      <c r="G6" s="14" t="s">
        <v>305</v>
      </c>
      <c r="H6" s="14">
        <f>B6*H2</f>
        <v>225</v>
      </c>
      <c r="I6" s="14">
        <v>1.18</v>
      </c>
      <c r="J6" s="14">
        <v>200</v>
      </c>
      <c r="K6" s="14">
        <v>0.3</v>
      </c>
      <c r="M6" s="14" t="s">
        <v>450</v>
      </c>
      <c r="N6" s="14" t="s">
        <v>301</v>
      </c>
      <c r="O6" s="35" t="s">
        <v>468</v>
      </c>
      <c r="P6" s="35" t="s">
        <v>469</v>
      </c>
      <c r="Q6" s="35" t="s">
        <v>470</v>
      </c>
      <c r="R6" s="35" t="s">
        <v>471</v>
      </c>
      <c r="S6" s="35" t="s">
        <v>472</v>
      </c>
      <c r="T6" s="35" t="s">
        <v>473</v>
      </c>
      <c r="U6" s="35" t="s">
        <v>474</v>
      </c>
      <c r="V6" s="35" t="s">
        <v>475</v>
      </c>
      <c r="W6" s="35" t="s">
        <v>476</v>
      </c>
      <c r="X6" s="35" t="s">
        <v>477</v>
      </c>
    </row>
    <row r="7" spans="1:24" ht="15.75" customHeight="1" x14ac:dyDescent="0.3">
      <c r="A7" s="14" t="s">
        <v>183</v>
      </c>
      <c r="B7" s="14">
        <v>20</v>
      </c>
      <c r="C7" s="14">
        <v>1.1000000000000001</v>
      </c>
      <c r="D7" s="14">
        <v>10</v>
      </c>
      <c r="E7" s="14">
        <v>0.4</v>
      </c>
      <c r="G7" s="14" t="s">
        <v>306</v>
      </c>
      <c r="H7" s="14">
        <f>B7*H3</f>
        <v>300</v>
      </c>
      <c r="I7" s="14">
        <v>1.3</v>
      </c>
      <c r="J7" s="14">
        <v>200</v>
      </c>
      <c r="K7" s="14">
        <v>0.5</v>
      </c>
      <c r="M7" s="14" t="s">
        <v>305</v>
      </c>
      <c r="N7" s="36">
        <v>200</v>
      </c>
      <c r="O7" s="36">
        <f t="shared" ref="O7:X7" si="0">N7*$N2</f>
        <v>340</v>
      </c>
      <c r="P7" s="36">
        <f t="shared" si="0"/>
        <v>578</v>
      </c>
      <c r="Q7" s="36">
        <f t="shared" si="0"/>
        <v>982.6</v>
      </c>
      <c r="R7" s="36">
        <f t="shared" si="0"/>
        <v>1670.42</v>
      </c>
      <c r="S7" s="36">
        <f t="shared" si="0"/>
        <v>2839.7139999999999</v>
      </c>
      <c r="T7" s="36">
        <f t="shared" si="0"/>
        <v>4827.5137999999997</v>
      </c>
      <c r="U7" s="36">
        <f t="shared" si="0"/>
        <v>8206.7734599999985</v>
      </c>
      <c r="V7" s="36">
        <f t="shared" si="0"/>
        <v>13951.514881999998</v>
      </c>
      <c r="W7" s="36">
        <f t="shared" si="0"/>
        <v>23717.575299399996</v>
      </c>
      <c r="X7" s="36">
        <f t="shared" si="0"/>
        <v>40319.878008979991</v>
      </c>
    </row>
    <row r="8" spans="1:24" ht="15.75" customHeight="1" x14ac:dyDescent="0.3">
      <c r="A8" s="14" t="s">
        <v>194</v>
      </c>
      <c r="B8" s="14">
        <v>280</v>
      </c>
      <c r="C8" s="17">
        <v>1</v>
      </c>
      <c r="D8" s="17">
        <v>1</v>
      </c>
      <c r="E8" s="17">
        <v>1</v>
      </c>
      <c r="G8" s="14" t="s">
        <v>307</v>
      </c>
      <c r="H8" s="14">
        <v>300</v>
      </c>
      <c r="I8" s="17">
        <v>1</v>
      </c>
      <c r="J8" s="17">
        <v>1</v>
      </c>
      <c r="K8" s="17">
        <v>1</v>
      </c>
      <c r="M8" s="14" t="s">
        <v>306</v>
      </c>
      <c r="N8" s="36">
        <v>200</v>
      </c>
      <c r="O8" s="36">
        <f t="shared" ref="O8:X8" si="1">N8*$N2</f>
        <v>340</v>
      </c>
      <c r="P8" s="36">
        <f t="shared" si="1"/>
        <v>578</v>
      </c>
      <c r="Q8" s="36">
        <f t="shared" si="1"/>
        <v>982.6</v>
      </c>
      <c r="R8" s="36">
        <f t="shared" si="1"/>
        <v>1670.42</v>
      </c>
      <c r="S8" s="36">
        <f t="shared" si="1"/>
        <v>2839.7139999999999</v>
      </c>
      <c r="T8" s="36">
        <f t="shared" si="1"/>
        <v>4827.5137999999997</v>
      </c>
      <c r="U8" s="36">
        <f t="shared" si="1"/>
        <v>8206.7734599999985</v>
      </c>
      <c r="V8" s="36">
        <f t="shared" si="1"/>
        <v>13951.514881999998</v>
      </c>
      <c r="W8" s="36">
        <f t="shared" si="1"/>
        <v>23717.575299399996</v>
      </c>
      <c r="X8" s="36">
        <f t="shared" si="1"/>
        <v>40319.878008979991</v>
      </c>
    </row>
    <row r="9" spans="1:24" ht="15.75" customHeight="1" x14ac:dyDescent="0.3">
      <c r="A9" s="14" t="s">
        <v>184</v>
      </c>
      <c r="B9" s="18">
        <v>0.02</v>
      </c>
      <c r="C9" s="14">
        <v>1.06</v>
      </c>
      <c r="D9" s="19">
        <v>1E-3</v>
      </c>
      <c r="E9" s="14">
        <v>0.2</v>
      </c>
      <c r="G9" s="14" t="s">
        <v>308</v>
      </c>
      <c r="H9" s="18">
        <v>0.1</v>
      </c>
      <c r="I9" s="14">
        <v>1.05</v>
      </c>
      <c r="J9" s="19">
        <v>1E-3</v>
      </c>
      <c r="K9" s="14">
        <v>0.5</v>
      </c>
      <c r="M9" s="14" t="s">
        <v>308</v>
      </c>
      <c r="N9" s="18">
        <v>0.1</v>
      </c>
      <c r="O9" s="37">
        <f>N9*$N3</f>
        <v>0.11000000000000001</v>
      </c>
      <c r="P9" s="37">
        <f t="shared" ref="P9:X10" si="2">O9*$N3</f>
        <v>0.12100000000000002</v>
      </c>
      <c r="Q9" s="37">
        <f t="shared" si="2"/>
        <v>0.13310000000000002</v>
      </c>
      <c r="R9" s="37">
        <f t="shared" si="2"/>
        <v>0.14641000000000004</v>
      </c>
      <c r="S9" s="37">
        <f t="shared" si="2"/>
        <v>0.16105100000000006</v>
      </c>
      <c r="T9" s="37">
        <f t="shared" si="2"/>
        <v>0.17715610000000007</v>
      </c>
      <c r="U9" s="37">
        <f t="shared" si="2"/>
        <v>0.19487171000000009</v>
      </c>
      <c r="V9" s="37">
        <f t="shared" si="2"/>
        <v>0.21435888100000011</v>
      </c>
      <c r="W9" s="37">
        <f t="shared" si="2"/>
        <v>0.23579476910000013</v>
      </c>
      <c r="X9" s="37">
        <f t="shared" si="2"/>
        <v>0.25937424601000014</v>
      </c>
    </row>
    <row r="10" spans="1:24" ht="15.75" customHeight="1" x14ac:dyDescent="0.3">
      <c r="A10" s="14" t="s">
        <v>185</v>
      </c>
      <c r="B10" s="18">
        <v>0.01</v>
      </c>
      <c r="C10" s="14">
        <v>1.05</v>
      </c>
      <c r="D10" s="20">
        <v>8.0000000000000004E-4</v>
      </c>
      <c r="E10" s="14">
        <v>0.2</v>
      </c>
      <c r="G10" s="14" t="s">
        <v>309</v>
      </c>
      <c r="H10" s="18">
        <v>0.1</v>
      </c>
      <c r="I10" s="14">
        <v>1.05</v>
      </c>
      <c r="J10" s="20">
        <v>5.0000000000000001E-4</v>
      </c>
      <c r="K10" s="14">
        <v>0.5</v>
      </c>
      <c r="M10" s="14" t="s">
        <v>309</v>
      </c>
      <c r="N10" s="18">
        <v>0.1</v>
      </c>
      <c r="O10" s="37">
        <f>N10*$N4</f>
        <v>0.11000000000000001</v>
      </c>
      <c r="P10" s="37">
        <f t="shared" si="2"/>
        <v>0.12100000000000002</v>
      </c>
      <c r="Q10" s="37">
        <f t="shared" si="2"/>
        <v>0.13310000000000002</v>
      </c>
      <c r="R10" s="37">
        <f t="shared" si="2"/>
        <v>0.14641000000000004</v>
      </c>
      <c r="S10" s="37">
        <f t="shared" si="2"/>
        <v>0.16105100000000006</v>
      </c>
      <c r="T10" s="37">
        <f t="shared" si="2"/>
        <v>0.17715610000000007</v>
      </c>
      <c r="U10" s="37">
        <f t="shared" si="2"/>
        <v>0.19487171000000009</v>
      </c>
      <c r="V10" s="37">
        <f t="shared" si="2"/>
        <v>0.21435888100000011</v>
      </c>
      <c r="W10" s="37">
        <f t="shared" si="2"/>
        <v>0.23579476910000013</v>
      </c>
      <c r="X10" s="37">
        <f t="shared" si="2"/>
        <v>0.25937424601000014</v>
      </c>
    </row>
    <row r="11" spans="1:24" ht="15.75" customHeight="1" x14ac:dyDescent="0.3">
      <c r="A11" s="14" t="s">
        <v>281</v>
      </c>
      <c r="B11" s="14"/>
      <c r="C11" s="14"/>
      <c r="D11" s="14"/>
      <c r="E11" s="14"/>
      <c r="G11" s="14"/>
      <c r="H11" s="14"/>
      <c r="I11" s="14"/>
      <c r="J11" s="14"/>
      <c r="K11" s="14"/>
      <c r="M11" s="14" t="s">
        <v>452</v>
      </c>
      <c r="N11" s="14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4" spans="1:24" ht="15.75" customHeight="1" x14ac:dyDescent="0.3">
      <c r="A14" s="21" t="s">
        <v>190</v>
      </c>
      <c r="B14" s="21" t="s">
        <v>200</v>
      </c>
      <c r="C14" s="21" t="s">
        <v>189</v>
      </c>
      <c r="D14" s="21" t="s">
        <v>192</v>
      </c>
      <c r="E14" s="21" t="s">
        <v>183</v>
      </c>
      <c r="F14" s="21" t="s">
        <v>194</v>
      </c>
      <c r="G14" s="22" t="s">
        <v>184</v>
      </c>
      <c r="H14" s="22" t="s">
        <v>185</v>
      </c>
      <c r="I14" s="21" t="s">
        <v>377</v>
      </c>
      <c r="J14" s="21" t="s">
        <v>313</v>
      </c>
      <c r="K14" s="21" t="s">
        <v>314</v>
      </c>
      <c r="L14" s="21" t="s">
        <v>313</v>
      </c>
      <c r="M14" s="21" t="s">
        <v>316</v>
      </c>
      <c r="N14" s="21" t="s">
        <v>170</v>
      </c>
      <c r="O14" s="21" t="s">
        <v>193</v>
      </c>
      <c r="P14" s="21" t="s">
        <v>420</v>
      </c>
      <c r="Q14" s="21" t="s">
        <v>421</v>
      </c>
      <c r="R14" s="21" t="s">
        <v>422</v>
      </c>
      <c r="S14" s="21"/>
    </row>
    <row r="15" spans="1:24" ht="15.75" customHeight="1" x14ac:dyDescent="0.3">
      <c r="A15" s="21">
        <v>1</v>
      </c>
      <c r="B15" s="21" t="s">
        <v>201</v>
      </c>
      <c r="C15" s="21" t="s">
        <v>191</v>
      </c>
      <c r="D15" s="23">
        <f>B6</f>
        <v>15</v>
      </c>
      <c r="E15" s="23">
        <f>B7</f>
        <v>20</v>
      </c>
      <c r="F15" s="21">
        <f>B8</f>
        <v>280</v>
      </c>
      <c r="G15" s="48">
        <v>0</v>
      </c>
      <c r="H15" s="47">
        <v>0</v>
      </c>
      <c r="I15" s="21" t="s">
        <v>378</v>
      </c>
      <c r="J15" s="21">
        <v>0.03</v>
      </c>
      <c r="K15" s="21"/>
      <c r="L15" s="21"/>
      <c r="M15" s="21"/>
      <c r="N15" s="21"/>
      <c r="O15" s="23">
        <f>每一波的怪!G3*D15</f>
        <v>450</v>
      </c>
      <c r="P15" s="23">
        <f t="shared" ref="P15:P54" si="3">D15*Q$2</f>
        <v>45</v>
      </c>
      <c r="Q15" s="23">
        <f t="shared" ref="Q15:Q54" si="4">E15*Q$3</f>
        <v>40</v>
      </c>
      <c r="R15" s="23">
        <f>P15*每一波的怪!G$48</f>
        <v>450</v>
      </c>
      <c r="S15" s="21"/>
    </row>
    <row r="16" spans="1:24" ht="15.75" customHeight="1" x14ac:dyDescent="0.3">
      <c r="A16" s="21">
        <v>2</v>
      </c>
      <c r="B16" s="21" t="s">
        <v>202</v>
      </c>
      <c r="C16" s="21" t="s">
        <v>196</v>
      </c>
      <c r="D16" s="23">
        <f t="shared" ref="D16:D54" si="5">IF(D15*C$6-D15&lt;D$6*E$6*A16,D15+D$6*A16*E$6,D15*C$6)</f>
        <v>16.200000000000003</v>
      </c>
      <c r="E16" s="23">
        <f t="shared" ref="E16:E54" si="6">IF(E15*C$7-E15&lt;D$7*E$7*A16,E15+D$7*E$7*A16,E15*C$7)</f>
        <v>28</v>
      </c>
      <c r="F16" s="21">
        <f t="shared" ref="F16:F54" si="7">F15*C$8</f>
        <v>280</v>
      </c>
      <c r="G16" s="48">
        <v>0</v>
      </c>
      <c r="H16" s="47">
        <v>0</v>
      </c>
      <c r="I16" s="21" t="s">
        <v>378</v>
      </c>
      <c r="J16" s="21">
        <v>0.03</v>
      </c>
      <c r="K16" s="21"/>
      <c r="L16" s="21"/>
      <c r="M16" s="21"/>
      <c r="N16" s="21"/>
      <c r="O16" s="23">
        <f>每一波的怪!G4*D16</f>
        <v>486.00000000000011</v>
      </c>
      <c r="P16" s="23">
        <f t="shared" si="3"/>
        <v>48.600000000000009</v>
      </c>
      <c r="Q16" s="23">
        <f t="shared" si="4"/>
        <v>56</v>
      </c>
      <c r="R16" s="23">
        <f>P16*每一波的怪!G$48</f>
        <v>486.00000000000011</v>
      </c>
      <c r="S16" s="21"/>
    </row>
    <row r="17" spans="1:19" ht="15.75" customHeight="1" x14ac:dyDescent="0.3">
      <c r="A17" s="21">
        <v>3</v>
      </c>
      <c r="B17" s="21" t="s">
        <v>203</v>
      </c>
      <c r="C17" s="21" t="s">
        <v>197</v>
      </c>
      <c r="D17" s="23">
        <f t="shared" si="5"/>
        <v>17.496000000000006</v>
      </c>
      <c r="E17" s="23">
        <f t="shared" si="6"/>
        <v>40</v>
      </c>
      <c r="F17" s="21">
        <f t="shared" si="7"/>
        <v>280</v>
      </c>
      <c r="G17" s="48">
        <v>0</v>
      </c>
      <c r="H17" s="47">
        <v>0</v>
      </c>
      <c r="I17" s="21" t="s">
        <v>501</v>
      </c>
      <c r="J17" s="21">
        <v>0.03</v>
      </c>
      <c r="K17" s="21"/>
      <c r="L17" s="21"/>
      <c r="M17" s="21"/>
      <c r="N17" s="21"/>
      <c r="O17" s="23">
        <f>每一波的怪!G5*D17</f>
        <v>524.88000000000022</v>
      </c>
      <c r="P17" s="23">
        <f t="shared" si="3"/>
        <v>52.488000000000014</v>
      </c>
      <c r="Q17" s="23">
        <f t="shared" si="4"/>
        <v>80</v>
      </c>
      <c r="R17" s="23">
        <f>P17*每一波的怪!G$48</f>
        <v>524.88000000000011</v>
      </c>
      <c r="S17" s="21"/>
    </row>
    <row r="18" spans="1:19" ht="15.75" customHeight="1" x14ac:dyDescent="0.3">
      <c r="A18" s="21">
        <v>4</v>
      </c>
      <c r="B18" s="21" t="s">
        <v>204</v>
      </c>
      <c r="C18" s="21" t="s">
        <v>198</v>
      </c>
      <c r="D18" s="23">
        <f t="shared" si="5"/>
        <v>18.895680000000006</v>
      </c>
      <c r="E18" s="23">
        <f t="shared" si="6"/>
        <v>56</v>
      </c>
      <c r="F18" s="21">
        <f t="shared" si="7"/>
        <v>280</v>
      </c>
      <c r="G18" s="48">
        <v>0</v>
      </c>
      <c r="H18" s="47">
        <v>0</v>
      </c>
      <c r="I18" s="21" t="s">
        <v>501</v>
      </c>
      <c r="J18" s="21">
        <v>0.03</v>
      </c>
      <c r="K18" s="21"/>
      <c r="L18" s="21"/>
      <c r="M18" s="21"/>
      <c r="N18" s="21"/>
      <c r="O18" s="23">
        <f>每一波的怪!G6*D18</f>
        <v>566.87040000000013</v>
      </c>
      <c r="P18" s="23">
        <f t="shared" si="3"/>
        <v>56.687040000000017</v>
      </c>
      <c r="Q18" s="23">
        <f t="shared" si="4"/>
        <v>112</v>
      </c>
      <c r="R18" s="23">
        <f>P18*每一波的怪!G$48</f>
        <v>566.87040000000013</v>
      </c>
      <c r="S18" s="21"/>
    </row>
    <row r="19" spans="1:19" ht="15.75" customHeight="1" x14ac:dyDescent="0.3">
      <c r="A19" s="21">
        <v>5</v>
      </c>
      <c r="B19" s="21" t="s">
        <v>205</v>
      </c>
      <c r="C19" s="21" t="s">
        <v>199</v>
      </c>
      <c r="D19" s="23">
        <f t="shared" si="5"/>
        <v>20.407334400000007</v>
      </c>
      <c r="E19" s="23">
        <f t="shared" si="6"/>
        <v>76</v>
      </c>
      <c r="F19" s="21">
        <f t="shared" si="7"/>
        <v>280</v>
      </c>
      <c r="G19" s="48">
        <v>0</v>
      </c>
      <c r="H19" s="47">
        <v>0</v>
      </c>
      <c r="I19" s="21" t="s">
        <v>501</v>
      </c>
      <c r="J19" s="21">
        <v>0.03</v>
      </c>
      <c r="K19" s="21"/>
      <c r="L19" s="21"/>
      <c r="M19" s="21"/>
      <c r="N19" s="21"/>
      <c r="O19" s="23">
        <f>每一波的怪!G7*D19</f>
        <v>612.22003200000017</v>
      </c>
      <c r="P19" s="23">
        <f t="shared" si="3"/>
        <v>61.222003200000017</v>
      </c>
      <c r="Q19" s="23">
        <f t="shared" si="4"/>
        <v>152</v>
      </c>
      <c r="R19" s="23">
        <f>P19*每一波的怪!G$48</f>
        <v>612.22003200000017</v>
      </c>
      <c r="S19" s="21"/>
    </row>
    <row r="20" spans="1:19" ht="15.75" customHeight="1" x14ac:dyDescent="0.3">
      <c r="A20" s="21">
        <v>6</v>
      </c>
      <c r="B20" s="21" t="s">
        <v>209</v>
      </c>
      <c r="C20" s="21" t="s">
        <v>210</v>
      </c>
      <c r="D20" s="23">
        <f t="shared" si="5"/>
        <v>22.207334400000008</v>
      </c>
      <c r="E20" s="23">
        <f t="shared" si="6"/>
        <v>100</v>
      </c>
      <c r="F20" s="21">
        <f t="shared" si="7"/>
        <v>280</v>
      </c>
      <c r="G20" s="48">
        <v>1</v>
      </c>
      <c r="H20" s="47">
        <v>0</v>
      </c>
      <c r="I20" s="21" t="s">
        <v>501</v>
      </c>
      <c r="J20" s="21">
        <v>0.03</v>
      </c>
      <c r="K20" s="21"/>
      <c r="L20" s="21"/>
      <c r="M20" s="21"/>
      <c r="N20" s="21"/>
      <c r="O20" s="23">
        <f>每一波的怪!G8*D20</f>
        <v>666.22003200000017</v>
      </c>
      <c r="P20" s="23">
        <f t="shared" si="3"/>
        <v>66.622003200000023</v>
      </c>
      <c r="Q20" s="23">
        <f t="shared" si="4"/>
        <v>200</v>
      </c>
      <c r="R20" s="23">
        <f>P20*每一波的怪!G$48</f>
        <v>666.22003200000017</v>
      </c>
      <c r="S20" s="21"/>
    </row>
    <row r="21" spans="1:19" ht="15.75" customHeight="1" x14ac:dyDescent="0.3">
      <c r="A21" s="21">
        <v>7</v>
      </c>
      <c r="B21" s="21" t="s">
        <v>211</v>
      </c>
      <c r="C21" s="21" t="s">
        <v>212</v>
      </c>
      <c r="D21" s="23">
        <f t="shared" si="5"/>
        <v>24.307334400000009</v>
      </c>
      <c r="E21" s="23">
        <f t="shared" si="6"/>
        <v>128</v>
      </c>
      <c r="F21" s="21">
        <f t="shared" si="7"/>
        <v>280</v>
      </c>
      <c r="G21" s="48">
        <v>1</v>
      </c>
      <c r="H21" s="47">
        <v>0</v>
      </c>
      <c r="I21" s="21" t="s">
        <v>501</v>
      </c>
      <c r="J21" s="21">
        <v>0.03</v>
      </c>
      <c r="K21" s="21"/>
      <c r="L21" s="21"/>
      <c r="M21" s="21"/>
      <c r="N21" s="21"/>
      <c r="O21" s="23">
        <f>每一波的怪!G9*D21</f>
        <v>729.22003200000029</v>
      </c>
      <c r="P21" s="23">
        <f t="shared" si="3"/>
        <v>72.922003200000034</v>
      </c>
      <c r="Q21" s="23">
        <f t="shared" si="4"/>
        <v>256</v>
      </c>
      <c r="R21" s="23">
        <f>P21*每一波的怪!G$48</f>
        <v>729.2200320000004</v>
      </c>
      <c r="S21" s="21"/>
    </row>
    <row r="22" spans="1:19" ht="15.75" customHeight="1" x14ac:dyDescent="0.3">
      <c r="A22" s="21">
        <v>8</v>
      </c>
      <c r="B22" s="21" t="s">
        <v>213</v>
      </c>
      <c r="C22" s="21" t="s">
        <v>214</v>
      </c>
      <c r="D22" s="23">
        <f t="shared" si="5"/>
        <v>26.707334400000008</v>
      </c>
      <c r="E22" s="23">
        <f t="shared" si="6"/>
        <v>160</v>
      </c>
      <c r="F22" s="21">
        <f t="shared" si="7"/>
        <v>280</v>
      </c>
      <c r="G22" s="48">
        <v>1</v>
      </c>
      <c r="H22" s="47">
        <v>0</v>
      </c>
      <c r="I22" s="21" t="s">
        <v>501</v>
      </c>
      <c r="J22" s="21">
        <v>0.03</v>
      </c>
      <c r="K22" s="21"/>
      <c r="L22" s="21"/>
      <c r="M22" s="21"/>
      <c r="N22" s="21"/>
      <c r="O22" s="23">
        <f>每一波的怪!G10*D22</f>
        <v>801.22003200000017</v>
      </c>
      <c r="P22" s="23">
        <f t="shared" si="3"/>
        <v>80.122003200000023</v>
      </c>
      <c r="Q22" s="23">
        <f t="shared" si="4"/>
        <v>320</v>
      </c>
      <c r="R22" s="23">
        <f>P22*每一波的怪!G$48</f>
        <v>801.22003200000017</v>
      </c>
      <c r="S22" s="21"/>
    </row>
    <row r="23" spans="1:19" ht="15.75" customHeight="1" x14ac:dyDescent="0.3">
      <c r="A23" s="21">
        <v>9</v>
      </c>
      <c r="B23" s="21" t="s">
        <v>215</v>
      </c>
      <c r="C23" s="21" t="s">
        <v>216</v>
      </c>
      <c r="D23" s="23">
        <f t="shared" si="5"/>
        <v>29.407334400000007</v>
      </c>
      <c r="E23" s="23">
        <f t="shared" si="6"/>
        <v>196</v>
      </c>
      <c r="F23" s="21">
        <f t="shared" si="7"/>
        <v>280</v>
      </c>
      <c r="G23" s="48">
        <v>1</v>
      </c>
      <c r="H23" s="47">
        <v>0</v>
      </c>
      <c r="I23" s="21" t="s">
        <v>501</v>
      </c>
      <c r="J23" s="21">
        <v>0.03</v>
      </c>
      <c r="K23" s="21"/>
      <c r="L23" s="21"/>
      <c r="M23" s="21"/>
      <c r="N23" s="21"/>
      <c r="O23" s="23">
        <f>每一波的怪!G11*D23</f>
        <v>882.22003200000017</v>
      </c>
      <c r="P23" s="23">
        <f t="shared" si="3"/>
        <v>88.222003200000017</v>
      </c>
      <c r="Q23" s="23">
        <f t="shared" si="4"/>
        <v>392</v>
      </c>
      <c r="R23" s="23">
        <f>P23*每一波的怪!G$48</f>
        <v>882.22003200000017</v>
      </c>
      <c r="S23" s="21"/>
    </row>
    <row r="24" spans="1:19" ht="15.75" customHeight="1" x14ac:dyDescent="0.3">
      <c r="A24" s="21">
        <v>10</v>
      </c>
      <c r="B24" s="21" t="s">
        <v>217</v>
      </c>
      <c r="C24" s="21" t="s">
        <v>218</v>
      </c>
      <c r="D24" s="23">
        <f t="shared" si="5"/>
        <v>32.407334400000011</v>
      </c>
      <c r="E24" s="23">
        <f t="shared" si="6"/>
        <v>236</v>
      </c>
      <c r="F24" s="21">
        <f t="shared" si="7"/>
        <v>280</v>
      </c>
      <c r="G24" s="48">
        <v>1</v>
      </c>
      <c r="H24" s="47">
        <v>0</v>
      </c>
      <c r="I24" s="21" t="s">
        <v>501</v>
      </c>
      <c r="J24" s="21">
        <v>0.03</v>
      </c>
      <c r="K24" s="21"/>
      <c r="L24" s="21"/>
      <c r="M24" s="21"/>
      <c r="N24" s="21"/>
      <c r="O24" s="23">
        <f>每一波的怪!G12*D24</f>
        <v>972.22003200000029</v>
      </c>
      <c r="P24" s="23">
        <f t="shared" si="3"/>
        <v>97.222003200000032</v>
      </c>
      <c r="Q24" s="23">
        <f t="shared" si="4"/>
        <v>472</v>
      </c>
      <c r="R24" s="23">
        <f>P24*每一波的怪!G$48</f>
        <v>972.22003200000029</v>
      </c>
      <c r="S24" s="21"/>
    </row>
    <row r="25" spans="1:19" ht="15.75" customHeight="1" x14ac:dyDescent="0.3">
      <c r="A25" s="21">
        <v>11</v>
      </c>
      <c r="B25" s="21" t="s">
        <v>219</v>
      </c>
      <c r="C25" s="21" t="s">
        <v>220</v>
      </c>
      <c r="D25" s="23">
        <f t="shared" si="5"/>
        <v>35.707334400000008</v>
      </c>
      <c r="E25" s="23">
        <f t="shared" si="6"/>
        <v>280</v>
      </c>
      <c r="F25" s="21">
        <f t="shared" si="7"/>
        <v>280</v>
      </c>
      <c r="G25" s="48">
        <v>1</v>
      </c>
      <c r="H25" s="47">
        <v>0</v>
      </c>
      <c r="I25" s="21" t="s">
        <v>501</v>
      </c>
      <c r="J25" s="21">
        <v>0.03</v>
      </c>
      <c r="K25" s="21"/>
      <c r="L25" s="21"/>
      <c r="M25" s="21"/>
      <c r="N25" s="21"/>
      <c r="O25" s="23">
        <f>每一波的怪!G13*D25</f>
        <v>1071.2200320000002</v>
      </c>
      <c r="P25" s="23">
        <f t="shared" si="3"/>
        <v>107.12200320000002</v>
      </c>
      <c r="Q25" s="23">
        <f t="shared" si="4"/>
        <v>560</v>
      </c>
      <c r="R25" s="23">
        <f>P25*每一波的怪!G$48</f>
        <v>1071.2200320000002</v>
      </c>
      <c r="S25" s="21"/>
    </row>
    <row r="26" spans="1:19" ht="15.75" customHeight="1" x14ac:dyDescent="0.3">
      <c r="A26" s="21">
        <v>12</v>
      </c>
      <c r="B26" s="21" t="s">
        <v>221</v>
      </c>
      <c r="C26" s="21" t="s">
        <v>222</v>
      </c>
      <c r="D26" s="23">
        <f t="shared" si="5"/>
        <v>39.307334400000009</v>
      </c>
      <c r="E26" s="23">
        <f t="shared" si="6"/>
        <v>328</v>
      </c>
      <c r="F26" s="21">
        <f t="shared" si="7"/>
        <v>280</v>
      </c>
      <c r="G26" s="48">
        <v>1</v>
      </c>
      <c r="H26" s="47">
        <v>0</v>
      </c>
      <c r="I26" s="21" t="s">
        <v>501</v>
      </c>
      <c r="J26" s="21">
        <v>0.03</v>
      </c>
      <c r="K26" s="21"/>
      <c r="L26" s="21"/>
      <c r="M26" s="21"/>
      <c r="N26" s="21"/>
      <c r="O26" s="23">
        <f>每一波的怪!G14*D26</f>
        <v>1179.2200320000002</v>
      </c>
      <c r="P26" s="23">
        <f t="shared" si="3"/>
        <v>117.92200320000003</v>
      </c>
      <c r="Q26" s="23">
        <f t="shared" si="4"/>
        <v>656</v>
      </c>
      <c r="R26" s="23">
        <f>P26*每一波的怪!G$48</f>
        <v>1179.2200320000004</v>
      </c>
      <c r="S26" s="21"/>
    </row>
    <row r="27" spans="1:19" ht="15.75" customHeight="1" x14ac:dyDescent="0.3">
      <c r="A27" s="21">
        <v>13</v>
      </c>
      <c r="B27" s="21" t="s">
        <v>223</v>
      </c>
      <c r="C27" s="21" t="s">
        <v>224</v>
      </c>
      <c r="D27" s="23">
        <f t="shared" si="5"/>
        <v>43.207334400000008</v>
      </c>
      <c r="E27" s="23">
        <f t="shared" si="6"/>
        <v>380</v>
      </c>
      <c r="F27" s="21">
        <f t="shared" si="7"/>
        <v>280</v>
      </c>
      <c r="G27" s="48">
        <v>1</v>
      </c>
      <c r="H27" s="47">
        <v>0</v>
      </c>
      <c r="I27" s="21" t="s">
        <v>501</v>
      </c>
      <c r="J27" s="21">
        <v>0.03</v>
      </c>
      <c r="K27" s="21"/>
      <c r="L27" s="21"/>
      <c r="M27" s="21"/>
      <c r="N27" s="21"/>
      <c r="O27" s="23">
        <f>每一波的怪!G15*D27</f>
        <v>1296.2200320000002</v>
      </c>
      <c r="P27" s="23">
        <f t="shared" si="3"/>
        <v>129.62200320000002</v>
      </c>
      <c r="Q27" s="23">
        <f t="shared" si="4"/>
        <v>760</v>
      </c>
      <c r="R27" s="23">
        <f>P27*每一波的怪!G$48</f>
        <v>1296.2200320000002</v>
      </c>
      <c r="S27" s="21"/>
    </row>
    <row r="28" spans="1:19" ht="15.75" customHeight="1" x14ac:dyDescent="0.3">
      <c r="A28" s="21">
        <v>14</v>
      </c>
      <c r="B28" s="21" t="s">
        <v>225</v>
      </c>
      <c r="C28" s="21" t="s">
        <v>226</v>
      </c>
      <c r="D28" s="23">
        <f t="shared" si="5"/>
        <v>47.407334400000011</v>
      </c>
      <c r="E28" s="23">
        <f t="shared" si="6"/>
        <v>436</v>
      </c>
      <c r="F28" s="21">
        <f t="shared" si="7"/>
        <v>280</v>
      </c>
      <c r="G28" s="48">
        <v>1</v>
      </c>
      <c r="H28" s="47">
        <v>0</v>
      </c>
      <c r="I28" s="21" t="s">
        <v>501</v>
      </c>
      <c r="J28" s="21">
        <v>0.03</v>
      </c>
      <c r="K28" s="21"/>
      <c r="L28" s="21"/>
      <c r="M28" s="21"/>
      <c r="N28" s="21"/>
      <c r="O28" s="23">
        <f>每一波的怪!G16*D28</f>
        <v>1422.2200320000004</v>
      </c>
      <c r="P28" s="23">
        <f t="shared" si="3"/>
        <v>142.22200320000002</v>
      </c>
      <c r="Q28" s="23">
        <f t="shared" si="4"/>
        <v>872</v>
      </c>
      <c r="R28" s="23">
        <f>P28*每一波的怪!G$48</f>
        <v>1422.2200320000002</v>
      </c>
      <c r="S28" s="21"/>
    </row>
    <row r="29" spans="1:19" ht="15.75" customHeight="1" x14ac:dyDescent="0.3">
      <c r="A29" s="21">
        <v>15</v>
      </c>
      <c r="B29" s="21" t="s">
        <v>227</v>
      </c>
      <c r="C29" s="21" t="s">
        <v>228</v>
      </c>
      <c r="D29" s="23">
        <f t="shared" si="5"/>
        <v>51.907334400000011</v>
      </c>
      <c r="E29" s="23">
        <f t="shared" si="6"/>
        <v>496</v>
      </c>
      <c r="F29" s="21">
        <f t="shared" si="7"/>
        <v>280</v>
      </c>
      <c r="G29" s="48">
        <v>1</v>
      </c>
      <c r="H29" s="47">
        <v>0</v>
      </c>
      <c r="I29" s="21" t="s">
        <v>501</v>
      </c>
      <c r="J29" s="21">
        <v>0.03</v>
      </c>
      <c r="K29" s="21"/>
      <c r="L29" s="21"/>
      <c r="M29" s="21"/>
      <c r="N29" s="21"/>
      <c r="O29" s="23">
        <f>每一波的怪!G17*D29</f>
        <v>1557.2200320000004</v>
      </c>
      <c r="P29" s="23">
        <f t="shared" si="3"/>
        <v>155.72200320000002</v>
      </c>
      <c r="Q29" s="23">
        <f t="shared" si="4"/>
        <v>992</v>
      </c>
      <c r="R29" s="23">
        <f>P29*每一波的怪!G$48</f>
        <v>1557.2200320000002</v>
      </c>
      <c r="S29" s="21"/>
    </row>
    <row r="30" spans="1:19" ht="15.75" customHeight="1" x14ac:dyDescent="0.3">
      <c r="A30" s="21">
        <v>16</v>
      </c>
      <c r="B30" s="21" t="s">
        <v>229</v>
      </c>
      <c r="C30" s="21" t="s">
        <v>230</v>
      </c>
      <c r="D30" s="23">
        <f t="shared" si="5"/>
        <v>56.707334400000008</v>
      </c>
      <c r="E30" s="23">
        <f t="shared" si="6"/>
        <v>560</v>
      </c>
      <c r="F30" s="21">
        <f t="shared" si="7"/>
        <v>280</v>
      </c>
      <c r="G30" s="48">
        <v>2</v>
      </c>
      <c r="H30" s="47">
        <v>0</v>
      </c>
      <c r="I30" s="21" t="s">
        <v>501</v>
      </c>
      <c r="J30" s="21">
        <v>0.03</v>
      </c>
      <c r="K30" s="21"/>
      <c r="L30" s="21"/>
      <c r="M30" s="21"/>
      <c r="N30" s="21"/>
      <c r="O30" s="23">
        <f>每一波的怪!G18*D30</f>
        <v>1701.2200320000002</v>
      </c>
      <c r="P30" s="23">
        <f t="shared" si="3"/>
        <v>170.12200320000002</v>
      </c>
      <c r="Q30" s="23">
        <f t="shared" si="4"/>
        <v>1120</v>
      </c>
      <c r="R30" s="23">
        <f>P30*每一波的怪!G$48</f>
        <v>1701.2200320000002</v>
      </c>
      <c r="S30" s="21"/>
    </row>
    <row r="31" spans="1:19" ht="15.75" customHeight="1" x14ac:dyDescent="0.3">
      <c r="A31" s="21">
        <v>17</v>
      </c>
      <c r="B31" s="21" t="s">
        <v>231</v>
      </c>
      <c r="C31" s="21" t="s">
        <v>232</v>
      </c>
      <c r="D31" s="23">
        <f t="shared" si="5"/>
        <v>61.807334400000009</v>
      </c>
      <c r="E31" s="23">
        <f t="shared" si="6"/>
        <v>628</v>
      </c>
      <c r="F31" s="21">
        <f t="shared" si="7"/>
        <v>280</v>
      </c>
      <c r="G31" s="48">
        <v>2</v>
      </c>
      <c r="H31" s="47">
        <v>0</v>
      </c>
      <c r="I31" s="21" t="s">
        <v>501</v>
      </c>
      <c r="J31" s="21">
        <v>0.03</v>
      </c>
      <c r="K31" s="21"/>
      <c r="L31" s="21"/>
      <c r="M31" s="21"/>
      <c r="N31" s="21"/>
      <c r="O31" s="23">
        <f>每一波的怪!G19*D31</f>
        <v>1854.2200320000002</v>
      </c>
      <c r="P31" s="23">
        <f t="shared" si="3"/>
        <v>185.42200320000003</v>
      </c>
      <c r="Q31" s="23">
        <f t="shared" si="4"/>
        <v>1256</v>
      </c>
      <c r="R31" s="23">
        <f>P31*每一波的怪!G$48</f>
        <v>1854.2200320000004</v>
      </c>
      <c r="S31" s="21"/>
    </row>
    <row r="32" spans="1:19" ht="15.75" customHeight="1" x14ac:dyDescent="0.3">
      <c r="A32" s="21">
        <v>18</v>
      </c>
      <c r="B32" s="21" t="s">
        <v>233</v>
      </c>
      <c r="C32" s="21" t="s">
        <v>234</v>
      </c>
      <c r="D32" s="23">
        <f t="shared" si="5"/>
        <v>67.207334400000008</v>
      </c>
      <c r="E32" s="23">
        <f t="shared" si="6"/>
        <v>700</v>
      </c>
      <c r="F32" s="21">
        <f t="shared" si="7"/>
        <v>280</v>
      </c>
      <c r="G32" s="48">
        <v>2</v>
      </c>
      <c r="H32" s="47">
        <v>0</v>
      </c>
      <c r="I32" s="21" t="s">
        <v>501</v>
      </c>
      <c r="J32" s="21">
        <v>0.03</v>
      </c>
      <c r="K32" s="21"/>
      <c r="L32" s="21"/>
      <c r="M32" s="21"/>
      <c r="N32" s="21"/>
      <c r="O32" s="23">
        <f>每一波的怪!G20*D32</f>
        <v>2016.2200320000002</v>
      </c>
      <c r="P32" s="23">
        <f t="shared" si="3"/>
        <v>201.62200320000002</v>
      </c>
      <c r="Q32" s="23">
        <f t="shared" si="4"/>
        <v>1400</v>
      </c>
      <c r="R32" s="23">
        <f>P32*每一波的怪!G$48</f>
        <v>2016.2200320000002</v>
      </c>
      <c r="S32" s="21"/>
    </row>
    <row r="33" spans="1:19" ht="15.75" customHeight="1" x14ac:dyDescent="0.3">
      <c r="A33" s="21">
        <v>19</v>
      </c>
      <c r="B33" s="21" t="s">
        <v>235</v>
      </c>
      <c r="C33" s="21" t="s">
        <v>236</v>
      </c>
      <c r="D33" s="23">
        <f t="shared" si="5"/>
        <v>72.907334400000011</v>
      </c>
      <c r="E33" s="23">
        <f t="shared" si="6"/>
        <v>776</v>
      </c>
      <c r="F33" s="21">
        <f t="shared" si="7"/>
        <v>280</v>
      </c>
      <c r="G33" s="48">
        <v>2</v>
      </c>
      <c r="H33" s="47">
        <v>0</v>
      </c>
      <c r="I33" s="21" t="s">
        <v>501</v>
      </c>
      <c r="J33" s="21">
        <v>0.03</v>
      </c>
      <c r="K33" s="21"/>
      <c r="L33" s="21"/>
      <c r="M33" s="21"/>
      <c r="N33" s="21"/>
      <c r="O33" s="23">
        <f>每一波的怪!G21*D33</f>
        <v>2187.2200320000002</v>
      </c>
      <c r="P33" s="23">
        <f t="shared" si="3"/>
        <v>218.72200320000002</v>
      </c>
      <c r="Q33" s="23">
        <f t="shared" si="4"/>
        <v>1552</v>
      </c>
      <c r="R33" s="23">
        <f>P33*每一波的怪!G$48</f>
        <v>2187.2200320000002</v>
      </c>
      <c r="S33" s="21"/>
    </row>
    <row r="34" spans="1:19" ht="15.75" customHeight="1" x14ac:dyDescent="0.3">
      <c r="A34" s="21">
        <v>20</v>
      </c>
      <c r="B34" s="21" t="s">
        <v>237</v>
      </c>
      <c r="C34" s="21" t="s">
        <v>238</v>
      </c>
      <c r="D34" s="23">
        <f t="shared" si="5"/>
        <v>78.907334400000011</v>
      </c>
      <c r="E34" s="23">
        <f t="shared" si="6"/>
        <v>856</v>
      </c>
      <c r="F34" s="21">
        <f t="shared" si="7"/>
        <v>280</v>
      </c>
      <c r="G34" s="48">
        <v>2</v>
      </c>
      <c r="H34" s="47">
        <v>0</v>
      </c>
      <c r="I34" s="21" t="s">
        <v>501</v>
      </c>
      <c r="J34" s="21">
        <v>0.03</v>
      </c>
      <c r="K34" s="21"/>
      <c r="L34" s="21"/>
      <c r="M34" s="21"/>
      <c r="N34" s="21"/>
      <c r="O34" s="23">
        <f>每一波的怪!G22*D34</f>
        <v>2367.2200320000002</v>
      </c>
      <c r="P34" s="23">
        <f t="shared" si="3"/>
        <v>236.72200320000002</v>
      </c>
      <c r="Q34" s="23">
        <f t="shared" si="4"/>
        <v>1712</v>
      </c>
      <c r="R34" s="23">
        <f>P34*每一波的怪!G$48</f>
        <v>2367.2200320000002</v>
      </c>
      <c r="S34" s="21"/>
    </row>
    <row r="35" spans="1:19" ht="15.75" customHeight="1" x14ac:dyDescent="0.3">
      <c r="A35" s="21">
        <v>21</v>
      </c>
      <c r="B35" s="21" t="s">
        <v>239</v>
      </c>
      <c r="C35" s="21" t="s">
        <v>240</v>
      </c>
      <c r="D35" s="23">
        <f t="shared" si="5"/>
        <v>85.219921152000012</v>
      </c>
      <c r="E35" s="23">
        <f t="shared" si="6"/>
        <v>941.6</v>
      </c>
      <c r="F35" s="21">
        <f t="shared" si="7"/>
        <v>280</v>
      </c>
      <c r="G35" s="48">
        <v>2</v>
      </c>
      <c r="H35" s="47">
        <v>0</v>
      </c>
      <c r="I35" s="21" t="s">
        <v>501</v>
      </c>
      <c r="J35" s="21">
        <v>0.03</v>
      </c>
      <c r="K35" s="21"/>
      <c r="L35" s="21"/>
      <c r="M35" s="21"/>
      <c r="N35" s="21"/>
      <c r="O35" s="23">
        <f>每一波的怪!G23*D35</f>
        <v>2556.5976345600002</v>
      </c>
      <c r="P35" s="23">
        <f t="shared" si="3"/>
        <v>255.65976345600004</v>
      </c>
      <c r="Q35" s="23">
        <f t="shared" si="4"/>
        <v>1883.2</v>
      </c>
      <c r="R35" s="23">
        <f>P35*每一波的怪!G$48</f>
        <v>2556.5976345600002</v>
      </c>
      <c r="S35" s="21"/>
    </row>
    <row r="36" spans="1:19" ht="15.75" customHeight="1" x14ac:dyDescent="0.3">
      <c r="A36" s="21">
        <v>22</v>
      </c>
      <c r="B36" s="21" t="s">
        <v>241</v>
      </c>
      <c r="C36" s="21" t="s">
        <v>242</v>
      </c>
      <c r="D36" s="23">
        <f t="shared" si="5"/>
        <v>92.037514844160015</v>
      </c>
      <c r="E36" s="23">
        <f t="shared" si="6"/>
        <v>1035.7600000000002</v>
      </c>
      <c r="F36" s="21">
        <f t="shared" si="7"/>
        <v>280</v>
      </c>
      <c r="G36" s="48">
        <v>3</v>
      </c>
      <c r="H36" s="47">
        <v>0</v>
      </c>
      <c r="I36" s="21" t="s">
        <v>501</v>
      </c>
      <c r="J36" s="21">
        <v>0.03</v>
      </c>
      <c r="K36" s="21"/>
      <c r="L36" s="21"/>
      <c r="M36" s="21"/>
      <c r="N36" s="21"/>
      <c r="O36" s="23">
        <f>每一波的怪!G24*D36</f>
        <v>2761.1254453248002</v>
      </c>
      <c r="P36" s="23">
        <f t="shared" si="3"/>
        <v>276.11254453248006</v>
      </c>
      <c r="Q36" s="23">
        <f t="shared" si="4"/>
        <v>2071.5200000000004</v>
      </c>
      <c r="R36" s="23">
        <f>P36*每一波的怪!G$48</f>
        <v>2761.1254453248007</v>
      </c>
      <c r="S36" s="21"/>
    </row>
    <row r="37" spans="1:19" ht="15.75" customHeight="1" x14ac:dyDescent="0.3">
      <c r="A37" s="21">
        <v>23</v>
      </c>
      <c r="B37" s="21" t="s">
        <v>243</v>
      </c>
      <c r="C37" s="21" t="s">
        <v>244</v>
      </c>
      <c r="D37" s="23">
        <f t="shared" si="5"/>
        <v>99.400516031692817</v>
      </c>
      <c r="E37" s="23">
        <f t="shared" si="6"/>
        <v>1139.3360000000002</v>
      </c>
      <c r="F37" s="21">
        <f t="shared" si="7"/>
        <v>280</v>
      </c>
      <c r="G37" s="48">
        <v>3</v>
      </c>
      <c r="H37" s="47">
        <v>0</v>
      </c>
      <c r="I37" s="21" t="s">
        <v>501</v>
      </c>
      <c r="J37" s="21">
        <v>0.03</v>
      </c>
      <c r="K37" s="21"/>
      <c r="L37" s="21"/>
      <c r="M37" s="21"/>
      <c r="N37" s="21"/>
      <c r="O37" s="23">
        <f>每一波的怪!G25*D37</f>
        <v>2982.0154809507844</v>
      </c>
      <c r="P37" s="23">
        <f t="shared" si="3"/>
        <v>298.20154809507846</v>
      </c>
      <c r="Q37" s="23">
        <f t="shared" si="4"/>
        <v>2278.6720000000005</v>
      </c>
      <c r="R37" s="23">
        <f>P37*每一波的怪!G$48</f>
        <v>2982.0154809507849</v>
      </c>
      <c r="S37" s="21"/>
    </row>
    <row r="38" spans="1:19" ht="15.75" customHeight="1" x14ac:dyDescent="0.3">
      <c r="A38" s="21">
        <v>24</v>
      </c>
      <c r="B38" s="21" t="s">
        <v>245</v>
      </c>
      <c r="C38" s="21" t="s">
        <v>246</v>
      </c>
      <c r="D38" s="23">
        <f t="shared" si="5"/>
        <v>107.35255731422825</v>
      </c>
      <c r="E38" s="23">
        <f t="shared" si="6"/>
        <v>1253.2696000000003</v>
      </c>
      <c r="F38" s="21">
        <f t="shared" si="7"/>
        <v>280</v>
      </c>
      <c r="G38" s="48">
        <v>3</v>
      </c>
      <c r="H38" s="47">
        <v>0</v>
      </c>
      <c r="I38" s="21" t="s">
        <v>501</v>
      </c>
      <c r="J38" s="21">
        <v>0.03</v>
      </c>
      <c r="K38" s="21"/>
      <c r="L38" s="21"/>
      <c r="M38" s="21"/>
      <c r="N38" s="21"/>
      <c r="O38" s="23">
        <f>每一波的怪!G26*D38</f>
        <v>3220.5767194268474</v>
      </c>
      <c r="P38" s="23">
        <f t="shared" si="3"/>
        <v>322.05767194268475</v>
      </c>
      <c r="Q38" s="23">
        <f t="shared" si="4"/>
        <v>2506.5392000000006</v>
      </c>
      <c r="R38" s="23">
        <f>P38*每一波的怪!G$48</f>
        <v>3220.5767194268474</v>
      </c>
      <c r="S38" s="21"/>
    </row>
    <row r="39" spans="1:19" ht="15.75" customHeight="1" x14ac:dyDescent="0.3">
      <c r="A39" s="21">
        <v>25</v>
      </c>
      <c r="B39" s="21" t="s">
        <v>247</v>
      </c>
      <c r="C39" s="21" t="s">
        <v>248</v>
      </c>
      <c r="D39" s="23">
        <f t="shared" si="5"/>
        <v>115.94076189936652</v>
      </c>
      <c r="E39" s="23">
        <f t="shared" si="6"/>
        <v>1378.5965600000004</v>
      </c>
      <c r="F39" s="21">
        <f t="shared" si="7"/>
        <v>280</v>
      </c>
      <c r="G39" s="48">
        <v>3</v>
      </c>
      <c r="H39" s="47">
        <v>0</v>
      </c>
      <c r="I39" s="21" t="s">
        <v>501</v>
      </c>
      <c r="J39" s="21">
        <v>0.03</v>
      </c>
      <c r="K39" s="21"/>
      <c r="L39" s="21"/>
      <c r="M39" s="21"/>
      <c r="N39" s="21"/>
      <c r="O39" s="23">
        <f>每一波的怪!G27*D39</f>
        <v>3478.2228569809959</v>
      </c>
      <c r="P39" s="23">
        <f t="shared" si="3"/>
        <v>347.82228569809956</v>
      </c>
      <c r="Q39" s="23">
        <f t="shared" si="4"/>
        <v>2757.1931200000008</v>
      </c>
      <c r="R39" s="23">
        <f>P39*每一波的怪!G$48</f>
        <v>3478.2228569809959</v>
      </c>
      <c r="S39" s="21"/>
    </row>
    <row r="40" spans="1:19" ht="15.75" customHeight="1" x14ac:dyDescent="0.3">
      <c r="A40" s="21">
        <v>26</v>
      </c>
      <c r="B40" s="21" t="s">
        <v>249</v>
      </c>
      <c r="C40" s="21" t="s">
        <v>250</v>
      </c>
      <c r="D40" s="23">
        <f t="shared" si="5"/>
        <v>125.21602285131586</v>
      </c>
      <c r="E40" s="23">
        <f t="shared" si="6"/>
        <v>1516.4562160000005</v>
      </c>
      <c r="F40" s="21">
        <f t="shared" si="7"/>
        <v>280</v>
      </c>
      <c r="G40" s="48">
        <v>3</v>
      </c>
      <c r="H40" s="47">
        <v>0</v>
      </c>
      <c r="I40" s="21" t="s">
        <v>501</v>
      </c>
      <c r="J40" s="21">
        <v>0.03</v>
      </c>
      <c r="K40" s="21"/>
      <c r="L40" s="21"/>
      <c r="M40" s="21"/>
      <c r="N40" s="21"/>
      <c r="O40" s="23">
        <f>每一波的怪!G28*D40</f>
        <v>3756.4806855394759</v>
      </c>
      <c r="P40" s="23">
        <f t="shared" si="3"/>
        <v>375.64806855394755</v>
      </c>
      <c r="Q40" s="23">
        <f t="shared" si="4"/>
        <v>3032.912432000001</v>
      </c>
      <c r="R40" s="23">
        <f>P40*每一波的怪!G$48</f>
        <v>3756.4806855394754</v>
      </c>
      <c r="S40" s="21"/>
    </row>
    <row r="41" spans="1:19" ht="15.75" customHeight="1" x14ac:dyDescent="0.3">
      <c r="A41" s="21">
        <v>27</v>
      </c>
      <c r="B41" s="21" t="s">
        <v>251</v>
      </c>
      <c r="C41" s="21" t="s">
        <v>252</v>
      </c>
      <c r="D41" s="23">
        <f t="shared" si="5"/>
        <v>135.23330467942114</v>
      </c>
      <c r="E41" s="23">
        <f t="shared" si="6"/>
        <v>1668.1018376000006</v>
      </c>
      <c r="F41" s="21">
        <f t="shared" si="7"/>
        <v>280</v>
      </c>
      <c r="G41" s="48">
        <v>3</v>
      </c>
      <c r="H41" s="47">
        <v>0</v>
      </c>
      <c r="I41" s="21" t="s">
        <v>501</v>
      </c>
      <c r="J41" s="21">
        <v>0.03</v>
      </c>
      <c r="K41" s="21"/>
      <c r="L41" s="21"/>
      <c r="M41" s="21"/>
      <c r="N41" s="21"/>
      <c r="O41" s="23">
        <f>每一波的怪!G29*D41</f>
        <v>4056.9991403826343</v>
      </c>
      <c r="P41" s="23">
        <f t="shared" si="3"/>
        <v>405.69991403826339</v>
      </c>
      <c r="Q41" s="23">
        <f t="shared" si="4"/>
        <v>3336.2036752000013</v>
      </c>
      <c r="R41" s="23">
        <f>P41*每一波的怪!G$48</f>
        <v>4056.9991403826339</v>
      </c>
      <c r="S41" s="21"/>
    </row>
    <row r="42" spans="1:19" ht="15.75" customHeight="1" x14ac:dyDescent="0.3">
      <c r="A42" s="21">
        <v>28</v>
      </c>
      <c r="B42" s="21" t="s">
        <v>253</v>
      </c>
      <c r="C42" s="21" t="s">
        <v>254</v>
      </c>
      <c r="D42" s="23">
        <f t="shared" si="5"/>
        <v>146.05196905377483</v>
      </c>
      <c r="E42" s="23">
        <f t="shared" si="6"/>
        <v>1834.9120213600008</v>
      </c>
      <c r="F42" s="21">
        <f t="shared" si="7"/>
        <v>280</v>
      </c>
      <c r="G42" s="48">
        <v>3</v>
      </c>
      <c r="H42" s="47">
        <v>0</v>
      </c>
      <c r="I42" s="21" t="s">
        <v>501</v>
      </c>
      <c r="J42" s="21">
        <v>0.03</v>
      </c>
      <c r="K42" s="21"/>
      <c r="L42" s="21"/>
      <c r="M42" s="21"/>
      <c r="N42" s="21"/>
      <c r="O42" s="23">
        <f>每一波的怪!G30*D42</f>
        <v>4381.5590716132447</v>
      </c>
      <c r="P42" s="23">
        <f t="shared" si="3"/>
        <v>438.15590716132448</v>
      </c>
      <c r="Q42" s="23">
        <f t="shared" si="4"/>
        <v>3669.8240427200017</v>
      </c>
      <c r="R42" s="23">
        <f>P42*每一波的怪!G$48</f>
        <v>4381.5590716132447</v>
      </c>
      <c r="S42" s="21"/>
    </row>
    <row r="43" spans="1:19" ht="15.75" customHeight="1" x14ac:dyDescent="0.3">
      <c r="A43" s="21">
        <v>29</v>
      </c>
      <c r="B43" s="21" t="s">
        <v>255</v>
      </c>
      <c r="C43" s="21" t="s">
        <v>256</v>
      </c>
      <c r="D43" s="23">
        <f t="shared" si="5"/>
        <v>157.73612657807683</v>
      </c>
      <c r="E43" s="23">
        <f t="shared" si="6"/>
        <v>2018.4032234960011</v>
      </c>
      <c r="F43" s="21">
        <f t="shared" si="7"/>
        <v>280</v>
      </c>
      <c r="G43" s="48">
        <v>4</v>
      </c>
      <c r="H43" s="47">
        <v>0</v>
      </c>
      <c r="I43" s="21" t="s">
        <v>501</v>
      </c>
      <c r="J43" s="21">
        <v>0.03</v>
      </c>
      <c r="K43" s="21"/>
      <c r="L43" s="21"/>
      <c r="M43" s="21"/>
      <c r="N43" s="21"/>
      <c r="O43" s="23">
        <f>每一波的怪!G31*D43</f>
        <v>4732.0837973423049</v>
      </c>
      <c r="P43" s="23">
        <f t="shared" si="3"/>
        <v>473.2083797342305</v>
      </c>
      <c r="Q43" s="23">
        <f t="shared" si="4"/>
        <v>4036.8064469920023</v>
      </c>
      <c r="R43" s="23">
        <f>P43*每一波的怪!G$48</f>
        <v>4732.0837973423049</v>
      </c>
      <c r="S43" s="21"/>
    </row>
    <row r="44" spans="1:19" ht="15.75" customHeight="1" x14ac:dyDescent="0.3">
      <c r="A44" s="21">
        <v>30</v>
      </c>
      <c r="B44" s="21" t="s">
        <v>257</v>
      </c>
      <c r="C44" s="21" t="s">
        <v>258</v>
      </c>
      <c r="D44" s="23">
        <f t="shared" si="5"/>
        <v>170.35501670432299</v>
      </c>
      <c r="E44" s="23">
        <f t="shared" si="6"/>
        <v>2220.2435458456016</v>
      </c>
      <c r="F44" s="21">
        <f t="shared" si="7"/>
        <v>280</v>
      </c>
      <c r="G44" s="48">
        <v>4</v>
      </c>
      <c r="H44" s="47">
        <v>0</v>
      </c>
      <c r="I44" s="21" t="s">
        <v>501</v>
      </c>
      <c r="J44" s="21">
        <v>0.03</v>
      </c>
      <c r="K44" s="21"/>
      <c r="L44" s="21"/>
      <c r="M44" s="21"/>
      <c r="N44" s="21"/>
      <c r="O44" s="23">
        <f>每一波的怪!G32*D44</f>
        <v>5110.6505011296895</v>
      </c>
      <c r="P44" s="23">
        <f t="shared" si="3"/>
        <v>511.06505011296895</v>
      </c>
      <c r="Q44" s="23">
        <f t="shared" si="4"/>
        <v>4440.4870916912032</v>
      </c>
      <c r="R44" s="23">
        <f>P44*每一波的怪!G$48</f>
        <v>5110.6505011296895</v>
      </c>
      <c r="S44" s="21"/>
    </row>
    <row r="45" spans="1:19" ht="15.75" customHeight="1" x14ac:dyDescent="0.3">
      <c r="A45" s="21">
        <v>31</v>
      </c>
      <c r="B45" s="21" t="s">
        <v>259</v>
      </c>
      <c r="C45" s="21" t="s">
        <v>260</v>
      </c>
      <c r="D45" s="23">
        <f t="shared" si="5"/>
        <v>183.98341804066885</v>
      </c>
      <c r="E45" s="23">
        <f t="shared" si="6"/>
        <v>2442.2679004301622</v>
      </c>
      <c r="F45" s="21">
        <f t="shared" si="7"/>
        <v>280</v>
      </c>
      <c r="G45" s="48">
        <v>4</v>
      </c>
      <c r="H45" s="47">
        <v>0</v>
      </c>
      <c r="I45" s="21" t="s">
        <v>501</v>
      </c>
      <c r="J45" s="21">
        <v>0.03</v>
      </c>
      <c r="K45" s="21"/>
      <c r="L45" s="21"/>
      <c r="M45" s="21"/>
      <c r="N45" s="21"/>
      <c r="O45" s="23">
        <f>每一波的怪!G33*D45</f>
        <v>5519.5025412200657</v>
      </c>
      <c r="P45" s="23">
        <f t="shared" si="3"/>
        <v>551.95025412200653</v>
      </c>
      <c r="Q45" s="23">
        <f t="shared" si="4"/>
        <v>4884.5358008603243</v>
      </c>
      <c r="R45" s="23">
        <f>P45*每一波的怪!G$48</f>
        <v>5519.5025412200648</v>
      </c>
      <c r="S45" s="21"/>
    </row>
    <row r="46" spans="1:19" ht="15.75" customHeight="1" x14ac:dyDescent="0.3">
      <c r="A46" s="21">
        <v>32</v>
      </c>
      <c r="B46" s="21" t="s">
        <v>261</v>
      </c>
      <c r="C46" s="21" t="s">
        <v>262</v>
      </c>
      <c r="D46" s="23">
        <f t="shared" si="5"/>
        <v>198.70209148392237</v>
      </c>
      <c r="E46" s="23">
        <f t="shared" si="6"/>
        <v>2686.4946904731787</v>
      </c>
      <c r="F46" s="21">
        <f t="shared" si="7"/>
        <v>280</v>
      </c>
      <c r="G46" s="48">
        <v>4</v>
      </c>
      <c r="H46" s="47">
        <v>0</v>
      </c>
      <c r="I46" s="21" t="s">
        <v>501</v>
      </c>
      <c r="J46" s="21">
        <v>0.03</v>
      </c>
      <c r="K46" s="21"/>
      <c r="L46" s="21"/>
      <c r="M46" s="21"/>
      <c r="N46" s="21"/>
      <c r="O46" s="23">
        <f>每一波的怪!G34*D46</f>
        <v>5961.0627445176715</v>
      </c>
      <c r="P46" s="23">
        <f t="shared" si="3"/>
        <v>596.10627445176715</v>
      </c>
      <c r="Q46" s="23">
        <f t="shared" si="4"/>
        <v>5372.9893809463574</v>
      </c>
      <c r="R46" s="23">
        <f>P46*每一波的怪!G$48</f>
        <v>5961.0627445176715</v>
      </c>
      <c r="S46" s="21"/>
    </row>
    <row r="47" spans="1:19" ht="15.75" customHeight="1" x14ac:dyDescent="0.3">
      <c r="A47" s="21">
        <v>33</v>
      </c>
      <c r="B47" s="21" t="s">
        <v>263</v>
      </c>
      <c r="C47" s="21" t="s">
        <v>264</v>
      </c>
      <c r="D47" s="23">
        <f t="shared" si="5"/>
        <v>214.59825880263617</v>
      </c>
      <c r="E47" s="23">
        <f t="shared" si="6"/>
        <v>2955.1441595204969</v>
      </c>
      <c r="F47" s="21">
        <f t="shared" si="7"/>
        <v>280</v>
      </c>
      <c r="G47" s="48">
        <v>4</v>
      </c>
      <c r="H47" s="47">
        <v>0</v>
      </c>
      <c r="I47" s="21" t="s">
        <v>501</v>
      </c>
      <c r="J47" s="21">
        <v>0.03</v>
      </c>
      <c r="K47" s="21"/>
      <c r="L47" s="21"/>
      <c r="M47" s="21"/>
      <c r="N47" s="21"/>
      <c r="O47" s="23">
        <f>每一波的怪!G35*D47</f>
        <v>6437.9477640790847</v>
      </c>
      <c r="P47" s="23">
        <f t="shared" si="3"/>
        <v>643.79477640790856</v>
      </c>
      <c r="Q47" s="23">
        <f t="shared" si="4"/>
        <v>5910.2883190409939</v>
      </c>
      <c r="R47" s="23">
        <f>P47*每一波的怪!G$48</f>
        <v>6437.9477640790856</v>
      </c>
      <c r="S47" s="21"/>
    </row>
    <row r="48" spans="1:19" ht="15.75" customHeight="1" x14ac:dyDescent="0.3">
      <c r="A48" s="21">
        <v>34</v>
      </c>
      <c r="B48" s="21" t="s">
        <v>265</v>
      </c>
      <c r="C48" s="21" t="s">
        <v>266</v>
      </c>
      <c r="D48" s="23">
        <f t="shared" si="5"/>
        <v>231.76611950684708</v>
      </c>
      <c r="E48" s="23">
        <f t="shared" si="6"/>
        <v>3250.658575472547</v>
      </c>
      <c r="F48" s="21">
        <f t="shared" si="7"/>
        <v>280</v>
      </c>
      <c r="G48" s="48">
        <v>4</v>
      </c>
      <c r="H48" s="47">
        <v>0</v>
      </c>
      <c r="I48" s="21" t="s">
        <v>501</v>
      </c>
      <c r="J48" s="21">
        <v>0.03</v>
      </c>
      <c r="K48" s="21"/>
      <c r="L48" s="21"/>
      <c r="M48" s="21"/>
      <c r="N48" s="21"/>
      <c r="O48" s="23">
        <f>每一波的怪!G36*D48</f>
        <v>6952.9835852054121</v>
      </c>
      <c r="P48" s="23">
        <f t="shared" si="3"/>
        <v>695.29835852054123</v>
      </c>
      <c r="Q48" s="23">
        <f t="shared" si="4"/>
        <v>6501.317150945094</v>
      </c>
      <c r="R48" s="23">
        <f>P48*每一波的怪!G$48</f>
        <v>6952.9835852054121</v>
      </c>
      <c r="S48" s="21"/>
    </row>
    <row r="49" spans="1:23" ht="15.75" customHeight="1" x14ac:dyDescent="0.3">
      <c r="A49" s="21">
        <v>35</v>
      </c>
      <c r="B49" s="21" t="s">
        <v>267</v>
      </c>
      <c r="C49" s="21" t="s">
        <v>268</v>
      </c>
      <c r="D49" s="23">
        <f t="shared" si="5"/>
        <v>250.30740906739487</v>
      </c>
      <c r="E49" s="23">
        <f t="shared" si="6"/>
        <v>3575.7244330198018</v>
      </c>
      <c r="F49" s="21">
        <f t="shared" si="7"/>
        <v>280</v>
      </c>
      <c r="G49" s="48">
        <v>5</v>
      </c>
      <c r="H49" s="47">
        <v>0</v>
      </c>
      <c r="I49" s="21" t="s">
        <v>501</v>
      </c>
      <c r="J49" s="21">
        <v>0.03</v>
      </c>
      <c r="K49" s="21"/>
      <c r="L49" s="21"/>
      <c r="M49" s="21"/>
      <c r="N49" s="21"/>
      <c r="O49" s="23">
        <f>每一波的怪!G37*D49</f>
        <v>7509.222272021846</v>
      </c>
      <c r="P49" s="23">
        <f t="shared" si="3"/>
        <v>750.92222720218456</v>
      </c>
      <c r="Q49" s="23">
        <f t="shared" si="4"/>
        <v>7151.4488660396037</v>
      </c>
      <c r="R49" s="23">
        <f>P49*每一波的怪!G$48</f>
        <v>7509.2222720218451</v>
      </c>
      <c r="S49" s="21"/>
    </row>
    <row r="50" spans="1:23" ht="15.75" customHeight="1" x14ac:dyDescent="0.3">
      <c r="A50" s="21">
        <v>36</v>
      </c>
      <c r="B50" s="21" t="s">
        <v>269</v>
      </c>
      <c r="C50" s="21" t="s">
        <v>270</v>
      </c>
      <c r="D50" s="23">
        <f t="shared" si="5"/>
        <v>270.33200179278646</v>
      </c>
      <c r="E50" s="23">
        <f t="shared" si="6"/>
        <v>3933.2968763217823</v>
      </c>
      <c r="F50" s="21">
        <f t="shared" si="7"/>
        <v>280</v>
      </c>
      <c r="G50" s="48">
        <v>5</v>
      </c>
      <c r="H50" s="47">
        <v>0</v>
      </c>
      <c r="I50" s="21" t="s">
        <v>501</v>
      </c>
      <c r="J50" s="21">
        <v>0.03</v>
      </c>
      <c r="K50" s="21"/>
      <c r="L50" s="21"/>
      <c r="M50" s="21"/>
      <c r="N50" s="21"/>
      <c r="O50" s="23">
        <f>每一波的怪!G38*D50</f>
        <v>8109.960053783594</v>
      </c>
      <c r="P50" s="23">
        <f t="shared" si="3"/>
        <v>810.99600537835931</v>
      </c>
      <c r="Q50" s="23">
        <f t="shared" si="4"/>
        <v>7866.5937526435646</v>
      </c>
      <c r="R50" s="23">
        <f>P50*每一波的怪!G$48</f>
        <v>8109.9600537835931</v>
      </c>
      <c r="S50" s="21"/>
    </row>
    <row r="51" spans="1:23" ht="15.75" customHeight="1" x14ac:dyDescent="0.3">
      <c r="A51" s="21">
        <v>37</v>
      </c>
      <c r="B51" s="21" t="s">
        <v>271</v>
      </c>
      <c r="C51" s="21" t="s">
        <v>272</v>
      </c>
      <c r="D51" s="23">
        <f t="shared" si="5"/>
        <v>291.95856193620938</v>
      </c>
      <c r="E51" s="23">
        <f t="shared" si="6"/>
        <v>4326.6265639539606</v>
      </c>
      <c r="F51" s="21">
        <f t="shared" si="7"/>
        <v>280</v>
      </c>
      <c r="G51" s="48">
        <v>5</v>
      </c>
      <c r="H51" s="47">
        <v>0</v>
      </c>
      <c r="I51" s="21" t="s">
        <v>501</v>
      </c>
      <c r="J51" s="21">
        <v>0.03</v>
      </c>
      <c r="K51" s="21"/>
      <c r="L51" s="21"/>
      <c r="M51" s="21"/>
      <c r="N51" s="21"/>
      <c r="O51" s="23">
        <f>每一波的怪!G39*D51</f>
        <v>8758.7568580862808</v>
      </c>
      <c r="P51" s="23">
        <f t="shared" si="3"/>
        <v>875.87568580862808</v>
      </c>
      <c r="Q51" s="23">
        <f t="shared" si="4"/>
        <v>8653.2531279079212</v>
      </c>
      <c r="R51" s="23">
        <f>P51*每一波的怪!G$48</f>
        <v>8758.7568580862808</v>
      </c>
      <c r="S51" s="21"/>
    </row>
    <row r="52" spans="1:23" ht="15.75" customHeight="1" x14ac:dyDescent="0.3">
      <c r="A52" s="21">
        <v>38</v>
      </c>
      <c r="B52" s="21" t="s">
        <v>273</v>
      </c>
      <c r="C52" s="21" t="s">
        <v>274</v>
      </c>
      <c r="D52" s="23">
        <f t="shared" si="5"/>
        <v>315.31524689110614</v>
      </c>
      <c r="E52" s="23">
        <f t="shared" si="6"/>
        <v>4759.2892203493575</v>
      </c>
      <c r="F52" s="21">
        <f t="shared" si="7"/>
        <v>280</v>
      </c>
      <c r="G52" s="48">
        <v>5</v>
      </c>
      <c r="H52" s="47">
        <v>0</v>
      </c>
      <c r="I52" s="21" t="s">
        <v>501</v>
      </c>
      <c r="J52" s="21">
        <v>0.03</v>
      </c>
      <c r="K52" s="21"/>
      <c r="L52" s="21"/>
      <c r="M52" s="21"/>
      <c r="N52" s="21"/>
      <c r="O52" s="23">
        <f>每一波的怪!G40*D52</f>
        <v>9459.4574067331851</v>
      </c>
      <c r="P52" s="23">
        <f t="shared" si="3"/>
        <v>945.94574067331837</v>
      </c>
      <c r="Q52" s="23">
        <f t="shared" si="4"/>
        <v>9518.578440698715</v>
      </c>
      <c r="R52" s="23">
        <f>P52*每一波的怪!G$48</f>
        <v>9459.4574067331832</v>
      </c>
      <c r="S52" s="21"/>
    </row>
    <row r="53" spans="1:23" ht="15.75" customHeight="1" x14ac:dyDescent="0.3">
      <c r="A53" s="21">
        <v>39</v>
      </c>
      <c r="B53" s="21" t="s">
        <v>275</v>
      </c>
      <c r="C53" s="21" t="s">
        <v>276</v>
      </c>
      <c r="D53" s="23">
        <f t="shared" si="5"/>
        <v>340.54046664239468</v>
      </c>
      <c r="E53" s="23">
        <f t="shared" si="6"/>
        <v>5235.218142384294</v>
      </c>
      <c r="F53" s="21">
        <f t="shared" si="7"/>
        <v>280</v>
      </c>
      <c r="G53" s="48">
        <v>5</v>
      </c>
      <c r="H53" s="47">
        <v>0</v>
      </c>
      <c r="I53" s="21" t="s">
        <v>501</v>
      </c>
      <c r="J53" s="21">
        <v>0.03</v>
      </c>
      <c r="K53" s="21"/>
      <c r="L53" s="21"/>
      <c r="M53" s="21"/>
      <c r="N53" s="21"/>
      <c r="O53" s="23">
        <f>每一波的怪!G41*D53</f>
        <v>10216.21399927184</v>
      </c>
      <c r="P53" s="23">
        <f t="shared" si="3"/>
        <v>1021.621399927184</v>
      </c>
      <c r="Q53" s="23">
        <f t="shared" si="4"/>
        <v>10470.436284768588</v>
      </c>
      <c r="R53" s="23">
        <f>P53*每一波的怪!G$48</f>
        <v>10216.21399927184</v>
      </c>
      <c r="S53" s="21"/>
    </row>
    <row r="54" spans="1:23" ht="15.75" customHeight="1" x14ac:dyDescent="0.3">
      <c r="A54" s="21">
        <v>40</v>
      </c>
      <c r="B54" s="21" t="s">
        <v>277</v>
      </c>
      <c r="C54" s="21" t="s">
        <v>278</v>
      </c>
      <c r="D54" s="23">
        <f t="shared" si="5"/>
        <v>367.78370397378626</v>
      </c>
      <c r="E54" s="23">
        <f t="shared" si="6"/>
        <v>5758.7399566227241</v>
      </c>
      <c r="F54" s="21">
        <f t="shared" si="7"/>
        <v>280</v>
      </c>
      <c r="G54" s="48">
        <v>5</v>
      </c>
      <c r="H54" s="47">
        <v>0</v>
      </c>
      <c r="I54" s="21" t="s">
        <v>501</v>
      </c>
      <c r="J54" s="21">
        <v>0.03</v>
      </c>
      <c r="K54" s="21"/>
      <c r="L54" s="21"/>
      <c r="M54" s="21"/>
      <c r="N54" s="21"/>
      <c r="O54" s="23">
        <f>每一波的怪!G42*D54</f>
        <v>11033.511119213588</v>
      </c>
      <c r="P54" s="23">
        <f t="shared" si="3"/>
        <v>1103.3511119213588</v>
      </c>
      <c r="Q54" s="23">
        <f t="shared" si="4"/>
        <v>11517.479913245448</v>
      </c>
      <c r="R54" s="23">
        <f>P54*每一波的怪!G$48</f>
        <v>11033.511119213588</v>
      </c>
      <c r="S54" s="21"/>
      <c r="U54" s="2" t="s">
        <v>312</v>
      </c>
      <c r="V54" s="2" t="s">
        <v>310</v>
      </c>
      <c r="W54" s="2" t="s">
        <v>311</v>
      </c>
    </row>
    <row r="55" spans="1:23" ht="15.75" customHeight="1" x14ac:dyDescent="0.3">
      <c r="A55" s="21">
        <v>41</v>
      </c>
      <c r="B55" s="21" t="s">
        <v>291</v>
      </c>
      <c r="C55" s="21" t="s">
        <v>291</v>
      </c>
      <c r="D55" s="21">
        <f>H6</f>
        <v>225</v>
      </c>
      <c r="E55" s="21">
        <f>H7</f>
        <v>300</v>
      </c>
      <c r="F55" s="21">
        <f t="shared" ref="F55:F64" si="8">H$8</f>
        <v>300</v>
      </c>
      <c r="G55" s="48">
        <v>10</v>
      </c>
      <c r="H55" s="22">
        <f>H10</f>
        <v>0.1</v>
      </c>
      <c r="I55" s="21" t="s">
        <v>501</v>
      </c>
      <c r="J55" s="21">
        <v>0.03</v>
      </c>
      <c r="K55" s="21"/>
      <c r="L55" s="21"/>
      <c r="M55" s="21"/>
      <c r="N55" s="21"/>
      <c r="O55" s="21"/>
      <c r="U55" s="24">
        <f>O17</f>
        <v>524.88000000000022</v>
      </c>
      <c r="V55" s="24">
        <f>E17</f>
        <v>40</v>
      </c>
      <c r="W55" s="2">
        <f>V55*20</f>
        <v>800</v>
      </c>
    </row>
    <row r="56" spans="1:23" ht="15.75" customHeight="1" x14ac:dyDescent="0.3">
      <c r="A56" s="21">
        <v>42</v>
      </c>
      <c r="B56" s="21" t="s">
        <v>292</v>
      </c>
      <c r="C56" s="21" t="s">
        <v>292</v>
      </c>
      <c r="D56" s="23">
        <f t="shared" ref="D56:D64" si="9">IF(D55*I$6-D55&lt;J$6*K$6*(A56-40),D55+J$6*(A56-40)*K$6,D55*I$6)</f>
        <v>345</v>
      </c>
      <c r="E56" s="23">
        <f t="shared" ref="E56:E64" si="10">IF(E55*I$7-E55&lt;J$7*K$7*(A56-40),E55+J$7*(A56-40)*K$7,E55*I$7)</f>
        <v>500</v>
      </c>
      <c r="F56" s="21">
        <f t="shared" si="8"/>
        <v>300</v>
      </c>
      <c r="G56" s="48">
        <v>12</v>
      </c>
      <c r="H56" s="22">
        <f t="shared" ref="H56:H64" si="11">IF(H55*I$10-H55&lt;J$10*K$10*(A56-40),H55+J$10*(A56-40)*K$10,H55*I$10)</f>
        <v>0.10500000000000001</v>
      </c>
      <c r="I56" s="21" t="s">
        <v>501</v>
      </c>
      <c r="J56" s="21">
        <v>0.03</v>
      </c>
      <c r="K56" s="21"/>
      <c r="L56" s="21"/>
      <c r="M56" s="21"/>
      <c r="N56" s="21"/>
      <c r="O56" s="21"/>
      <c r="U56" s="24">
        <f>O20</f>
        <v>666.22003200000017</v>
      </c>
      <c r="V56" s="24">
        <f>E20</f>
        <v>100</v>
      </c>
      <c r="W56" s="2">
        <f t="shared" ref="W56:W67" si="12">V56*20</f>
        <v>2000</v>
      </c>
    </row>
    <row r="57" spans="1:23" ht="15.75" customHeight="1" x14ac:dyDescent="0.3">
      <c r="A57" s="21">
        <v>43</v>
      </c>
      <c r="B57" s="21" t="s">
        <v>293</v>
      </c>
      <c r="C57" s="21" t="s">
        <v>293</v>
      </c>
      <c r="D57" s="23">
        <f t="shared" si="9"/>
        <v>525</v>
      </c>
      <c r="E57" s="23">
        <f t="shared" si="10"/>
        <v>800</v>
      </c>
      <c r="F57" s="21">
        <f t="shared" si="8"/>
        <v>300</v>
      </c>
      <c r="G57" s="48">
        <v>14</v>
      </c>
      <c r="H57" s="22">
        <f t="shared" si="11"/>
        <v>0.11025000000000001</v>
      </c>
      <c r="I57" s="21" t="s">
        <v>501</v>
      </c>
      <c r="J57" s="21">
        <v>0.03</v>
      </c>
      <c r="K57" s="21"/>
      <c r="L57" s="21"/>
      <c r="M57" s="21"/>
      <c r="N57" s="21"/>
      <c r="O57" s="21"/>
      <c r="U57" s="24">
        <f>O23</f>
        <v>882.22003200000017</v>
      </c>
      <c r="V57" s="24">
        <f>E23</f>
        <v>196</v>
      </c>
      <c r="W57" s="2">
        <f t="shared" si="12"/>
        <v>3920</v>
      </c>
    </row>
    <row r="58" spans="1:23" ht="15.75" customHeight="1" x14ac:dyDescent="0.3">
      <c r="A58" s="21">
        <v>44</v>
      </c>
      <c r="B58" s="21" t="s">
        <v>294</v>
      </c>
      <c r="C58" s="21" t="s">
        <v>294</v>
      </c>
      <c r="D58" s="23">
        <f t="shared" si="9"/>
        <v>765</v>
      </c>
      <c r="E58" s="23">
        <f t="shared" si="10"/>
        <v>1200</v>
      </c>
      <c r="F58" s="21">
        <f t="shared" si="8"/>
        <v>300</v>
      </c>
      <c r="G58" s="48">
        <v>16</v>
      </c>
      <c r="H58" s="22">
        <f t="shared" si="11"/>
        <v>0.11576250000000002</v>
      </c>
      <c r="I58" s="21" t="s">
        <v>501</v>
      </c>
      <c r="J58" s="21">
        <v>0.03</v>
      </c>
      <c r="K58" s="21"/>
      <c r="L58" s="21"/>
      <c r="M58" s="21"/>
      <c r="N58" s="21"/>
      <c r="O58" s="21"/>
      <c r="U58" s="24">
        <f>O26</f>
        <v>1179.2200320000002</v>
      </c>
      <c r="V58" s="24">
        <f>E26</f>
        <v>328</v>
      </c>
      <c r="W58" s="2">
        <f t="shared" si="12"/>
        <v>6560</v>
      </c>
    </row>
    <row r="59" spans="1:23" ht="15.75" customHeight="1" x14ac:dyDescent="0.3">
      <c r="A59" s="21">
        <v>45</v>
      </c>
      <c r="B59" s="21" t="s">
        <v>295</v>
      </c>
      <c r="C59" s="21" t="s">
        <v>295</v>
      </c>
      <c r="D59" s="23">
        <f t="shared" si="9"/>
        <v>1065</v>
      </c>
      <c r="E59" s="23">
        <f t="shared" si="10"/>
        <v>1700</v>
      </c>
      <c r="F59" s="21">
        <f t="shared" si="8"/>
        <v>300</v>
      </c>
      <c r="G59" s="48">
        <v>18</v>
      </c>
      <c r="H59" s="22">
        <f t="shared" si="11"/>
        <v>0.12155062500000002</v>
      </c>
      <c r="I59" s="21" t="s">
        <v>501</v>
      </c>
      <c r="J59" s="21">
        <v>0.03</v>
      </c>
      <c r="K59" s="21"/>
      <c r="L59" s="21"/>
      <c r="M59" s="21"/>
      <c r="N59" s="21"/>
      <c r="O59" s="21"/>
      <c r="U59" s="24">
        <f>O29</f>
        <v>1557.2200320000004</v>
      </c>
      <c r="V59" s="24">
        <f>E29</f>
        <v>496</v>
      </c>
      <c r="W59" s="2">
        <f t="shared" si="12"/>
        <v>9920</v>
      </c>
    </row>
    <row r="60" spans="1:23" ht="15.75" customHeight="1" x14ac:dyDescent="0.3">
      <c r="A60" s="21">
        <v>46</v>
      </c>
      <c r="B60" s="21" t="s">
        <v>296</v>
      </c>
      <c r="C60" s="21" t="s">
        <v>296</v>
      </c>
      <c r="D60" s="23">
        <f t="shared" si="9"/>
        <v>1425</v>
      </c>
      <c r="E60" s="23">
        <f t="shared" si="10"/>
        <v>2300</v>
      </c>
      <c r="F60" s="21">
        <f t="shared" si="8"/>
        <v>300</v>
      </c>
      <c r="G60" s="48">
        <v>20</v>
      </c>
      <c r="H60" s="22">
        <f t="shared" si="11"/>
        <v>0.12762815625000004</v>
      </c>
      <c r="I60" s="21" t="s">
        <v>501</v>
      </c>
      <c r="J60" s="21">
        <v>0.03</v>
      </c>
      <c r="K60" s="21"/>
      <c r="L60" s="21"/>
      <c r="M60" s="21"/>
      <c r="N60" s="21"/>
      <c r="O60" s="21"/>
      <c r="U60" s="24">
        <f>O32</f>
        <v>2016.2200320000002</v>
      </c>
      <c r="V60" s="24">
        <f>E32</f>
        <v>700</v>
      </c>
      <c r="W60" s="2">
        <f t="shared" si="12"/>
        <v>14000</v>
      </c>
    </row>
    <row r="61" spans="1:23" ht="15.75" customHeight="1" x14ac:dyDescent="0.3">
      <c r="A61" s="21">
        <v>47</v>
      </c>
      <c r="B61" s="21" t="s">
        <v>297</v>
      </c>
      <c r="C61" s="21" t="s">
        <v>297</v>
      </c>
      <c r="D61" s="23">
        <f t="shared" si="9"/>
        <v>1845</v>
      </c>
      <c r="E61" s="23">
        <f t="shared" si="10"/>
        <v>3000</v>
      </c>
      <c r="F61" s="21">
        <f t="shared" si="8"/>
        <v>300</v>
      </c>
      <c r="G61" s="48">
        <v>22</v>
      </c>
      <c r="H61" s="22">
        <f t="shared" si="11"/>
        <v>0.13400956406250006</v>
      </c>
      <c r="I61" s="21" t="s">
        <v>501</v>
      </c>
      <c r="J61" s="21">
        <v>0.03</v>
      </c>
      <c r="K61" s="21"/>
      <c r="L61" s="21"/>
      <c r="M61" s="21"/>
      <c r="N61" s="21"/>
      <c r="O61" s="21"/>
      <c r="U61" s="24">
        <f>O35</f>
        <v>2556.5976345600002</v>
      </c>
      <c r="V61" s="24">
        <f>E35</f>
        <v>941.6</v>
      </c>
      <c r="W61" s="2">
        <f t="shared" si="12"/>
        <v>18832</v>
      </c>
    </row>
    <row r="62" spans="1:23" ht="15.75" customHeight="1" x14ac:dyDescent="0.3">
      <c r="A62" s="21">
        <v>48</v>
      </c>
      <c r="B62" s="21" t="s">
        <v>298</v>
      </c>
      <c r="C62" s="21" t="s">
        <v>298</v>
      </c>
      <c r="D62" s="23">
        <f t="shared" si="9"/>
        <v>2325</v>
      </c>
      <c r="E62" s="23">
        <f t="shared" si="10"/>
        <v>3900</v>
      </c>
      <c r="F62" s="21">
        <f t="shared" si="8"/>
        <v>300</v>
      </c>
      <c r="G62" s="48">
        <v>24</v>
      </c>
      <c r="H62" s="22">
        <f t="shared" si="11"/>
        <v>0.14071004226562506</v>
      </c>
      <c r="I62" s="21" t="s">
        <v>501</v>
      </c>
      <c r="J62" s="21">
        <v>0.03</v>
      </c>
      <c r="K62" s="21"/>
      <c r="L62" s="21"/>
      <c r="M62" s="21"/>
      <c r="N62" s="21"/>
      <c r="O62" s="21"/>
      <c r="U62" s="24">
        <f>O38</f>
        <v>3220.5767194268474</v>
      </c>
      <c r="V62" s="24">
        <f>E38</f>
        <v>1253.2696000000003</v>
      </c>
      <c r="W62" s="2">
        <f t="shared" si="12"/>
        <v>25065.392000000007</v>
      </c>
    </row>
    <row r="63" spans="1:23" ht="15.75" customHeight="1" x14ac:dyDescent="0.3">
      <c r="A63" s="21">
        <v>49</v>
      </c>
      <c r="B63" s="21" t="s">
        <v>299</v>
      </c>
      <c r="C63" s="21" t="s">
        <v>299</v>
      </c>
      <c r="D63" s="23">
        <f t="shared" si="9"/>
        <v>2865</v>
      </c>
      <c r="E63" s="23">
        <f t="shared" si="10"/>
        <v>5070</v>
      </c>
      <c r="F63" s="21">
        <f t="shared" si="8"/>
        <v>300</v>
      </c>
      <c r="G63" s="48">
        <v>26</v>
      </c>
      <c r="H63" s="22">
        <f t="shared" si="11"/>
        <v>0.14774554437890633</v>
      </c>
      <c r="I63" s="21" t="s">
        <v>501</v>
      </c>
      <c r="J63" s="21">
        <v>0.03</v>
      </c>
      <c r="K63" s="21"/>
      <c r="L63" s="21"/>
      <c r="M63" s="21"/>
      <c r="N63" s="21"/>
      <c r="O63" s="21"/>
      <c r="U63" s="24">
        <f>O41</f>
        <v>4056.9991403826343</v>
      </c>
      <c r="V63" s="24">
        <f>E41</f>
        <v>1668.1018376000006</v>
      </c>
      <c r="W63" s="2">
        <f t="shared" si="12"/>
        <v>33362.036752000015</v>
      </c>
    </row>
    <row r="64" spans="1:23" ht="15.75" customHeight="1" x14ac:dyDescent="0.3">
      <c r="A64" s="21">
        <v>50</v>
      </c>
      <c r="B64" s="21" t="s">
        <v>300</v>
      </c>
      <c r="C64" s="21" t="s">
        <v>300</v>
      </c>
      <c r="D64" s="23">
        <f t="shared" si="9"/>
        <v>3465</v>
      </c>
      <c r="E64" s="23">
        <f t="shared" si="10"/>
        <v>6591</v>
      </c>
      <c r="F64" s="21">
        <f t="shared" si="8"/>
        <v>300</v>
      </c>
      <c r="G64" s="48">
        <v>28</v>
      </c>
      <c r="H64" s="22">
        <f t="shared" si="11"/>
        <v>0.15513282159785166</v>
      </c>
      <c r="I64" s="21" t="s">
        <v>501</v>
      </c>
      <c r="J64" s="21">
        <v>0.03</v>
      </c>
      <c r="K64" s="21"/>
      <c r="L64" s="21"/>
      <c r="M64" s="21"/>
      <c r="N64" s="21"/>
      <c r="O64" s="21"/>
      <c r="U64" s="24">
        <f>O44</f>
        <v>5110.6505011296895</v>
      </c>
      <c r="V64" s="24">
        <f>E44</f>
        <v>2220.2435458456016</v>
      </c>
      <c r="W64" s="2">
        <f t="shared" si="12"/>
        <v>44404.870916912034</v>
      </c>
    </row>
    <row r="65" spans="1:23" ht="15.75" customHeight="1" x14ac:dyDescent="0.3">
      <c r="A65" s="21">
        <v>51</v>
      </c>
      <c r="B65" s="21" t="s">
        <v>427</v>
      </c>
      <c r="C65" s="21" t="s">
        <v>448</v>
      </c>
      <c r="D65" s="21">
        <v>200</v>
      </c>
      <c r="E65" s="21">
        <v>200</v>
      </c>
      <c r="F65" s="21">
        <v>300</v>
      </c>
      <c r="G65" s="21">
        <v>10</v>
      </c>
      <c r="H65" s="49">
        <v>0.2</v>
      </c>
      <c r="I65" s="21">
        <v>1</v>
      </c>
      <c r="J65" s="21" t="s">
        <v>315</v>
      </c>
      <c r="K65" s="21"/>
      <c r="L65" s="21"/>
      <c r="M65" s="21"/>
      <c r="N65" s="21"/>
      <c r="O65" s="23"/>
      <c r="U65" s="24">
        <f>O47</f>
        <v>6437.9477640790847</v>
      </c>
      <c r="V65" s="24">
        <f>E47</f>
        <v>2955.1441595204969</v>
      </c>
      <c r="W65" s="2">
        <f t="shared" si="12"/>
        <v>59102.883190409935</v>
      </c>
    </row>
    <row r="66" spans="1:23" ht="15.75" customHeight="1" x14ac:dyDescent="0.3">
      <c r="A66" s="21">
        <v>52</v>
      </c>
      <c r="B66" s="21" t="s">
        <v>430</v>
      </c>
      <c r="C66" s="21" t="s">
        <v>448</v>
      </c>
      <c r="D66" s="21">
        <v>200</v>
      </c>
      <c r="E66" s="21">
        <v>200</v>
      </c>
      <c r="F66" s="21">
        <v>300</v>
      </c>
      <c r="G66" s="21">
        <v>10</v>
      </c>
      <c r="H66" s="49">
        <v>0.2</v>
      </c>
      <c r="I66" s="21">
        <v>1</v>
      </c>
      <c r="J66" s="21" t="s">
        <v>315</v>
      </c>
      <c r="K66" s="21"/>
      <c r="L66" s="21"/>
      <c r="M66" s="21"/>
      <c r="N66" s="21"/>
      <c r="O66" s="23"/>
      <c r="U66" s="24">
        <f>O50</f>
        <v>8109.960053783594</v>
      </c>
      <c r="V66" s="24">
        <f>E50</f>
        <v>3933.2968763217823</v>
      </c>
      <c r="W66" s="2">
        <f t="shared" si="12"/>
        <v>78665.937526435649</v>
      </c>
    </row>
    <row r="67" spans="1:23" ht="15.75" customHeight="1" x14ac:dyDescent="0.3">
      <c r="A67" s="21">
        <v>53</v>
      </c>
      <c r="B67" s="21" t="s">
        <v>428</v>
      </c>
      <c r="C67" s="21" t="s">
        <v>448</v>
      </c>
      <c r="D67" s="21">
        <v>200</v>
      </c>
      <c r="E67" s="21">
        <v>200</v>
      </c>
      <c r="F67" s="21">
        <v>300</v>
      </c>
      <c r="G67" s="21">
        <v>10</v>
      </c>
      <c r="H67" s="49">
        <v>0.2</v>
      </c>
      <c r="I67" s="21">
        <v>1</v>
      </c>
      <c r="J67" s="21" t="s">
        <v>315</v>
      </c>
      <c r="K67" s="21"/>
      <c r="L67" s="21"/>
      <c r="M67" s="21"/>
      <c r="N67" s="21"/>
      <c r="O67" s="23"/>
      <c r="U67" s="24">
        <f>O53</f>
        <v>10216.21399927184</v>
      </c>
      <c r="V67" s="24">
        <f>E53</f>
        <v>5235.218142384294</v>
      </c>
      <c r="W67" s="2">
        <f t="shared" si="12"/>
        <v>104704.36284768587</v>
      </c>
    </row>
    <row r="68" spans="1:23" ht="15.75" customHeight="1" x14ac:dyDescent="0.3">
      <c r="A68" s="21">
        <v>54</v>
      </c>
      <c r="B68" s="21" t="s">
        <v>429</v>
      </c>
      <c r="C68" s="21" t="s">
        <v>448</v>
      </c>
      <c r="D68" s="21">
        <v>200</v>
      </c>
      <c r="E68" s="21">
        <v>200</v>
      </c>
      <c r="F68" s="21">
        <v>300</v>
      </c>
      <c r="G68" s="21">
        <v>10</v>
      </c>
      <c r="H68" s="49">
        <v>0.2</v>
      </c>
      <c r="I68" s="21">
        <v>1</v>
      </c>
      <c r="J68" s="21" t="s">
        <v>315</v>
      </c>
      <c r="K68" s="21"/>
      <c r="L68" s="21"/>
      <c r="M68" s="21"/>
      <c r="N68" s="21"/>
      <c r="O68" s="23"/>
      <c r="R68" s="24"/>
    </row>
    <row r="69" spans="1:23" ht="15.75" customHeight="1" x14ac:dyDescent="0.3">
      <c r="A69" s="21">
        <v>55</v>
      </c>
      <c r="B69" s="21" t="s">
        <v>444</v>
      </c>
      <c r="C69" s="21" t="s">
        <v>445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/>
    </row>
    <row r="70" spans="1:23" ht="15.75" customHeight="1" x14ac:dyDescent="0.3">
      <c r="A70" s="21">
        <v>56</v>
      </c>
      <c r="B70" s="21" t="s">
        <v>502</v>
      </c>
      <c r="C70" s="21" t="s">
        <v>503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/>
    </row>
    <row r="71" spans="1:23" ht="15.75" customHeight="1" x14ac:dyDescent="0.3">
      <c r="A71" s="21">
        <v>57</v>
      </c>
      <c r="B71" s="21" t="s">
        <v>446</v>
      </c>
      <c r="C71" s="21" t="s">
        <v>446</v>
      </c>
      <c r="D71" s="21">
        <v>0</v>
      </c>
      <c r="E71" s="21">
        <v>0</v>
      </c>
      <c r="F71" s="21">
        <v>300</v>
      </c>
      <c r="G71" s="21">
        <v>0</v>
      </c>
      <c r="H71" s="21">
        <v>0</v>
      </c>
      <c r="I71" s="21"/>
      <c r="J71" s="21"/>
      <c r="K71" s="21"/>
      <c r="L71" s="21"/>
      <c r="M71" s="21">
        <v>36</v>
      </c>
      <c r="N71" s="21"/>
      <c r="O71" s="23"/>
    </row>
    <row r="72" spans="1:23" ht="15.75" customHeight="1" x14ac:dyDescent="0.3">
      <c r="A72" s="21">
        <v>58</v>
      </c>
      <c r="B72" s="21"/>
      <c r="C72" s="21"/>
      <c r="I72" s="21"/>
      <c r="J72" s="21"/>
      <c r="K72" s="21"/>
      <c r="L72" s="21"/>
      <c r="M72" s="21"/>
      <c r="N72" s="21"/>
      <c r="O72" s="23"/>
    </row>
    <row r="73" spans="1:23" ht="15.75" customHeight="1" x14ac:dyDescent="0.3">
      <c r="A73" s="21">
        <v>59</v>
      </c>
      <c r="B73" s="21"/>
      <c r="C73" s="21"/>
      <c r="I73" s="21"/>
      <c r="J73" s="21"/>
      <c r="K73" s="21"/>
      <c r="L73" s="21"/>
      <c r="M73" s="21"/>
      <c r="N73" s="21"/>
      <c r="O73" s="23"/>
    </row>
    <row r="74" spans="1:23" ht="15.75" customHeight="1" x14ac:dyDescent="0.3">
      <c r="A74" s="21">
        <v>60</v>
      </c>
      <c r="B74" s="21"/>
      <c r="C74" s="21"/>
      <c r="I74" s="21"/>
      <c r="J74" s="21"/>
      <c r="K74" s="21"/>
      <c r="L74" s="21"/>
      <c r="M74" s="21"/>
      <c r="N74" s="21"/>
      <c r="O74" s="23"/>
    </row>
    <row r="75" spans="1:23" ht="15.75" customHeight="1" x14ac:dyDescent="0.3">
      <c r="A75" s="21">
        <v>61</v>
      </c>
      <c r="B75" s="21"/>
      <c r="C75" s="21"/>
      <c r="D75" s="23"/>
      <c r="E75" s="23"/>
      <c r="F75" s="21"/>
      <c r="G75" s="22"/>
      <c r="H75" s="22"/>
      <c r="I75" s="21"/>
      <c r="J75" s="21"/>
      <c r="K75" s="21"/>
      <c r="L75" s="21"/>
      <c r="M75" s="21"/>
      <c r="N75" s="21"/>
      <c r="O75" s="23"/>
    </row>
    <row r="76" spans="1:23" ht="15.75" customHeight="1" x14ac:dyDescent="0.3">
      <c r="A76" s="21">
        <v>62</v>
      </c>
      <c r="B76" s="21"/>
      <c r="C76" s="21"/>
      <c r="D76" s="23"/>
      <c r="E76" s="23"/>
      <c r="F76" s="21"/>
      <c r="G76" s="22"/>
      <c r="H76" s="22"/>
      <c r="I76" s="21"/>
      <c r="J76" s="21"/>
      <c r="K76" s="21"/>
      <c r="L76" s="21"/>
      <c r="M76" s="21"/>
      <c r="N76" s="21"/>
      <c r="O76" s="23"/>
    </row>
    <row r="77" spans="1:23" ht="15.75" customHeight="1" x14ac:dyDescent="0.3">
      <c r="A77" s="21">
        <v>63</v>
      </c>
      <c r="B77" s="21"/>
      <c r="C77" s="21"/>
      <c r="D77" s="23"/>
      <c r="E77" s="23"/>
      <c r="F77" s="21"/>
      <c r="G77" s="22"/>
      <c r="H77" s="22"/>
      <c r="I77" s="21"/>
      <c r="J77" s="21"/>
      <c r="K77" s="21"/>
      <c r="L77" s="21"/>
      <c r="M77" s="21"/>
      <c r="N77" s="21"/>
      <c r="O77" s="23"/>
    </row>
    <row r="78" spans="1:23" ht="15.75" customHeight="1" x14ac:dyDescent="0.3">
      <c r="A78" s="21">
        <v>64</v>
      </c>
      <c r="B78" s="21"/>
      <c r="C78" s="21"/>
      <c r="D78" s="23"/>
      <c r="E78" s="23"/>
      <c r="F78" s="21"/>
      <c r="G78" s="22"/>
      <c r="H78" s="22"/>
      <c r="I78" s="21"/>
      <c r="J78" s="21"/>
      <c r="K78" s="21"/>
      <c r="L78" s="21"/>
      <c r="M78" s="21"/>
      <c r="N78" s="21"/>
      <c r="O78" s="23"/>
    </row>
    <row r="79" spans="1:23" ht="15.75" customHeight="1" x14ac:dyDescent="0.3">
      <c r="A79" s="21">
        <v>65</v>
      </c>
      <c r="B79" s="21"/>
      <c r="C79" s="21"/>
      <c r="D79" s="23"/>
      <c r="E79" s="23"/>
      <c r="F79" s="21"/>
      <c r="G79" s="22"/>
      <c r="H79" s="22"/>
      <c r="I79" s="21"/>
      <c r="J79" s="21"/>
      <c r="K79" s="21"/>
      <c r="L79" s="21"/>
      <c r="M79" s="21"/>
      <c r="N79" s="21"/>
      <c r="O79" s="23"/>
    </row>
    <row r="80" spans="1:23" ht="15.75" customHeight="1" x14ac:dyDescent="0.3">
      <c r="A80" s="21">
        <v>66</v>
      </c>
      <c r="B80" s="21" t="s">
        <v>418</v>
      </c>
      <c r="C80" s="21" t="s">
        <v>419</v>
      </c>
      <c r="D80" s="21">
        <v>45</v>
      </c>
      <c r="E80" s="21">
        <v>40</v>
      </c>
      <c r="F80" s="21"/>
      <c r="G80" s="22"/>
      <c r="H80" s="22"/>
      <c r="I80" s="21"/>
      <c r="J80" s="21"/>
      <c r="K80" s="21"/>
      <c r="L80" s="21"/>
      <c r="M80" s="21"/>
      <c r="N80" s="21"/>
      <c r="O80" s="21"/>
    </row>
    <row r="82" spans="1:3" ht="15.75" customHeight="1" thickBot="1" x14ac:dyDescent="0.35"/>
    <row r="83" spans="1:3" ht="15.75" customHeight="1" thickBot="1" x14ac:dyDescent="0.35">
      <c r="A83" s="27" t="s">
        <v>507</v>
      </c>
      <c r="B83" s="27" t="s">
        <v>508</v>
      </c>
      <c r="C83" s="27" t="s">
        <v>509</v>
      </c>
    </row>
    <row r="84" spans="1:3" ht="15.75" customHeight="1" thickBot="1" x14ac:dyDescent="0.35">
      <c r="A84" s="27" t="s">
        <v>512</v>
      </c>
      <c r="B84" s="27" t="s">
        <v>510</v>
      </c>
      <c r="C84" s="27" t="s">
        <v>511</v>
      </c>
    </row>
    <row r="85" spans="1:3" ht="15.75" customHeight="1" thickBot="1" x14ac:dyDescent="0.35">
      <c r="A85" s="27"/>
      <c r="B85" s="27"/>
      <c r="C85" s="27"/>
    </row>
    <row r="86" spans="1:3" ht="15.75" customHeight="1" thickBot="1" x14ac:dyDescent="0.35">
      <c r="A86" s="27"/>
      <c r="B86" s="27"/>
      <c r="C86" s="27"/>
    </row>
    <row r="87" spans="1:3" ht="15.75" customHeight="1" thickBot="1" x14ac:dyDescent="0.35">
      <c r="A87" s="27"/>
      <c r="B87" s="27"/>
      <c r="C87" s="27"/>
    </row>
    <row r="88" spans="1:3" ht="15.75" customHeight="1" thickBot="1" x14ac:dyDescent="0.35">
      <c r="A88" s="27"/>
      <c r="B88" s="27"/>
      <c r="C88" s="27"/>
    </row>
    <row r="89" spans="1:3" ht="15.75" customHeight="1" thickBot="1" x14ac:dyDescent="0.35">
      <c r="A89" s="27"/>
      <c r="B89" s="27"/>
      <c r="C89" s="27"/>
    </row>
    <row r="90" spans="1:3" ht="15.75" customHeight="1" thickBot="1" x14ac:dyDescent="0.35">
      <c r="A90" s="27"/>
      <c r="B90" s="27"/>
      <c r="C90" s="27"/>
    </row>
    <row r="91" spans="1:3" ht="15.75" customHeight="1" thickBot="1" x14ac:dyDescent="0.35">
      <c r="A91" s="27"/>
      <c r="B91" s="27"/>
      <c r="C91" s="27"/>
    </row>
    <row r="92" spans="1:3" ht="15.75" customHeight="1" thickBot="1" x14ac:dyDescent="0.35">
      <c r="A92" s="27"/>
      <c r="B92" s="27"/>
      <c r="C92" s="27"/>
    </row>
    <row r="93" spans="1:3" ht="15.75" customHeight="1" thickBot="1" x14ac:dyDescent="0.35">
      <c r="A93" s="27"/>
      <c r="B93" s="27"/>
      <c r="C93" s="27"/>
    </row>
    <row r="94" spans="1:3" ht="15.75" customHeight="1" thickBot="1" x14ac:dyDescent="0.35">
      <c r="A94" s="27"/>
      <c r="B94" s="27"/>
      <c r="C94" s="27"/>
    </row>
    <row r="95" spans="1:3" ht="15.75" customHeight="1" thickBot="1" x14ac:dyDescent="0.35">
      <c r="A95" s="27"/>
      <c r="B95" s="27"/>
      <c r="C95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7"/>
  <sheetViews>
    <sheetView topLeftCell="A7" workbookViewId="0">
      <selection activeCell="R21" sqref="R21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7" t="s">
        <v>407</v>
      </c>
      <c r="B1" s="27" t="s">
        <v>408</v>
      </c>
      <c r="C1" s="27" t="s">
        <v>414</v>
      </c>
      <c r="D1" s="32" t="s">
        <v>409</v>
      </c>
      <c r="E1" s="32" t="s">
        <v>410</v>
      </c>
      <c r="F1" s="32" t="s">
        <v>195</v>
      </c>
      <c r="G1" s="32" t="s">
        <v>411</v>
      </c>
      <c r="H1" s="33" t="s">
        <v>412</v>
      </c>
      <c r="I1" s="33" t="s">
        <v>410</v>
      </c>
      <c r="J1" s="33" t="s">
        <v>195</v>
      </c>
      <c r="K1" s="33" t="s">
        <v>411</v>
      </c>
      <c r="L1" s="34" t="s">
        <v>413</v>
      </c>
      <c r="M1" s="34" t="s">
        <v>410</v>
      </c>
      <c r="N1" s="34" t="s">
        <v>195</v>
      </c>
      <c r="O1" s="34" t="s">
        <v>411</v>
      </c>
      <c r="Q1" s="27"/>
      <c r="R1" s="27"/>
      <c r="S1" s="27"/>
      <c r="T1" s="27" t="s">
        <v>677</v>
      </c>
      <c r="U1" s="27" t="s">
        <v>678</v>
      </c>
      <c r="V1" s="27"/>
      <c r="W1" s="27"/>
      <c r="X1" s="27"/>
      <c r="Y1" s="27"/>
      <c r="Z1" s="27"/>
      <c r="AA1" s="27"/>
      <c r="AB1" s="27"/>
    </row>
    <row r="2" spans="1:28" ht="17.25" thickBot="1" x14ac:dyDescent="0.2">
      <c r="A2" s="27">
        <v>0</v>
      </c>
      <c r="B2" s="27" t="s">
        <v>435</v>
      </c>
      <c r="C2" s="27">
        <v>40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27"/>
      <c r="Q2" s="27"/>
      <c r="R2" s="27"/>
      <c r="S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1</v>
      </c>
      <c r="B3" s="27" t="s">
        <v>437</v>
      </c>
      <c r="C3" s="27">
        <v>40</v>
      </c>
      <c r="D3" s="32">
        <v>1</v>
      </c>
      <c r="E3" s="32">
        <v>0</v>
      </c>
      <c r="F3" s="32">
        <v>1</v>
      </c>
      <c r="G3" s="32">
        <v>30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27"/>
      <c r="Q3" s="27"/>
      <c r="R3" s="27"/>
      <c r="S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2</v>
      </c>
      <c r="B4" s="27" t="s">
        <v>670</v>
      </c>
      <c r="C4" s="27">
        <v>40</v>
      </c>
      <c r="D4" s="32">
        <v>2</v>
      </c>
      <c r="E4" s="32">
        <v>0</v>
      </c>
      <c r="F4" s="32">
        <v>1</v>
      </c>
      <c r="G4" s="32">
        <v>30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27"/>
      <c r="Q4" s="27"/>
      <c r="R4" s="27"/>
      <c r="S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>
        <v>3</v>
      </c>
      <c r="B5" s="27" t="s">
        <v>671</v>
      </c>
      <c r="C5" s="27">
        <v>40</v>
      </c>
      <c r="D5" s="32">
        <v>3</v>
      </c>
      <c r="E5" s="32">
        <v>0</v>
      </c>
      <c r="F5" s="32">
        <v>1</v>
      </c>
      <c r="G5" s="32">
        <v>30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27"/>
      <c r="Q5" s="27"/>
      <c r="R5" s="27"/>
      <c r="S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>
        <v>4</v>
      </c>
      <c r="B6" s="27" t="s">
        <v>672</v>
      </c>
      <c r="C6" s="27">
        <v>40</v>
      </c>
      <c r="D6" s="32">
        <v>4</v>
      </c>
      <c r="E6" s="32">
        <v>0</v>
      </c>
      <c r="F6" s="32">
        <v>1</v>
      </c>
      <c r="G6" s="32">
        <v>30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27"/>
      <c r="Q6" s="27"/>
      <c r="R6" s="27"/>
      <c r="S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>
        <v>5</v>
      </c>
      <c r="B7" s="27" t="s">
        <v>436</v>
      </c>
      <c r="C7" s="27">
        <v>100</v>
      </c>
      <c r="D7" s="32">
        <v>5</v>
      </c>
      <c r="E7" s="32">
        <v>0</v>
      </c>
      <c r="F7" s="32">
        <v>1</v>
      </c>
      <c r="G7" s="32">
        <v>30</v>
      </c>
      <c r="H7" s="33">
        <v>41</v>
      </c>
      <c r="I7" s="33">
        <v>30</v>
      </c>
      <c r="J7" s="33">
        <v>1</v>
      </c>
      <c r="K7" s="33">
        <v>1</v>
      </c>
      <c r="L7" s="34">
        <v>57</v>
      </c>
      <c r="M7" s="34">
        <v>50</v>
      </c>
      <c r="N7" s="34">
        <v>5</v>
      </c>
      <c r="O7" s="34">
        <v>2</v>
      </c>
      <c r="P7" s="27"/>
      <c r="Q7" s="27"/>
      <c r="R7" s="27"/>
      <c r="S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>
        <v>6</v>
      </c>
      <c r="B8" s="27" t="s">
        <v>438</v>
      </c>
      <c r="C8" s="27">
        <v>40</v>
      </c>
      <c r="D8" s="32">
        <v>6</v>
      </c>
      <c r="E8" s="32">
        <v>0</v>
      </c>
      <c r="F8" s="32">
        <v>1</v>
      </c>
      <c r="G8" s="32">
        <v>30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27"/>
      <c r="Q8" s="27"/>
      <c r="R8" s="27"/>
      <c r="S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>
        <v>7</v>
      </c>
      <c r="B9" s="27" t="s">
        <v>212</v>
      </c>
      <c r="C9" s="27">
        <v>40</v>
      </c>
      <c r="D9" s="32">
        <v>7</v>
      </c>
      <c r="E9" s="32">
        <v>0</v>
      </c>
      <c r="F9" s="32">
        <v>1</v>
      </c>
      <c r="G9" s="32">
        <v>30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27"/>
      <c r="Q9" s="27"/>
      <c r="R9" s="27"/>
      <c r="S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>
        <v>8</v>
      </c>
      <c r="B10" s="27" t="s">
        <v>214</v>
      </c>
      <c r="C10" s="27">
        <v>40</v>
      </c>
      <c r="D10" s="32">
        <v>8</v>
      </c>
      <c r="E10" s="32">
        <v>0</v>
      </c>
      <c r="F10" s="32">
        <v>1</v>
      </c>
      <c r="G10" s="32">
        <v>30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27"/>
      <c r="Q10" s="27"/>
      <c r="R10" s="27"/>
      <c r="S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>
        <v>9</v>
      </c>
      <c r="B11" s="27" t="s">
        <v>216</v>
      </c>
      <c r="C11" s="27">
        <v>40</v>
      </c>
      <c r="D11" s="32">
        <v>9</v>
      </c>
      <c r="E11" s="32">
        <v>0</v>
      </c>
      <c r="F11" s="32">
        <v>1</v>
      </c>
      <c r="G11" s="32">
        <v>30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27"/>
      <c r="Q11" s="27"/>
      <c r="R11" s="27"/>
      <c r="S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>
        <v>10</v>
      </c>
      <c r="B12" s="27" t="s">
        <v>439</v>
      </c>
      <c r="C12" s="27">
        <v>120</v>
      </c>
      <c r="D12" s="32">
        <v>10</v>
      </c>
      <c r="E12" s="32">
        <v>0</v>
      </c>
      <c r="F12" s="32">
        <v>1</v>
      </c>
      <c r="G12" s="32">
        <v>30</v>
      </c>
      <c r="H12" s="33">
        <v>42</v>
      </c>
      <c r="I12" s="33">
        <v>30</v>
      </c>
      <c r="J12" s="33">
        <v>1</v>
      </c>
      <c r="K12" s="33">
        <v>1</v>
      </c>
      <c r="L12" s="34">
        <v>57</v>
      </c>
      <c r="M12" s="34">
        <v>50</v>
      </c>
      <c r="N12" s="34">
        <v>5</v>
      </c>
      <c r="O12" s="34">
        <v>2</v>
      </c>
      <c r="P12" s="27"/>
      <c r="Q12" s="27"/>
      <c r="R12" s="27"/>
      <c r="S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>
        <v>11</v>
      </c>
      <c r="B13" s="27" t="s">
        <v>220</v>
      </c>
      <c r="C13" s="27">
        <v>40</v>
      </c>
      <c r="D13" s="32">
        <v>11</v>
      </c>
      <c r="E13" s="32">
        <v>0</v>
      </c>
      <c r="F13" s="32">
        <v>1</v>
      </c>
      <c r="G13" s="32">
        <v>30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27"/>
      <c r="Q13" s="27"/>
      <c r="R13" s="27"/>
      <c r="S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>
        <v>12</v>
      </c>
      <c r="B14" s="27" t="s">
        <v>222</v>
      </c>
      <c r="C14" s="27">
        <v>40</v>
      </c>
      <c r="D14" s="32">
        <v>12</v>
      </c>
      <c r="E14" s="32">
        <v>0</v>
      </c>
      <c r="F14" s="32">
        <v>1</v>
      </c>
      <c r="G14" s="32">
        <v>30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27"/>
      <c r="Q14" s="27"/>
      <c r="R14" s="27"/>
      <c r="S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>
        <v>13</v>
      </c>
      <c r="B15" s="27" t="s">
        <v>224</v>
      </c>
      <c r="C15" s="27">
        <v>40</v>
      </c>
      <c r="D15" s="32">
        <v>13</v>
      </c>
      <c r="E15" s="32">
        <v>0</v>
      </c>
      <c r="F15" s="32">
        <v>1</v>
      </c>
      <c r="G15" s="32">
        <v>30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27"/>
      <c r="Q15" s="27"/>
      <c r="R15" s="27"/>
      <c r="S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>
        <v>14</v>
      </c>
      <c r="B16" s="27" t="s">
        <v>226</v>
      </c>
      <c r="C16" s="27">
        <v>40</v>
      </c>
      <c r="D16" s="32">
        <v>14</v>
      </c>
      <c r="E16" s="32">
        <v>0</v>
      </c>
      <c r="F16" s="32">
        <v>1</v>
      </c>
      <c r="G16" s="32">
        <v>30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27"/>
      <c r="Q16" s="27"/>
      <c r="R16" s="27"/>
      <c r="S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>
        <v>15</v>
      </c>
      <c r="B17" s="27" t="s">
        <v>440</v>
      </c>
      <c r="C17" s="27">
        <v>100</v>
      </c>
      <c r="D17" s="32">
        <v>15</v>
      </c>
      <c r="E17" s="32">
        <v>0</v>
      </c>
      <c r="F17" s="32">
        <v>1</v>
      </c>
      <c r="G17" s="32">
        <v>30</v>
      </c>
      <c r="H17" s="33">
        <v>43</v>
      </c>
      <c r="I17" s="33">
        <v>30</v>
      </c>
      <c r="J17" s="33">
        <v>1</v>
      </c>
      <c r="K17" s="33">
        <v>1</v>
      </c>
      <c r="L17" s="34">
        <v>57</v>
      </c>
      <c r="M17" s="34">
        <v>50</v>
      </c>
      <c r="N17" s="34">
        <v>5</v>
      </c>
      <c r="O17" s="34">
        <v>2</v>
      </c>
      <c r="P17" s="27"/>
      <c r="Q17" s="27"/>
      <c r="R17" s="27"/>
      <c r="S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>
        <v>16</v>
      </c>
      <c r="B18" s="27" t="s">
        <v>230</v>
      </c>
      <c r="C18" s="27">
        <v>40</v>
      </c>
      <c r="D18" s="32">
        <v>16</v>
      </c>
      <c r="E18" s="32">
        <v>0</v>
      </c>
      <c r="F18" s="32">
        <v>1</v>
      </c>
      <c r="G18" s="32">
        <v>30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27"/>
      <c r="Q18" s="27"/>
      <c r="R18" s="27"/>
      <c r="S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>
        <v>17</v>
      </c>
      <c r="B19" s="27" t="s">
        <v>232</v>
      </c>
      <c r="C19" s="27">
        <v>40</v>
      </c>
      <c r="D19" s="32">
        <v>17</v>
      </c>
      <c r="E19" s="32">
        <v>0</v>
      </c>
      <c r="F19" s="32">
        <v>1</v>
      </c>
      <c r="G19" s="32">
        <v>30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27"/>
      <c r="Q19" s="27"/>
      <c r="R19" s="27"/>
      <c r="S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>
        <v>18</v>
      </c>
      <c r="B20" s="27" t="s">
        <v>234</v>
      </c>
      <c r="C20" s="27">
        <v>40</v>
      </c>
      <c r="D20" s="32">
        <v>18</v>
      </c>
      <c r="E20" s="32">
        <v>0</v>
      </c>
      <c r="F20" s="32">
        <v>1</v>
      </c>
      <c r="G20" s="32">
        <v>30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27"/>
      <c r="Q20" s="27"/>
      <c r="R20" s="27"/>
      <c r="S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>
        <v>19</v>
      </c>
      <c r="B21" s="27" t="s">
        <v>236</v>
      </c>
      <c r="C21" s="27">
        <v>40</v>
      </c>
      <c r="D21" s="32">
        <v>19</v>
      </c>
      <c r="E21" s="32">
        <v>0</v>
      </c>
      <c r="F21" s="32">
        <v>1</v>
      </c>
      <c r="G21" s="32">
        <v>30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27"/>
      <c r="Q21" s="27"/>
      <c r="R21" s="27"/>
      <c r="S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>
        <v>20</v>
      </c>
      <c r="B22" s="27" t="s">
        <v>442</v>
      </c>
      <c r="C22" s="27">
        <v>120</v>
      </c>
      <c r="D22" s="32">
        <v>20</v>
      </c>
      <c r="E22" s="32">
        <v>0</v>
      </c>
      <c r="F22" s="32">
        <v>1</v>
      </c>
      <c r="G22" s="32">
        <v>30</v>
      </c>
      <c r="H22" s="33">
        <v>44</v>
      </c>
      <c r="I22" s="33">
        <v>30</v>
      </c>
      <c r="J22" s="33">
        <v>1</v>
      </c>
      <c r="K22" s="33">
        <v>1</v>
      </c>
      <c r="L22" s="34">
        <v>57</v>
      </c>
      <c r="M22" s="34">
        <v>50</v>
      </c>
      <c r="N22" s="34">
        <v>5</v>
      </c>
      <c r="O22" s="34">
        <v>2</v>
      </c>
      <c r="P22" s="27"/>
      <c r="Q22" s="27"/>
      <c r="R22" s="27"/>
      <c r="S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>
        <v>21</v>
      </c>
      <c r="B23" s="27" t="s">
        <v>240</v>
      </c>
      <c r="C23" s="27">
        <v>40</v>
      </c>
      <c r="D23" s="32">
        <v>21</v>
      </c>
      <c r="E23" s="32">
        <v>0</v>
      </c>
      <c r="F23" s="32">
        <v>1</v>
      </c>
      <c r="G23" s="32">
        <v>30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27"/>
      <c r="Q23" s="27"/>
      <c r="R23" s="27"/>
      <c r="S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>
        <v>22</v>
      </c>
      <c r="B24" s="27" t="s">
        <v>242</v>
      </c>
      <c r="C24" s="27">
        <v>40</v>
      </c>
      <c r="D24" s="32">
        <v>22</v>
      </c>
      <c r="E24" s="32">
        <v>0</v>
      </c>
      <c r="F24" s="32">
        <v>1</v>
      </c>
      <c r="G24" s="32">
        <v>30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27"/>
      <c r="Q24" s="27"/>
      <c r="R24" s="27"/>
      <c r="S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>
        <v>23</v>
      </c>
      <c r="B25" s="27" t="s">
        <v>244</v>
      </c>
      <c r="C25" s="27">
        <v>40</v>
      </c>
      <c r="D25" s="32">
        <v>23</v>
      </c>
      <c r="E25" s="32">
        <v>0</v>
      </c>
      <c r="F25" s="32">
        <v>1</v>
      </c>
      <c r="G25" s="32">
        <v>30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27"/>
      <c r="Q25" s="27"/>
      <c r="R25" s="27"/>
      <c r="S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>
        <v>24</v>
      </c>
      <c r="B26" s="27" t="s">
        <v>246</v>
      </c>
      <c r="C26" s="27">
        <v>40</v>
      </c>
      <c r="D26" s="32">
        <v>24</v>
      </c>
      <c r="E26" s="32">
        <v>0</v>
      </c>
      <c r="F26" s="32">
        <v>1</v>
      </c>
      <c r="G26" s="32">
        <v>30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27"/>
      <c r="Q26" s="27"/>
      <c r="R26" s="27"/>
      <c r="S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>
        <v>25</v>
      </c>
      <c r="B27" s="27" t="s">
        <v>441</v>
      </c>
      <c r="C27" s="27">
        <v>100</v>
      </c>
      <c r="D27" s="32">
        <v>25</v>
      </c>
      <c r="E27" s="32">
        <v>0</v>
      </c>
      <c r="F27" s="32">
        <v>1</v>
      </c>
      <c r="G27" s="32">
        <v>30</v>
      </c>
      <c r="H27" s="33">
        <v>45</v>
      </c>
      <c r="I27" s="33">
        <v>30</v>
      </c>
      <c r="J27" s="33">
        <v>1</v>
      </c>
      <c r="K27" s="33">
        <v>1</v>
      </c>
      <c r="L27" s="34">
        <v>57</v>
      </c>
      <c r="M27" s="34">
        <v>50</v>
      </c>
      <c r="N27" s="34">
        <v>5</v>
      </c>
      <c r="O27" s="34">
        <v>2</v>
      </c>
      <c r="P27" s="27"/>
      <c r="Q27" s="27"/>
      <c r="R27" s="27"/>
      <c r="S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>
        <v>26</v>
      </c>
      <c r="B28" s="27" t="s">
        <v>250</v>
      </c>
      <c r="C28" s="27">
        <v>40</v>
      </c>
      <c r="D28" s="32">
        <v>26</v>
      </c>
      <c r="E28" s="32">
        <v>0</v>
      </c>
      <c r="F28" s="32">
        <v>1</v>
      </c>
      <c r="G28" s="32">
        <v>30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27"/>
      <c r="Q28" s="27"/>
      <c r="R28" s="27"/>
      <c r="S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>
        <v>27</v>
      </c>
      <c r="B29" s="27" t="s">
        <v>252</v>
      </c>
      <c r="C29" s="27">
        <v>40</v>
      </c>
      <c r="D29" s="32">
        <v>27</v>
      </c>
      <c r="E29" s="32">
        <v>0</v>
      </c>
      <c r="F29" s="32">
        <v>1</v>
      </c>
      <c r="G29" s="32">
        <v>30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27"/>
      <c r="Q29" s="27"/>
      <c r="R29" s="27"/>
      <c r="S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>
        <v>28</v>
      </c>
      <c r="B30" s="27" t="s">
        <v>254</v>
      </c>
      <c r="C30" s="27">
        <v>40</v>
      </c>
      <c r="D30" s="32">
        <v>28</v>
      </c>
      <c r="E30" s="32">
        <v>0</v>
      </c>
      <c r="F30" s="32">
        <v>1</v>
      </c>
      <c r="G30" s="32">
        <v>30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27"/>
      <c r="Q30" s="27"/>
      <c r="R30" s="27"/>
      <c r="S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>
        <v>29</v>
      </c>
      <c r="B31" s="27" t="s">
        <v>256</v>
      </c>
      <c r="C31" s="27">
        <v>40</v>
      </c>
      <c r="D31" s="32">
        <v>29</v>
      </c>
      <c r="E31" s="32">
        <v>0</v>
      </c>
      <c r="F31" s="32">
        <v>1</v>
      </c>
      <c r="G31" s="32">
        <v>30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27"/>
      <c r="Q31" s="27"/>
      <c r="R31" s="27"/>
      <c r="S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>
        <v>30</v>
      </c>
      <c r="B32" s="27" t="s">
        <v>443</v>
      </c>
      <c r="C32" s="27">
        <v>120</v>
      </c>
      <c r="D32" s="32">
        <v>30</v>
      </c>
      <c r="E32" s="32">
        <v>0</v>
      </c>
      <c r="F32" s="32">
        <v>1</v>
      </c>
      <c r="G32" s="32">
        <v>30</v>
      </c>
      <c r="H32" s="33">
        <v>46</v>
      </c>
      <c r="I32" s="33">
        <v>30</v>
      </c>
      <c r="J32" s="33">
        <v>1</v>
      </c>
      <c r="K32" s="33">
        <v>1</v>
      </c>
      <c r="L32" s="34">
        <v>57</v>
      </c>
      <c r="M32" s="34">
        <v>50</v>
      </c>
      <c r="N32" s="34">
        <v>5</v>
      </c>
      <c r="O32" s="34">
        <v>2</v>
      </c>
      <c r="P32" s="27"/>
      <c r="Q32" s="27"/>
      <c r="R32" s="27"/>
      <c r="S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>
        <v>31</v>
      </c>
      <c r="B33" s="27" t="s">
        <v>260</v>
      </c>
      <c r="C33" s="27">
        <v>40</v>
      </c>
      <c r="D33" s="32">
        <v>31</v>
      </c>
      <c r="E33" s="32">
        <v>0</v>
      </c>
      <c r="F33" s="32">
        <v>1</v>
      </c>
      <c r="G33" s="32">
        <v>30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27"/>
      <c r="Q33" s="27"/>
      <c r="R33" s="27"/>
      <c r="S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>
        <v>32</v>
      </c>
      <c r="B34" s="27" t="s">
        <v>262</v>
      </c>
      <c r="C34" s="27">
        <v>40</v>
      </c>
      <c r="D34" s="32">
        <v>32</v>
      </c>
      <c r="E34" s="32">
        <v>0</v>
      </c>
      <c r="F34" s="32">
        <v>1</v>
      </c>
      <c r="G34" s="32">
        <v>30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27"/>
      <c r="Q34" s="27"/>
      <c r="R34" s="27"/>
      <c r="S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>
        <v>33</v>
      </c>
      <c r="B35" s="27" t="s">
        <v>264</v>
      </c>
      <c r="C35" s="27">
        <v>40</v>
      </c>
      <c r="D35" s="32">
        <v>33</v>
      </c>
      <c r="E35" s="32">
        <v>0</v>
      </c>
      <c r="F35" s="32">
        <v>1</v>
      </c>
      <c r="G35" s="32">
        <v>30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27"/>
      <c r="Q35" s="27"/>
      <c r="R35" s="27"/>
      <c r="S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>
        <v>34</v>
      </c>
      <c r="B36" s="27" t="s">
        <v>266</v>
      </c>
      <c r="C36" s="27">
        <v>40</v>
      </c>
      <c r="D36" s="32">
        <v>34</v>
      </c>
      <c r="E36" s="32">
        <v>0</v>
      </c>
      <c r="F36" s="32">
        <v>1</v>
      </c>
      <c r="G36" s="32">
        <v>30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27"/>
      <c r="Q36" s="27"/>
      <c r="R36" s="27"/>
      <c r="S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>
        <v>35</v>
      </c>
      <c r="B37" s="27" t="s">
        <v>562</v>
      </c>
      <c r="C37" s="27">
        <v>100</v>
      </c>
      <c r="D37" s="32">
        <v>35</v>
      </c>
      <c r="E37" s="32">
        <v>0</v>
      </c>
      <c r="F37" s="32">
        <v>1</v>
      </c>
      <c r="G37" s="32">
        <v>30</v>
      </c>
      <c r="H37" s="33">
        <v>47</v>
      </c>
      <c r="I37" s="33">
        <v>30</v>
      </c>
      <c r="J37" s="33">
        <v>1</v>
      </c>
      <c r="K37" s="33">
        <v>1</v>
      </c>
      <c r="L37" s="34">
        <v>57</v>
      </c>
      <c r="M37" s="34">
        <v>50</v>
      </c>
      <c r="N37" s="34">
        <v>5</v>
      </c>
      <c r="O37" s="34">
        <v>2</v>
      </c>
      <c r="P37" s="27"/>
      <c r="Q37" s="27"/>
      <c r="R37" s="27"/>
      <c r="S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>
        <v>36</v>
      </c>
      <c r="B38" s="27" t="s">
        <v>270</v>
      </c>
      <c r="C38" s="27">
        <v>40</v>
      </c>
      <c r="D38" s="32">
        <v>36</v>
      </c>
      <c r="E38" s="32">
        <v>0</v>
      </c>
      <c r="F38" s="32">
        <v>1</v>
      </c>
      <c r="G38" s="32">
        <v>30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27"/>
      <c r="Q38" s="27"/>
      <c r="R38" s="27"/>
      <c r="S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>
        <v>37</v>
      </c>
      <c r="B39" s="27" t="s">
        <v>272</v>
      </c>
      <c r="C39" s="27">
        <v>40</v>
      </c>
      <c r="D39" s="32">
        <v>37</v>
      </c>
      <c r="E39" s="32">
        <v>0</v>
      </c>
      <c r="F39" s="32">
        <v>1</v>
      </c>
      <c r="G39" s="32">
        <v>30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27"/>
      <c r="Q39" s="27"/>
      <c r="R39" s="27"/>
      <c r="S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>
        <v>38</v>
      </c>
      <c r="B40" s="27" t="s">
        <v>274</v>
      </c>
      <c r="C40" s="27">
        <v>40</v>
      </c>
      <c r="D40" s="32">
        <v>38</v>
      </c>
      <c r="E40" s="32">
        <v>0</v>
      </c>
      <c r="F40" s="32">
        <v>1</v>
      </c>
      <c r="G40" s="32">
        <v>30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27"/>
      <c r="Q40" s="27"/>
      <c r="R40" s="27"/>
      <c r="S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>
        <v>39</v>
      </c>
      <c r="B41" s="27" t="s">
        <v>276</v>
      </c>
      <c r="C41" s="27">
        <v>40</v>
      </c>
      <c r="D41" s="32">
        <v>39</v>
      </c>
      <c r="E41" s="32">
        <v>0</v>
      </c>
      <c r="F41" s="32">
        <v>1</v>
      </c>
      <c r="G41" s="32">
        <v>30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27"/>
      <c r="Q41" s="27"/>
      <c r="R41" s="27"/>
      <c r="S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>
        <v>40</v>
      </c>
      <c r="B42" s="27" t="s">
        <v>563</v>
      </c>
      <c r="C42" s="27">
        <v>120</v>
      </c>
      <c r="D42" s="32">
        <v>40</v>
      </c>
      <c r="E42" s="32">
        <v>0</v>
      </c>
      <c r="F42" s="32">
        <v>1</v>
      </c>
      <c r="G42" s="32">
        <v>30</v>
      </c>
      <c r="H42" s="33">
        <v>48</v>
      </c>
      <c r="I42" s="33">
        <v>30</v>
      </c>
      <c r="J42" s="33">
        <v>1</v>
      </c>
      <c r="K42" s="33">
        <v>1</v>
      </c>
      <c r="L42" s="34">
        <v>57</v>
      </c>
      <c r="M42" s="34">
        <v>50</v>
      </c>
      <c r="N42" s="34">
        <v>5</v>
      </c>
      <c r="O42" s="34">
        <v>2</v>
      </c>
      <c r="P42" s="27"/>
      <c r="Q42" s="27"/>
      <c r="R42" s="27"/>
      <c r="S42" s="27"/>
      <c r="V42" s="27"/>
      <c r="W42" s="27"/>
      <c r="X42" s="27"/>
      <c r="Y42" s="27"/>
      <c r="Z42" s="27"/>
      <c r="AA42" s="27"/>
      <c r="AB42" s="27"/>
    </row>
    <row r="43" spans="1:28" ht="16.5" x14ac:dyDescent="0.15">
      <c r="A43" s="3"/>
      <c r="B43" s="3"/>
      <c r="C43" s="3"/>
      <c r="D43" s="44"/>
      <c r="E43" s="44"/>
      <c r="F43" s="44"/>
      <c r="G43" s="44"/>
      <c r="H43" s="45"/>
      <c r="I43" s="45"/>
      <c r="J43" s="45"/>
      <c r="K43" s="45"/>
      <c r="L43" s="46"/>
      <c r="M43" s="46"/>
      <c r="N43" s="46"/>
      <c r="O43" s="4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4.25" thickBot="1" x14ac:dyDescent="0.2"/>
    <row r="45" spans="1:28" ht="17.25" thickBot="1" x14ac:dyDescent="0.2">
      <c r="A45" s="27" t="s">
        <v>506</v>
      </c>
      <c r="B45" s="27"/>
      <c r="C45" s="27">
        <f>SUM(C2:C42)/60</f>
        <v>36.666666666666664</v>
      </c>
    </row>
    <row r="46" spans="1:28" ht="14.25" thickBot="1" x14ac:dyDescent="0.2"/>
    <row r="47" spans="1:28" ht="17.25" thickBot="1" x14ac:dyDescent="0.2">
      <c r="A47" s="27" t="s">
        <v>415</v>
      </c>
      <c r="B47" s="27" t="s">
        <v>504</v>
      </c>
      <c r="C47" s="27" t="s">
        <v>414</v>
      </c>
      <c r="D47" s="32" t="s">
        <v>409</v>
      </c>
      <c r="E47" s="32" t="s">
        <v>410</v>
      </c>
      <c r="F47" s="32" t="s">
        <v>195</v>
      </c>
      <c r="G47" s="32" t="s">
        <v>411</v>
      </c>
      <c r="H47" s="27"/>
      <c r="I47" s="27"/>
      <c r="J47" s="27"/>
      <c r="K47" s="27"/>
      <c r="L47" s="27"/>
      <c r="M47" s="27"/>
      <c r="N47" s="27"/>
      <c r="O47" s="27"/>
    </row>
    <row r="48" spans="1:28" ht="17.25" thickBot="1" x14ac:dyDescent="0.2">
      <c r="A48" s="27">
        <v>1</v>
      </c>
      <c r="B48" s="27" t="s">
        <v>416</v>
      </c>
      <c r="C48" s="27">
        <v>0</v>
      </c>
      <c r="D48" s="27">
        <v>66</v>
      </c>
      <c r="E48" s="27">
        <v>0</v>
      </c>
      <c r="F48" s="27">
        <v>1</v>
      </c>
      <c r="G48" s="27">
        <v>10</v>
      </c>
      <c r="H48" s="27"/>
      <c r="I48" s="27"/>
      <c r="J48" s="27"/>
      <c r="K48" s="27"/>
      <c r="L48" s="27"/>
      <c r="M48" s="27"/>
      <c r="N48" s="27"/>
      <c r="O48" s="27"/>
    </row>
    <row r="49" spans="1:15" ht="17.25" thickBot="1" x14ac:dyDescent="0.2">
      <c r="A49" s="27">
        <v>2</v>
      </c>
      <c r="B49" s="27" t="s">
        <v>417</v>
      </c>
      <c r="C49" s="27">
        <v>0</v>
      </c>
      <c r="D49" s="27" t="s">
        <v>513</v>
      </c>
      <c r="E49" s="27">
        <v>0</v>
      </c>
      <c r="F49" s="27">
        <v>0</v>
      </c>
      <c r="G49" s="27">
        <v>1</v>
      </c>
      <c r="H49" s="27"/>
      <c r="I49" s="27"/>
      <c r="J49" s="27"/>
      <c r="K49" s="27"/>
      <c r="L49" s="27"/>
      <c r="M49" s="27"/>
      <c r="N49" s="27"/>
      <c r="O49" s="27"/>
    </row>
    <row r="50" spans="1:15" ht="17.25" thickBot="1" x14ac:dyDescent="0.2">
      <c r="A50" s="27">
        <v>3</v>
      </c>
      <c r="B50" s="27" t="s">
        <v>505</v>
      </c>
      <c r="C50" s="27">
        <v>0</v>
      </c>
      <c r="D50" s="27">
        <v>56</v>
      </c>
      <c r="E50" s="27">
        <v>0</v>
      </c>
      <c r="F50" s="27">
        <v>0</v>
      </c>
      <c r="G50" s="27">
        <v>1</v>
      </c>
      <c r="H50" s="27"/>
      <c r="I50" s="27"/>
      <c r="J50" s="27"/>
      <c r="K50" s="27"/>
      <c r="L50" s="27"/>
      <c r="M50" s="27"/>
      <c r="N50" s="27"/>
      <c r="O50" s="27"/>
    </row>
    <row r="51" spans="1:15" ht="17.25" thickBot="1" x14ac:dyDescent="0.2">
      <c r="A51" s="27">
        <v>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7.25" thickBot="1" x14ac:dyDescent="0.2">
      <c r="A52" s="27">
        <v>5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7.25" thickBot="1" x14ac:dyDescent="0.2">
      <c r="A53" s="27">
        <v>6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17.25" thickBot="1" x14ac:dyDescent="0.2">
      <c r="A54" s="27">
        <v>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7.25" thickBot="1" x14ac:dyDescent="0.2">
      <c r="A55" s="27">
        <v>8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7.25" thickBot="1" x14ac:dyDescent="0.2">
      <c r="A56" s="27">
        <v>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ht="17.25" thickBot="1" x14ac:dyDescent="0.2">
      <c r="A57" s="27">
        <v>10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workbookViewId="0">
      <selection activeCell="C53" sqref="C53"/>
    </sheetView>
  </sheetViews>
  <sheetFormatPr defaultRowHeight="16.5" x14ac:dyDescent="0.3"/>
  <cols>
    <col min="1" max="2" width="17.375" style="2" customWidth="1"/>
    <col min="3" max="3" width="14.625" style="2" customWidth="1"/>
    <col min="4" max="4" width="13.375" style="2" customWidth="1"/>
    <col min="5" max="5" width="12.875" style="2" customWidth="1"/>
    <col min="6" max="7" width="13.25" style="2" bestFit="1" customWidth="1"/>
    <col min="8" max="9" width="13.25" style="2" customWidth="1"/>
    <col min="10" max="10" width="15.375" style="2" customWidth="1"/>
    <col min="11" max="11" width="15.125" style="2" customWidth="1"/>
    <col min="12" max="12" width="15.875" style="2" customWidth="1"/>
    <col min="13" max="13" width="12.75" style="2" customWidth="1"/>
    <col min="14" max="14" width="15.125" style="2" customWidth="1"/>
    <col min="15" max="18" width="15.25" style="2" customWidth="1"/>
    <col min="19" max="20" width="13.25" style="2" customWidth="1"/>
    <col min="21" max="22" width="9.25" style="2" bestFit="1" customWidth="1"/>
    <col min="23" max="24" width="8.375" style="2" bestFit="1" customWidth="1"/>
    <col min="25" max="25" width="9.5" style="2" bestFit="1" customWidth="1"/>
    <col min="26" max="26" width="9" style="2"/>
    <col min="27" max="27" width="13.25" style="2" bestFit="1" customWidth="1"/>
    <col min="28" max="16384" width="9" style="2"/>
  </cols>
  <sheetData>
    <row r="1" spans="1:14" x14ac:dyDescent="0.3">
      <c r="A1" s="40" t="s">
        <v>608</v>
      </c>
      <c r="B1" s="40" t="s">
        <v>609</v>
      </c>
      <c r="C1" s="40" t="s">
        <v>610</v>
      </c>
      <c r="D1" s="40" t="s">
        <v>611</v>
      </c>
      <c r="E1" s="40" t="s">
        <v>549</v>
      </c>
      <c r="F1" s="40" t="s">
        <v>550</v>
      </c>
      <c r="G1" s="40" t="s">
        <v>552</v>
      </c>
      <c r="H1" s="40" t="s">
        <v>553</v>
      </c>
      <c r="I1" s="40" t="s">
        <v>555</v>
      </c>
      <c r="J1" s="40" t="s">
        <v>557</v>
      </c>
    </row>
    <row r="2" spans="1:14" x14ac:dyDescent="0.3">
      <c r="A2" s="40" t="s">
        <v>617</v>
      </c>
      <c r="B2" s="52">
        <v>1</v>
      </c>
      <c r="C2" s="52">
        <v>1.5</v>
      </c>
      <c r="D2" s="52">
        <v>1.3</v>
      </c>
      <c r="E2" s="52">
        <v>1.5</v>
      </c>
      <c r="F2" s="52">
        <v>1.3</v>
      </c>
      <c r="G2" s="52">
        <v>1.5</v>
      </c>
      <c r="H2" s="52">
        <v>1.3</v>
      </c>
      <c r="I2" s="52">
        <v>1.4</v>
      </c>
      <c r="J2" s="52">
        <v>1.3</v>
      </c>
    </row>
    <row r="3" spans="1:14" x14ac:dyDescent="0.3">
      <c r="A3" s="41" t="s">
        <v>544</v>
      </c>
      <c r="B3" s="53">
        <v>1</v>
      </c>
      <c r="C3" s="53">
        <v>1</v>
      </c>
      <c r="D3" s="53">
        <v>2</v>
      </c>
      <c r="E3" s="53">
        <v>2</v>
      </c>
      <c r="F3" s="54" t="s">
        <v>551</v>
      </c>
      <c r="G3" s="53">
        <v>3</v>
      </c>
      <c r="H3" s="53" t="s">
        <v>554</v>
      </c>
      <c r="I3" s="53" t="s">
        <v>556</v>
      </c>
      <c r="J3" s="53" t="s">
        <v>558</v>
      </c>
    </row>
    <row r="4" spans="1:14" x14ac:dyDescent="0.3">
      <c r="A4" s="4"/>
      <c r="B4" s="56"/>
      <c r="C4" s="56"/>
      <c r="D4" s="56"/>
      <c r="E4" s="56"/>
      <c r="F4" s="57"/>
      <c r="G4" s="56"/>
      <c r="H4" s="56"/>
      <c r="I4" s="56"/>
      <c r="J4" s="56"/>
    </row>
    <row r="6" spans="1:14" x14ac:dyDescent="0.3">
      <c r="A6" s="40" t="s">
        <v>660</v>
      </c>
      <c r="B6" s="40" t="s">
        <v>658</v>
      </c>
      <c r="C6" s="40" t="s">
        <v>657</v>
      </c>
      <c r="D6" s="40" t="s">
        <v>609</v>
      </c>
      <c r="E6" s="40" t="s">
        <v>610</v>
      </c>
      <c r="F6" s="40" t="s">
        <v>611</v>
      </c>
      <c r="G6" s="40" t="s">
        <v>549</v>
      </c>
      <c r="H6" s="40" t="s">
        <v>550</v>
      </c>
      <c r="I6" s="40" t="s">
        <v>552</v>
      </c>
      <c r="J6" s="40" t="s">
        <v>553</v>
      </c>
      <c r="K6" s="40" t="s">
        <v>555</v>
      </c>
      <c r="L6" s="40" t="s">
        <v>557</v>
      </c>
      <c r="M6" s="39" t="s">
        <v>618</v>
      </c>
      <c r="N6" s="39" t="s">
        <v>619</v>
      </c>
    </row>
    <row r="7" spans="1:14" x14ac:dyDescent="0.3">
      <c r="A7" s="40">
        <v>1</v>
      </c>
      <c r="B7" s="41" t="s">
        <v>620</v>
      </c>
      <c r="C7" s="41" t="s">
        <v>661</v>
      </c>
      <c r="D7" s="50">
        <v>200</v>
      </c>
      <c r="E7" s="50">
        <f t="shared" ref="E7:L7" si="0">D7*C$2</f>
        <v>300</v>
      </c>
      <c r="F7" s="50">
        <f t="shared" si="0"/>
        <v>390</v>
      </c>
      <c r="G7" s="50">
        <f t="shared" si="0"/>
        <v>585</v>
      </c>
      <c r="H7" s="50">
        <f t="shared" si="0"/>
        <v>760.5</v>
      </c>
      <c r="I7" s="50">
        <f t="shared" si="0"/>
        <v>1140.75</v>
      </c>
      <c r="J7" s="50">
        <f t="shared" si="0"/>
        <v>1482.9750000000001</v>
      </c>
      <c r="K7" s="50">
        <f t="shared" si="0"/>
        <v>2076.165</v>
      </c>
      <c r="L7" s="50">
        <f t="shared" si="0"/>
        <v>2699.0145000000002</v>
      </c>
      <c r="M7" s="39">
        <v>100</v>
      </c>
      <c r="N7" s="39">
        <v>50000</v>
      </c>
    </row>
    <row r="8" spans="1:14" x14ac:dyDescent="0.3">
      <c r="A8" s="40">
        <v>2</v>
      </c>
      <c r="B8" s="41" t="s">
        <v>659</v>
      </c>
      <c r="C8" s="41" t="s">
        <v>662</v>
      </c>
      <c r="D8" s="50">
        <v>200</v>
      </c>
      <c r="E8" s="50">
        <f t="shared" ref="E8:E26" si="1">D8*C$2</f>
        <v>300</v>
      </c>
      <c r="F8" s="50">
        <f t="shared" ref="F8:L8" si="2">E8*D$2</f>
        <v>390</v>
      </c>
      <c r="G8" s="50">
        <f t="shared" si="2"/>
        <v>585</v>
      </c>
      <c r="H8" s="50">
        <f t="shared" si="2"/>
        <v>760.5</v>
      </c>
      <c r="I8" s="50">
        <f t="shared" si="2"/>
        <v>1140.75</v>
      </c>
      <c r="J8" s="50">
        <f t="shared" si="2"/>
        <v>1482.9750000000001</v>
      </c>
      <c r="K8" s="50">
        <f t="shared" si="2"/>
        <v>2076.165</v>
      </c>
      <c r="L8" s="50">
        <f t="shared" si="2"/>
        <v>2699.0145000000002</v>
      </c>
      <c r="M8" s="39">
        <v>100</v>
      </c>
      <c r="N8" s="39">
        <v>50000</v>
      </c>
    </row>
    <row r="9" spans="1:14" x14ac:dyDescent="0.3">
      <c r="A9" s="40">
        <v>3</v>
      </c>
      <c r="B9" s="41" t="s">
        <v>664</v>
      </c>
      <c r="C9" s="41" t="s">
        <v>662</v>
      </c>
      <c r="D9" s="50">
        <v>40</v>
      </c>
      <c r="E9" s="50">
        <f t="shared" si="1"/>
        <v>60</v>
      </c>
      <c r="F9" s="50">
        <f t="shared" ref="F9:L13" si="3">E9*D$2</f>
        <v>78</v>
      </c>
      <c r="G9" s="50">
        <f t="shared" si="3"/>
        <v>117</v>
      </c>
      <c r="H9" s="50">
        <f t="shared" si="3"/>
        <v>152.1</v>
      </c>
      <c r="I9" s="50">
        <f t="shared" si="3"/>
        <v>228.14999999999998</v>
      </c>
      <c r="J9" s="50">
        <f t="shared" si="3"/>
        <v>296.59499999999997</v>
      </c>
      <c r="K9" s="50">
        <f t="shared" si="3"/>
        <v>415.23299999999995</v>
      </c>
      <c r="L9" s="50">
        <f t="shared" si="3"/>
        <v>539.80289999999991</v>
      </c>
      <c r="M9" s="39">
        <v>10</v>
      </c>
      <c r="N9" s="39">
        <v>5000</v>
      </c>
    </row>
    <row r="10" spans="1:14" x14ac:dyDescent="0.3">
      <c r="A10" s="40">
        <v>4</v>
      </c>
      <c r="B10" s="41" t="s">
        <v>603</v>
      </c>
      <c r="C10" s="41" t="s">
        <v>663</v>
      </c>
      <c r="D10" s="41">
        <v>15</v>
      </c>
      <c r="E10" s="50">
        <f t="shared" si="1"/>
        <v>22.5</v>
      </c>
      <c r="F10" s="50">
        <f t="shared" si="3"/>
        <v>29.25</v>
      </c>
      <c r="G10" s="50">
        <f t="shared" si="3"/>
        <v>43.875</v>
      </c>
      <c r="H10" s="50">
        <f t="shared" si="3"/>
        <v>57.037500000000001</v>
      </c>
      <c r="I10" s="50">
        <f t="shared" si="3"/>
        <v>85.556250000000006</v>
      </c>
      <c r="J10" s="50">
        <f t="shared" si="3"/>
        <v>111.22312500000001</v>
      </c>
      <c r="K10" s="50">
        <f t="shared" si="3"/>
        <v>155.71237500000001</v>
      </c>
      <c r="L10" s="50">
        <f t="shared" si="3"/>
        <v>202.42608750000002</v>
      </c>
      <c r="M10" s="39">
        <v>10</v>
      </c>
      <c r="N10" s="39">
        <v>5000</v>
      </c>
    </row>
    <row r="11" spans="1:14" x14ac:dyDescent="0.3">
      <c r="A11" s="40">
        <v>5</v>
      </c>
      <c r="B11" s="41" t="s">
        <v>604</v>
      </c>
      <c r="C11" s="41" t="s">
        <v>663</v>
      </c>
      <c r="D11" s="41">
        <v>15</v>
      </c>
      <c r="E11" s="50">
        <f t="shared" si="1"/>
        <v>22.5</v>
      </c>
      <c r="F11" s="50">
        <f t="shared" si="3"/>
        <v>29.25</v>
      </c>
      <c r="G11" s="50">
        <f t="shared" si="3"/>
        <v>43.875</v>
      </c>
      <c r="H11" s="50">
        <f t="shared" si="3"/>
        <v>57.037500000000001</v>
      </c>
      <c r="I11" s="50">
        <f t="shared" si="3"/>
        <v>85.556250000000006</v>
      </c>
      <c r="J11" s="50">
        <f t="shared" si="3"/>
        <v>111.22312500000001</v>
      </c>
      <c r="K11" s="50">
        <f t="shared" si="3"/>
        <v>155.71237500000001</v>
      </c>
      <c r="L11" s="50">
        <f t="shared" si="3"/>
        <v>202.42608750000002</v>
      </c>
      <c r="M11" s="39">
        <v>10</v>
      </c>
      <c r="N11" s="39">
        <v>5000</v>
      </c>
    </row>
    <row r="12" spans="1:14" x14ac:dyDescent="0.3">
      <c r="A12" s="40">
        <v>6</v>
      </c>
      <c r="B12" s="41" t="s">
        <v>599</v>
      </c>
      <c r="C12" s="41" t="s">
        <v>663</v>
      </c>
      <c r="D12" s="50">
        <v>15</v>
      </c>
      <c r="E12" s="50">
        <f t="shared" si="1"/>
        <v>22.5</v>
      </c>
      <c r="F12" s="50">
        <f t="shared" si="3"/>
        <v>29.25</v>
      </c>
      <c r="G12" s="50">
        <f t="shared" si="3"/>
        <v>43.875</v>
      </c>
      <c r="H12" s="50">
        <f t="shared" si="3"/>
        <v>57.037500000000001</v>
      </c>
      <c r="I12" s="50">
        <f t="shared" si="3"/>
        <v>85.556250000000006</v>
      </c>
      <c r="J12" s="50">
        <f t="shared" si="3"/>
        <v>111.22312500000001</v>
      </c>
      <c r="K12" s="50">
        <f t="shared" si="3"/>
        <v>155.71237500000001</v>
      </c>
      <c r="L12" s="50">
        <f t="shared" si="3"/>
        <v>202.42608750000002</v>
      </c>
      <c r="M12" s="39">
        <v>10</v>
      </c>
      <c r="N12" s="39">
        <v>5000</v>
      </c>
    </row>
    <row r="13" spans="1:14" x14ac:dyDescent="0.3">
      <c r="A13" s="40">
        <v>7</v>
      </c>
      <c r="B13" s="41" t="s">
        <v>569</v>
      </c>
      <c r="C13" s="41" t="s">
        <v>667</v>
      </c>
      <c r="D13" s="55">
        <v>0.1</v>
      </c>
      <c r="E13" s="55">
        <f t="shared" si="1"/>
        <v>0.15000000000000002</v>
      </c>
      <c r="F13" s="55">
        <f t="shared" si="3"/>
        <v>0.19500000000000003</v>
      </c>
      <c r="G13" s="55">
        <f t="shared" si="3"/>
        <v>0.29250000000000004</v>
      </c>
      <c r="H13" s="55">
        <f t="shared" si="3"/>
        <v>0.38025000000000009</v>
      </c>
      <c r="I13" s="55">
        <f t="shared" si="3"/>
        <v>0.57037500000000008</v>
      </c>
      <c r="J13" s="55">
        <f t="shared" si="3"/>
        <v>0.74148750000000008</v>
      </c>
      <c r="K13" s="55">
        <f t="shared" si="3"/>
        <v>1.0380825</v>
      </c>
      <c r="L13" s="55">
        <f t="shared" si="3"/>
        <v>1.34950725</v>
      </c>
      <c r="M13" s="18">
        <v>0.01</v>
      </c>
      <c r="N13" s="18">
        <v>0.8</v>
      </c>
    </row>
    <row r="14" spans="1:14" x14ac:dyDescent="0.3">
      <c r="A14" s="40">
        <v>8</v>
      </c>
      <c r="B14" s="41" t="s">
        <v>668</v>
      </c>
      <c r="C14" s="41" t="s">
        <v>665</v>
      </c>
      <c r="D14" s="55">
        <v>0.01</v>
      </c>
      <c r="E14" s="55">
        <f t="shared" si="1"/>
        <v>1.4999999999999999E-2</v>
      </c>
      <c r="F14" s="55">
        <f t="shared" ref="F14:L14" si="4">E14*D$2</f>
        <v>1.95E-2</v>
      </c>
      <c r="G14" s="55">
        <f t="shared" si="4"/>
        <v>2.9249999999999998E-2</v>
      </c>
      <c r="H14" s="55">
        <f t="shared" si="4"/>
        <v>3.8024999999999996E-2</v>
      </c>
      <c r="I14" s="55">
        <f t="shared" si="4"/>
        <v>5.7037499999999991E-2</v>
      </c>
      <c r="J14" s="55">
        <f t="shared" si="4"/>
        <v>7.4148749999999986E-2</v>
      </c>
      <c r="K14" s="55">
        <f t="shared" si="4"/>
        <v>0.10380824999999998</v>
      </c>
      <c r="L14" s="55">
        <f t="shared" si="4"/>
        <v>0.13495072499999997</v>
      </c>
      <c r="M14" s="18">
        <v>0.01</v>
      </c>
      <c r="N14" s="18">
        <v>0.2</v>
      </c>
    </row>
    <row r="15" spans="1:14" x14ac:dyDescent="0.3">
      <c r="A15" s="40">
        <v>9</v>
      </c>
      <c r="B15" s="41" t="s">
        <v>568</v>
      </c>
      <c r="C15" s="41" t="s">
        <v>665</v>
      </c>
      <c r="D15" s="55">
        <v>0.1</v>
      </c>
      <c r="E15" s="51">
        <f t="shared" si="1"/>
        <v>0.15000000000000002</v>
      </c>
      <c r="F15" s="51">
        <f t="shared" ref="F15:F26" si="5">E15*D$2</f>
        <v>0.19500000000000003</v>
      </c>
      <c r="G15" s="51">
        <f t="shared" ref="G15:G26" si="6">F15*E$2</f>
        <v>0.29250000000000004</v>
      </c>
      <c r="H15" s="51">
        <f t="shared" ref="H15:H26" si="7">G15*F$2</f>
        <v>0.38025000000000009</v>
      </c>
      <c r="I15" s="51">
        <f t="shared" ref="I15:I26" si="8">H15*G$2</f>
        <v>0.57037500000000008</v>
      </c>
      <c r="J15" s="51">
        <f t="shared" ref="J15:J26" si="9">I15*H$2</f>
        <v>0.74148750000000008</v>
      </c>
      <c r="K15" s="51">
        <f t="shared" ref="K15:K26" si="10">J15*I$2</f>
        <v>1.0380825</v>
      </c>
      <c r="L15" s="51">
        <f t="shared" ref="L15:L26" si="11">K15*J$2</f>
        <v>1.34950725</v>
      </c>
      <c r="M15" s="18">
        <v>0.01</v>
      </c>
      <c r="N15" s="18">
        <v>2</v>
      </c>
    </row>
    <row r="16" spans="1:14" x14ac:dyDescent="0.3">
      <c r="A16" s="40">
        <v>10</v>
      </c>
      <c r="B16" s="41" t="s">
        <v>545</v>
      </c>
      <c r="C16" s="41" t="s">
        <v>665</v>
      </c>
      <c r="D16" s="51">
        <v>0.01</v>
      </c>
      <c r="E16" s="51">
        <f t="shared" si="1"/>
        <v>1.4999999999999999E-2</v>
      </c>
      <c r="F16" s="51">
        <f t="shared" si="5"/>
        <v>1.95E-2</v>
      </c>
      <c r="G16" s="51">
        <f t="shared" si="6"/>
        <v>2.9249999999999998E-2</v>
      </c>
      <c r="H16" s="51">
        <f t="shared" si="7"/>
        <v>3.8024999999999996E-2</v>
      </c>
      <c r="I16" s="51">
        <f t="shared" si="8"/>
        <v>5.7037499999999991E-2</v>
      </c>
      <c r="J16" s="51">
        <f t="shared" si="9"/>
        <v>7.4148749999999986E-2</v>
      </c>
      <c r="K16" s="51">
        <f t="shared" si="10"/>
        <v>0.10380824999999998</v>
      </c>
      <c r="L16" s="51">
        <f t="shared" si="11"/>
        <v>0.13495072499999997</v>
      </c>
      <c r="M16" s="18">
        <v>0.01</v>
      </c>
      <c r="N16" s="18">
        <v>0.8</v>
      </c>
    </row>
    <row r="17" spans="1:14" x14ac:dyDescent="0.3">
      <c r="A17" s="40">
        <v>11</v>
      </c>
      <c r="B17" s="41" t="s">
        <v>546</v>
      </c>
      <c r="C17" s="41" t="s">
        <v>665</v>
      </c>
      <c r="D17" s="51">
        <v>0.01</v>
      </c>
      <c r="E17" s="51">
        <f t="shared" si="1"/>
        <v>1.4999999999999999E-2</v>
      </c>
      <c r="F17" s="51">
        <f t="shared" si="5"/>
        <v>1.95E-2</v>
      </c>
      <c r="G17" s="51">
        <f t="shared" si="6"/>
        <v>2.9249999999999998E-2</v>
      </c>
      <c r="H17" s="51">
        <f t="shared" si="7"/>
        <v>3.8024999999999996E-2</v>
      </c>
      <c r="I17" s="51">
        <f t="shared" si="8"/>
        <v>5.7037499999999991E-2</v>
      </c>
      <c r="J17" s="51">
        <f t="shared" si="9"/>
        <v>7.4148749999999986E-2</v>
      </c>
      <c r="K17" s="51">
        <f t="shared" si="10"/>
        <v>0.10380824999999998</v>
      </c>
      <c r="L17" s="51">
        <f t="shared" si="11"/>
        <v>0.13495072499999997</v>
      </c>
      <c r="M17" s="18">
        <v>0.01</v>
      </c>
      <c r="N17" s="18">
        <v>0.8</v>
      </c>
    </row>
    <row r="18" spans="1:14" x14ac:dyDescent="0.3">
      <c r="A18" s="40">
        <v>12</v>
      </c>
      <c r="B18" s="41" t="s">
        <v>616</v>
      </c>
      <c r="C18" s="41" t="s">
        <v>665</v>
      </c>
      <c r="D18" s="51">
        <v>0.1</v>
      </c>
      <c r="E18" s="51">
        <f t="shared" si="1"/>
        <v>0.15000000000000002</v>
      </c>
      <c r="F18" s="51">
        <f t="shared" si="5"/>
        <v>0.19500000000000003</v>
      </c>
      <c r="G18" s="51">
        <f t="shared" si="6"/>
        <v>0.29250000000000004</v>
      </c>
      <c r="H18" s="51">
        <f t="shared" si="7"/>
        <v>0.38025000000000009</v>
      </c>
      <c r="I18" s="51">
        <f t="shared" si="8"/>
        <v>0.57037500000000008</v>
      </c>
      <c r="J18" s="51">
        <f t="shared" si="9"/>
        <v>0.74148750000000008</v>
      </c>
      <c r="K18" s="51">
        <f t="shared" si="10"/>
        <v>1.0380825</v>
      </c>
      <c r="L18" s="51">
        <f t="shared" si="11"/>
        <v>1.34950725</v>
      </c>
      <c r="M18" s="18">
        <v>0.01</v>
      </c>
      <c r="N18" s="18">
        <v>2</v>
      </c>
    </row>
    <row r="19" spans="1:14" x14ac:dyDescent="0.3">
      <c r="A19" s="40">
        <v>13</v>
      </c>
      <c r="B19" s="42" t="s">
        <v>598</v>
      </c>
      <c r="C19" s="42" t="s">
        <v>669</v>
      </c>
      <c r="D19" s="51">
        <v>0.05</v>
      </c>
      <c r="E19" s="51">
        <f t="shared" si="1"/>
        <v>7.5000000000000011E-2</v>
      </c>
      <c r="F19" s="51">
        <f t="shared" si="5"/>
        <v>9.7500000000000017E-2</v>
      </c>
      <c r="G19" s="51">
        <f t="shared" si="6"/>
        <v>0.14625000000000002</v>
      </c>
      <c r="H19" s="51">
        <f t="shared" si="7"/>
        <v>0.19012500000000004</v>
      </c>
      <c r="I19" s="51">
        <f t="shared" si="8"/>
        <v>0.28518750000000004</v>
      </c>
      <c r="J19" s="51">
        <f t="shared" si="9"/>
        <v>0.37074375000000004</v>
      </c>
      <c r="K19" s="51">
        <f t="shared" si="10"/>
        <v>0.51904125000000001</v>
      </c>
      <c r="L19" s="51">
        <f t="shared" si="11"/>
        <v>0.67475362500000002</v>
      </c>
      <c r="M19" s="18">
        <v>0.01</v>
      </c>
      <c r="N19" s="18">
        <v>1</v>
      </c>
    </row>
    <row r="20" spans="1:14" x14ac:dyDescent="0.3">
      <c r="A20" s="40">
        <v>14</v>
      </c>
      <c r="B20" s="42" t="s">
        <v>600</v>
      </c>
      <c r="C20" s="42" t="s">
        <v>669</v>
      </c>
      <c r="D20" s="51">
        <v>0.05</v>
      </c>
      <c r="E20" s="51">
        <f t="shared" si="1"/>
        <v>7.5000000000000011E-2</v>
      </c>
      <c r="F20" s="51">
        <f t="shared" si="5"/>
        <v>9.7500000000000017E-2</v>
      </c>
      <c r="G20" s="51">
        <f t="shared" si="6"/>
        <v>0.14625000000000002</v>
      </c>
      <c r="H20" s="51">
        <f t="shared" si="7"/>
        <v>0.19012500000000004</v>
      </c>
      <c r="I20" s="51">
        <f t="shared" si="8"/>
        <v>0.28518750000000004</v>
      </c>
      <c r="J20" s="51">
        <f t="shared" si="9"/>
        <v>0.37074375000000004</v>
      </c>
      <c r="K20" s="51">
        <f t="shared" si="10"/>
        <v>0.51904125000000001</v>
      </c>
      <c r="L20" s="51">
        <f t="shared" si="11"/>
        <v>0.67475362500000002</v>
      </c>
      <c r="M20" s="18">
        <v>0.01</v>
      </c>
      <c r="N20" s="18">
        <v>1</v>
      </c>
    </row>
    <row r="21" spans="1:14" x14ac:dyDescent="0.3">
      <c r="A21" s="40">
        <v>15</v>
      </c>
      <c r="B21" s="42" t="s">
        <v>601</v>
      </c>
      <c r="C21" s="42" t="s">
        <v>669</v>
      </c>
      <c r="D21" s="51">
        <v>0.05</v>
      </c>
      <c r="E21" s="51">
        <f t="shared" si="1"/>
        <v>7.5000000000000011E-2</v>
      </c>
      <c r="F21" s="51">
        <f t="shared" si="5"/>
        <v>9.7500000000000017E-2</v>
      </c>
      <c r="G21" s="51">
        <f t="shared" si="6"/>
        <v>0.14625000000000002</v>
      </c>
      <c r="H21" s="51">
        <f t="shared" si="7"/>
        <v>0.19012500000000004</v>
      </c>
      <c r="I21" s="51">
        <f t="shared" si="8"/>
        <v>0.28518750000000004</v>
      </c>
      <c r="J21" s="51">
        <f t="shared" si="9"/>
        <v>0.37074375000000004</v>
      </c>
      <c r="K21" s="51">
        <f t="shared" si="10"/>
        <v>0.51904125000000001</v>
      </c>
      <c r="L21" s="51">
        <f t="shared" si="11"/>
        <v>0.67475362500000002</v>
      </c>
      <c r="M21" s="18">
        <v>0.01</v>
      </c>
      <c r="N21" s="18">
        <v>1</v>
      </c>
    </row>
    <row r="22" spans="1:14" x14ac:dyDescent="0.3">
      <c r="A22" s="40">
        <v>16</v>
      </c>
      <c r="B22" s="42" t="s">
        <v>602</v>
      </c>
      <c r="C22" s="42" t="s">
        <v>669</v>
      </c>
      <c r="D22" s="51">
        <v>0.05</v>
      </c>
      <c r="E22" s="51">
        <f t="shared" si="1"/>
        <v>7.5000000000000011E-2</v>
      </c>
      <c r="F22" s="51">
        <f t="shared" si="5"/>
        <v>9.7500000000000017E-2</v>
      </c>
      <c r="G22" s="51">
        <f t="shared" si="6"/>
        <v>0.14625000000000002</v>
      </c>
      <c r="H22" s="51">
        <f t="shared" si="7"/>
        <v>0.19012500000000004</v>
      </c>
      <c r="I22" s="51">
        <f t="shared" si="8"/>
        <v>0.28518750000000004</v>
      </c>
      <c r="J22" s="51">
        <f t="shared" si="9"/>
        <v>0.37074375000000004</v>
      </c>
      <c r="K22" s="51">
        <f t="shared" si="10"/>
        <v>0.51904125000000001</v>
      </c>
      <c r="L22" s="51">
        <f t="shared" si="11"/>
        <v>0.67475362500000002</v>
      </c>
      <c r="M22" s="18">
        <v>0.01</v>
      </c>
      <c r="N22" s="18">
        <v>1</v>
      </c>
    </row>
    <row r="23" spans="1:14" x14ac:dyDescent="0.3">
      <c r="A23" s="40">
        <v>17</v>
      </c>
      <c r="B23" s="42" t="s">
        <v>612</v>
      </c>
      <c r="C23" s="42" t="s">
        <v>666</v>
      </c>
      <c r="D23" s="51">
        <v>0.1</v>
      </c>
      <c r="E23" s="51">
        <f t="shared" si="1"/>
        <v>0.15000000000000002</v>
      </c>
      <c r="F23" s="51">
        <f t="shared" si="5"/>
        <v>0.19500000000000003</v>
      </c>
      <c r="G23" s="51">
        <f t="shared" si="6"/>
        <v>0.29250000000000004</v>
      </c>
      <c r="H23" s="51">
        <f t="shared" si="7"/>
        <v>0.38025000000000009</v>
      </c>
      <c r="I23" s="51">
        <f t="shared" si="8"/>
        <v>0.57037500000000008</v>
      </c>
      <c r="J23" s="51">
        <f t="shared" si="9"/>
        <v>0.74148750000000008</v>
      </c>
      <c r="K23" s="51">
        <f t="shared" si="10"/>
        <v>1.0380825</v>
      </c>
      <c r="L23" s="51">
        <f t="shared" si="11"/>
        <v>1.34950725</v>
      </c>
      <c r="M23" s="18">
        <v>0.01</v>
      </c>
      <c r="N23" s="18">
        <v>2</v>
      </c>
    </row>
    <row r="24" spans="1:14" x14ac:dyDescent="0.3">
      <c r="A24" s="40">
        <v>18</v>
      </c>
      <c r="B24" s="42" t="s">
        <v>613</v>
      </c>
      <c r="C24" s="42" t="s">
        <v>666</v>
      </c>
      <c r="D24" s="51">
        <v>0.1</v>
      </c>
      <c r="E24" s="51">
        <f t="shared" si="1"/>
        <v>0.15000000000000002</v>
      </c>
      <c r="F24" s="51">
        <f t="shared" si="5"/>
        <v>0.19500000000000003</v>
      </c>
      <c r="G24" s="51">
        <f t="shared" si="6"/>
        <v>0.29250000000000004</v>
      </c>
      <c r="H24" s="51">
        <f t="shared" si="7"/>
        <v>0.38025000000000009</v>
      </c>
      <c r="I24" s="51">
        <f t="shared" si="8"/>
        <v>0.57037500000000008</v>
      </c>
      <c r="J24" s="51">
        <f t="shared" si="9"/>
        <v>0.74148750000000008</v>
      </c>
      <c r="K24" s="51">
        <f t="shared" si="10"/>
        <v>1.0380825</v>
      </c>
      <c r="L24" s="51">
        <f t="shared" si="11"/>
        <v>1.34950725</v>
      </c>
      <c r="M24" s="18">
        <v>0.01</v>
      </c>
      <c r="N24" s="18">
        <v>2</v>
      </c>
    </row>
    <row r="25" spans="1:14" x14ac:dyDescent="0.3">
      <c r="A25" s="40">
        <v>19</v>
      </c>
      <c r="B25" s="42" t="s">
        <v>614</v>
      </c>
      <c r="C25" s="42" t="s">
        <v>666</v>
      </c>
      <c r="D25" s="51">
        <v>0.01</v>
      </c>
      <c r="E25" s="51">
        <f t="shared" si="1"/>
        <v>1.4999999999999999E-2</v>
      </c>
      <c r="F25" s="51">
        <f t="shared" si="5"/>
        <v>1.95E-2</v>
      </c>
      <c r="G25" s="51">
        <f t="shared" si="6"/>
        <v>2.9249999999999998E-2</v>
      </c>
      <c r="H25" s="51">
        <f t="shared" si="7"/>
        <v>3.8024999999999996E-2</v>
      </c>
      <c r="I25" s="51">
        <f t="shared" si="8"/>
        <v>5.7037499999999991E-2</v>
      </c>
      <c r="J25" s="51">
        <f t="shared" si="9"/>
        <v>7.4148749999999986E-2</v>
      </c>
      <c r="K25" s="51">
        <f t="shared" si="10"/>
        <v>0.10380824999999998</v>
      </c>
      <c r="L25" s="51">
        <f t="shared" si="11"/>
        <v>0.13495072499999997</v>
      </c>
      <c r="M25" s="18">
        <v>0.01</v>
      </c>
      <c r="N25" s="18">
        <v>0.8</v>
      </c>
    </row>
    <row r="26" spans="1:14" x14ac:dyDescent="0.3">
      <c r="A26" s="40">
        <v>20</v>
      </c>
      <c r="B26" s="41" t="s">
        <v>615</v>
      </c>
      <c r="C26" s="42" t="s">
        <v>666</v>
      </c>
      <c r="D26" s="51">
        <v>0.1</v>
      </c>
      <c r="E26" s="51">
        <f t="shared" si="1"/>
        <v>0.15000000000000002</v>
      </c>
      <c r="F26" s="51">
        <f t="shared" si="5"/>
        <v>0.19500000000000003</v>
      </c>
      <c r="G26" s="51">
        <f t="shared" si="6"/>
        <v>0.29250000000000004</v>
      </c>
      <c r="H26" s="51">
        <f t="shared" si="7"/>
        <v>0.38025000000000009</v>
      </c>
      <c r="I26" s="51">
        <f t="shared" si="8"/>
        <v>0.57037500000000008</v>
      </c>
      <c r="J26" s="51">
        <f t="shared" si="9"/>
        <v>0.74148750000000008</v>
      </c>
      <c r="K26" s="51">
        <f t="shared" si="10"/>
        <v>1.0380825</v>
      </c>
      <c r="L26" s="51">
        <f t="shared" si="11"/>
        <v>1.34950725</v>
      </c>
      <c r="M26" s="18">
        <v>0.01</v>
      </c>
      <c r="N26" s="18">
        <v>2</v>
      </c>
    </row>
    <row r="27" spans="1:14" x14ac:dyDescent="0.3">
      <c r="A27" s="40">
        <v>21</v>
      </c>
      <c r="B27" s="41"/>
      <c r="C27" s="41"/>
      <c r="D27" s="51"/>
      <c r="E27" s="51"/>
      <c r="F27" s="51"/>
      <c r="G27" s="51"/>
      <c r="H27" s="51"/>
      <c r="I27" s="51"/>
      <c r="J27" s="51"/>
      <c r="K27" s="51"/>
      <c r="L27" s="51"/>
      <c r="M27" s="18"/>
      <c r="N27" s="18"/>
    </row>
    <row r="28" spans="1:14" x14ac:dyDescent="0.3">
      <c r="A28" s="40">
        <v>22</v>
      </c>
      <c r="B28" s="41"/>
      <c r="C28" s="41"/>
      <c r="D28" s="51"/>
      <c r="E28" s="51"/>
      <c r="F28" s="51"/>
      <c r="G28" s="51"/>
      <c r="H28" s="51"/>
      <c r="I28" s="51"/>
      <c r="J28" s="51"/>
      <c r="K28" s="51"/>
      <c r="L28" s="51"/>
      <c r="M28" s="39"/>
      <c r="N28" s="39"/>
    </row>
    <row r="29" spans="1:14" x14ac:dyDescent="0.3">
      <c r="A29" s="40">
        <v>23</v>
      </c>
      <c r="B29" s="41" t="s">
        <v>547</v>
      </c>
      <c r="C29" s="41"/>
      <c r="D29" s="51">
        <v>0.15</v>
      </c>
      <c r="E29" s="51">
        <f t="shared" ref="E29:L29" si="12">D29*C$2</f>
        <v>0.22499999999999998</v>
      </c>
      <c r="F29" s="51">
        <f t="shared" si="12"/>
        <v>0.29249999999999998</v>
      </c>
      <c r="G29" s="51">
        <f t="shared" si="12"/>
        <v>0.43874999999999997</v>
      </c>
      <c r="H29" s="51">
        <f t="shared" si="12"/>
        <v>0.57037499999999997</v>
      </c>
      <c r="I29" s="51">
        <f t="shared" si="12"/>
        <v>0.8555625</v>
      </c>
      <c r="J29" s="51">
        <f t="shared" si="12"/>
        <v>1.11223125</v>
      </c>
      <c r="K29" s="51">
        <f t="shared" si="12"/>
        <v>1.5571237499999999</v>
      </c>
      <c r="L29" s="51">
        <f t="shared" si="12"/>
        <v>2.024260875</v>
      </c>
      <c r="M29" s="39"/>
      <c r="N29" s="39"/>
    </row>
    <row r="36" spans="1:14" x14ac:dyDescent="0.3">
      <c r="A36" s="2" t="s">
        <v>649</v>
      </c>
      <c r="B36" s="2" t="s">
        <v>654</v>
      </c>
      <c r="E36" s="2" t="s">
        <v>650</v>
      </c>
      <c r="J36" s="2" t="s">
        <v>651</v>
      </c>
      <c r="M36" s="2" t="s">
        <v>653</v>
      </c>
    </row>
    <row r="37" spans="1:14" x14ac:dyDescent="0.3">
      <c r="A37" s="2" t="s">
        <v>648</v>
      </c>
      <c r="E37" s="2" t="s">
        <v>656</v>
      </c>
      <c r="J37" s="2" t="s">
        <v>654</v>
      </c>
      <c r="M37" s="2" t="s">
        <v>655</v>
      </c>
    </row>
    <row r="38" spans="1:14" x14ac:dyDescent="0.3">
      <c r="A38" s="40" t="s">
        <v>621</v>
      </c>
      <c r="B38" s="40" t="s">
        <v>622</v>
      </c>
      <c r="E38" s="40" t="s">
        <v>571</v>
      </c>
      <c r="F38" s="40" t="s">
        <v>629</v>
      </c>
      <c r="G38" s="40" t="s">
        <v>630</v>
      </c>
      <c r="H38" s="40" t="s">
        <v>631</v>
      </c>
      <c r="J38" s="40" t="s">
        <v>640</v>
      </c>
      <c r="K38" s="40">
        <f>F39*B39+G39*B40+H39*B41</f>
        <v>1.6</v>
      </c>
      <c r="M38" s="40" t="s">
        <v>644</v>
      </c>
      <c r="N38" s="52" t="s">
        <v>652</v>
      </c>
    </row>
    <row r="39" spans="1:14" x14ac:dyDescent="0.3">
      <c r="A39" s="40" t="s">
        <v>548</v>
      </c>
      <c r="B39" s="40">
        <v>1</v>
      </c>
      <c r="E39" s="40" t="s">
        <v>638</v>
      </c>
      <c r="F39" s="52">
        <v>0.6</v>
      </c>
      <c r="G39" s="52">
        <v>0.3</v>
      </c>
      <c r="H39" s="52">
        <v>0.1</v>
      </c>
      <c r="J39" s="40" t="s">
        <v>641</v>
      </c>
      <c r="K39" s="40">
        <f>F41*B41+G41*B42+H41*B43</f>
        <v>6.4</v>
      </c>
      <c r="M39" s="40" t="s">
        <v>645</v>
      </c>
      <c r="N39" s="40">
        <f>K39/K38*N38</f>
        <v>4</v>
      </c>
    </row>
    <row r="40" spans="1:14" x14ac:dyDescent="0.3">
      <c r="A40" s="40" t="s">
        <v>610</v>
      </c>
      <c r="B40" s="40">
        <f>B39*2</f>
        <v>2</v>
      </c>
      <c r="E40" s="40" t="s">
        <v>573</v>
      </c>
      <c r="F40" s="40" t="s">
        <v>631</v>
      </c>
      <c r="G40" s="40" t="s">
        <v>632</v>
      </c>
      <c r="H40" s="40" t="s">
        <v>633</v>
      </c>
      <c r="J40" s="40" t="s">
        <v>642</v>
      </c>
      <c r="K40" s="40">
        <f>F43*B43+G43*B44+H43*B45</f>
        <v>25.6</v>
      </c>
      <c r="M40" s="40" t="s">
        <v>646</v>
      </c>
      <c r="N40" s="40">
        <f>K40/K39*N39</f>
        <v>16</v>
      </c>
    </row>
    <row r="41" spans="1:14" x14ac:dyDescent="0.3">
      <c r="A41" s="40" t="s">
        <v>611</v>
      </c>
      <c r="B41" s="40">
        <f t="shared" ref="B41:B47" si="13">B40*2</f>
        <v>4</v>
      </c>
      <c r="E41" s="40" t="s">
        <v>638</v>
      </c>
      <c r="F41" s="52">
        <v>0.6</v>
      </c>
      <c r="G41" s="52">
        <v>0.3</v>
      </c>
      <c r="H41" s="52">
        <v>0.1</v>
      </c>
      <c r="J41" s="40" t="s">
        <v>643</v>
      </c>
      <c r="K41" s="40">
        <f>F45*B44+G45*B45+H45*B46</f>
        <v>51.2</v>
      </c>
      <c r="M41" s="40" t="s">
        <v>647</v>
      </c>
      <c r="N41" s="40">
        <f>K41/K40*N40</f>
        <v>32</v>
      </c>
    </row>
    <row r="42" spans="1:14" x14ac:dyDescent="0.3">
      <c r="A42" s="40" t="s">
        <v>623</v>
      </c>
      <c r="B42" s="40">
        <f t="shared" si="13"/>
        <v>8</v>
      </c>
      <c r="E42" s="40" t="s">
        <v>575</v>
      </c>
      <c r="F42" s="40" t="s">
        <v>633</v>
      </c>
      <c r="G42" s="40" t="s">
        <v>634</v>
      </c>
      <c r="H42" s="40" t="s">
        <v>635</v>
      </c>
      <c r="J42" s="40"/>
      <c r="K42" s="40"/>
    </row>
    <row r="43" spans="1:14" x14ac:dyDescent="0.3">
      <c r="A43" s="40" t="s">
        <v>624</v>
      </c>
      <c r="B43" s="40">
        <f t="shared" si="13"/>
        <v>16</v>
      </c>
      <c r="E43" s="40" t="s">
        <v>638</v>
      </c>
      <c r="F43" s="52">
        <v>0.6</v>
      </c>
      <c r="G43" s="52">
        <v>0.3</v>
      </c>
      <c r="H43" s="52">
        <v>0.1</v>
      </c>
    </row>
    <row r="44" spans="1:14" x14ac:dyDescent="0.3">
      <c r="A44" s="40" t="s">
        <v>625</v>
      </c>
      <c r="B44" s="40">
        <f t="shared" si="13"/>
        <v>32</v>
      </c>
      <c r="E44" s="40" t="s">
        <v>605</v>
      </c>
      <c r="F44" s="40" t="s">
        <v>635</v>
      </c>
      <c r="G44" s="40" t="s">
        <v>636</v>
      </c>
      <c r="H44" s="40" t="s">
        <v>637</v>
      </c>
    </row>
    <row r="45" spans="1:14" x14ac:dyDescent="0.3">
      <c r="A45" s="40" t="s">
        <v>626</v>
      </c>
      <c r="B45" s="40">
        <f t="shared" si="13"/>
        <v>64</v>
      </c>
      <c r="E45" s="40" t="s">
        <v>639</v>
      </c>
      <c r="F45" s="52">
        <v>0.6</v>
      </c>
      <c r="G45" s="52">
        <v>0.3</v>
      </c>
      <c r="H45" s="52">
        <v>0.1</v>
      </c>
    </row>
    <row r="46" spans="1:14" x14ac:dyDescent="0.3">
      <c r="A46" s="40" t="s">
        <v>627</v>
      </c>
      <c r="B46" s="40">
        <f t="shared" si="13"/>
        <v>128</v>
      </c>
    </row>
    <row r="47" spans="1:14" x14ac:dyDescent="0.3">
      <c r="A47" s="40" t="s">
        <v>628</v>
      </c>
      <c r="B47" s="40">
        <f t="shared" si="13"/>
        <v>256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7"/>
  <sheetViews>
    <sheetView workbookViewId="0">
      <selection activeCell="F17" sqref="F17"/>
    </sheetView>
  </sheetViews>
  <sheetFormatPr defaultRowHeight="13.5" x14ac:dyDescent="0.15"/>
  <cols>
    <col min="1" max="1" width="5.5" style="15" customWidth="1"/>
    <col min="2" max="2" width="13.125" style="15" customWidth="1"/>
    <col min="3" max="3" width="36.625" style="15" customWidth="1"/>
    <col min="4" max="16384" width="9" style="15"/>
  </cols>
  <sheetData>
    <row r="1" spans="1:28" ht="17.25" thickBot="1" x14ac:dyDescent="0.2">
      <c r="A1" s="27" t="s">
        <v>380</v>
      </c>
      <c r="B1" s="27" t="s">
        <v>381</v>
      </c>
      <c r="C1" s="27" t="s">
        <v>189</v>
      </c>
      <c r="D1" s="27" t="s">
        <v>382</v>
      </c>
      <c r="E1" s="27" t="s">
        <v>383</v>
      </c>
      <c r="F1" s="27" t="s">
        <v>384</v>
      </c>
      <c r="G1" s="27" t="s">
        <v>383</v>
      </c>
      <c r="H1" s="27" t="s">
        <v>385</v>
      </c>
      <c r="I1" s="27" t="s">
        <v>383</v>
      </c>
      <c r="J1" s="27" t="s">
        <v>386</v>
      </c>
      <c r="K1" s="27" t="s">
        <v>383</v>
      </c>
      <c r="L1" s="27" t="s">
        <v>577</v>
      </c>
      <c r="M1" s="27" t="s">
        <v>383</v>
      </c>
      <c r="N1" s="27" t="s">
        <v>578</v>
      </c>
      <c r="O1" s="27" t="s">
        <v>383</v>
      </c>
      <c r="P1" s="27" t="s">
        <v>579</v>
      </c>
      <c r="Q1" s="27" t="s">
        <v>383</v>
      </c>
      <c r="R1" s="27" t="s">
        <v>580</v>
      </c>
      <c r="S1" s="27" t="s">
        <v>383</v>
      </c>
      <c r="T1" s="27" t="s">
        <v>581</v>
      </c>
      <c r="U1" s="27" t="s">
        <v>383</v>
      </c>
      <c r="V1" s="27" t="s">
        <v>582</v>
      </c>
      <c r="W1" s="27" t="s">
        <v>383</v>
      </c>
      <c r="X1" s="27" t="s">
        <v>583</v>
      </c>
      <c r="Y1" s="27" t="s">
        <v>383</v>
      </c>
      <c r="Z1" s="27" t="s">
        <v>584</v>
      </c>
      <c r="AA1" s="27" t="s">
        <v>383</v>
      </c>
      <c r="AB1" s="27"/>
    </row>
    <row r="2" spans="1:28" ht="17.25" thickBot="1" x14ac:dyDescent="0.2">
      <c r="A2" s="27">
        <v>1</v>
      </c>
      <c r="B2" s="27" t="s">
        <v>387</v>
      </c>
      <c r="C2" s="27" t="s">
        <v>907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2</v>
      </c>
      <c r="B3" s="27" t="s">
        <v>570</v>
      </c>
      <c r="C3" s="27" t="s">
        <v>908</v>
      </c>
      <c r="D3" s="27" t="s">
        <v>572</v>
      </c>
      <c r="E3" s="27" t="s">
        <v>585</v>
      </c>
      <c r="F3" s="27" t="s">
        <v>574</v>
      </c>
      <c r="G3" s="27" t="s">
        <v>587</v>
      </c>
      <c r="H3" s="27" t="s">
        <v>576</v>
      </c>
      <c r="I3" s="27" t="s">
        <v>586</v>
      </c>
      <c r="J3" s="27" t="s">
        <v>606</v>
      </c>
      <c r="K3" s="27" t="s">
        <v>607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3</v>
      </c>
      <c r="B4" s="27" t="s">
        <v>909</v>
      </c>
      <c r="C4" s="27" t="s">
        <v>912</v>
      </c>
      <c r="D4" s="27" t="s">
        <v>910</v>
      </c>
      <c r="E4" s="27"/>
      <c r="F4" s="27" t="s">
        <v>911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7.25" thickBo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7.25" thickBo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7.25" thickBo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workbookViewId="0">
      <selection activeCell="D27" sqref="D27"/>
    </sheetView>
  </sheetViews>
  <sheetFormatPr defaultRowHeight="13.5" x14ac:dyDescent="0.15"/>
  <cols>
    <col min="1" max="1" width="9" style="15"/>
    <col min="2" max="3" width="13.25" style="15" customWidth="1"/>
    <col min="4" max="4" width="36.5" style="15" customWidth="1"/>
    <col min="5" max="5" width="51.625" style="15" customWidth="1"/>
    <col min="6" max="6" width="31.5" style="15" customWidth="1"/>
    <col min="7" max="11" width="22.875" style="15" customWidth="1"/>
    <col min="12" max="16384" width="9" style="15"/>
  </cols>
  <sheetData>
    <row r="1" spans="1:11" ht="17.25" thickBot="1" x14ac:dyDescent="0.2">
      <c r="A1" s="27" t="s">
        <v>343</v>
      </c>
      <c r="B1" s="27" t="s">
        <v>344</v>
      </c>
      <c r="C1" s="27" t="s">
        <v>561</v>
      </c>
      <c r="D1" s="27" t="s">
        <v>345</v>
      </c>
      <c r="E1" s="27" t="s">
        <v>362</v>
      </c>
      <c r="F1" s="27" t="s">
        <v>365</v>
      </c>
      <c r="G1" s="27" t="s">
        <v>366</v>
      </c>
      <c r="H1" s="27" t="s">
        <v>367</v>
      </c>
      <c r="I1" s="27" t="s">
        <v>368</v>
      </c>
      <c r="J1" s="27" t="s">
        <v>369</v>
      </c>
      <c r="K1" s="27" t="s">
        <v>370</v>
      </c>
    </row>
    <row r="2" spans="1:11" ht="17.25" thickBot="1" x14ac:dyDescent="0.2">
      <c r="A2" s="27">
        <v>1</v>
      </c>
      <c r="B2" s="27" t="s">
        <v>346</v>
      </c>
      <c r="C2" s="27" t="s">
        <v>560</v>
      </c>
      <c r="D2" s="27" t="s">
        <v>559</v>
      </c>
      <c r="E2" s="27" t="s">
        <v>348</v>
      </c>
      <c r="F2" s="27"/>
      <c r="G2" s="27"/>
      <c r="H2" s="27"/>
      <c r="I2" s="27"/>
      <c r="J2" s="27"/>
      <c r="K2" s="27"/>
    </row>
    <row r="3" spans="1:11" ht="17.25" thickBot="1" x14ac:dyDescent="0.2">
      <c r="A3" s="27">
        <v>2</v>
      </c>
      <c r="B3" s="27" t="s">
        <v>349</v>
      </c>
      <c r="C3" s="27" t="s">
        <v>560</v>
      </c>
      <c r="D3" s="27" t="s">
        <v>347</v>
      </c>
      <c r="E3" s="27" t="s">
        <v>350</v>
      </c>
      <c r="F3" s="27"/>
      <c r="G3" s="27"/>
      <c r="H3" s="27"/>
      <c r="I3" s="27"/>
      <c r="J3" s="27"/>
      <c r="K3" s="27"/>
    </row>
    <row r="4" spans="1:11" ht="17.25" thickBot="1" x14ac:dyDescent="0.2">
      <c r="A4" s="27">
        <v>3</v>
      </c>
      <c r="B4" s="27" t="s">
        <v>351</v>
      </c>
      <c r="C4" s="27" t="s">
        <v>560</v>
      </c>
      <c r="D4" s="27" t="s">
        <v>347</v>
      </c>
      <c r="E4" s="27" t="s">
        <v>352</v>
      </c>
      <c r="F4" s="27"/>
      <c r="G4" s="27"/>
      <c r="H4" s="27"/>
      <c r="I4" s="27"/>
      <c r="J4" s="27"/>
      <c r="K4" s="27"/>
    </row>
    <row r="5" spans="1:11" ht="17.25" thickBot="1" x14ac:dyDescent="0.2">
      <c r="A5" s="27">
        <v>4</v>
      </c>
      <c r="B5" s="27" t="s">
        <v>353</v>
      </c>
      <c r="C5" s="27" t="s">
        <v>560</v>
      </c>
      <c r="D5" s="27" t="s">
        <v>347</v>
      </c>
      <c r="E5" s="27" t="s">
        <v>354</v>
      </c>
      <c r="F5" s="27"/>
      <c r="G5" s="27"/>
      <c r="H5" s="27"/>
      <c r="I5" s="27"/>
      <c r="J5" s="27"/>
      <c r="K5" s="27"/>
    </row>
    <row r="6" spans="1:11" ht="17.25" thickBot="1" x14ac:dyDescent="0.2">
      <c r="A6" s="27">
        <v>5</v>
      </c>
      <c r="B6" s="27" t="s">
        <v>355</v>
      </c>
      <c r="C6" s="27"/>
      <c r="D6" s="27" t="s">
        <v>356</v>
      </c>
      <c r="E6" s="27" t="s">
        <v>357</v>
      </c>
      <c r="F6" s="27"/>
      <c r="G6" s="27"/>
      <c r="H6" s="27"/>
      <c r="I6" s="27"/>
      <c r="J6" s="27"/>
      <c r="K6" s="27"/>
    </row>
    <row r="7" spans="1:11" ht="17.25" thickBot="1" x14ac:dyDescent="0.2">
      <c r="A7" s="27"/>
      <c r="B7" s="27" t="s">
        <v>358</v>
      </c>
      <c r="C7" s="27"/>
      <c r="D7" s="27" t="s">
        <v>363</v>
      </c>
      <c r="E7" s="27" t="s">
        <v>364</v>
      </c>
      <c r="F7" s="27"/>
      <c r="G7" s="27"/>
      <c r="H7" s="27"/>
      <c r="I7" s="27"/>
      <c r="J7" s="27"/>
      <c r="K7" s="27"/>
    </row>
    <row r="8" spans="1:11" ht="17.25" thickBot="1" x14ac:dyDescent="0.2">
      <c r="A8" s="27"/>
      <c r="B8" s="27" t="s">
        <v>359</v>
      </c>
      <c r="C8" s="27"/>
      <c r="D8" s="27" t="s">
        <v>363</v>
      </c>
      <c r="E8" s="27" t="s">
        <v>364</v>
      </c>
      <c r="F8" s="27"/>
      <c r="G8" s="27"/>
      <c r="H8" s="27"/>
      <c r="I8" s="27"/>
      <c r="J8" s="27"/>
      <c r="K8" s="27"/>
    </row>
    <row r="9" spans="1:11" ht="17.25" thickBot="1" x14ac:dyDescent="0.2">
      <c r="A9" s="27"/>
      <c r="B9" s="27" t="s">
        <v>361</v>
      </c>
      <c r="C9" s="27"/>
      <c r="D9" s="27" t="s">
        <v>363</v>
      </c>
      <c r="E9" s="27" t="s">
        <v>364</v>
      </c>
      <c r="F9" s="27"/>
      <c r="G9" s="27"/>
      <c r="H9" s="27"/>
      <c r="I9" s="27"/>
      <c r="J9" s="27"/>
      <c r="K9" s="27"/>
    </row>
    <row r="10" spans="1:11" ht="17.25" thickBot="1" x14ac:dyDescent="0.2">
      <c r="A10" s="27"/>
      <c r="B10" s="27" t="s">
        <v>360</v>
      </c>
      <c r="C10" s="27"/>
      <c r="D10" s="27" t="s">
        <v>363</v>
      </c>
      <c r="E10" s="27" t="s">
        <v>364</v>
      </c>
      <c r="F10" s="27"/>
      <c r="G10" s="27"/>
      <c r="H10" s="27"/>
      <c r="I10" s="27"/>
      <c r="J10" s="27"/>
      <c r="K10" s="27"/>
    </row>
    <row r="11" spans="1:11" ht="17.25" thickBot="1" x14ac:dyDescent="0.2">
      <c r="A11" s="27"/>
      <c r="B11" s="27" t="s">
        <v>371</v>
      </c>
      <c r="C11" s="27"/>
      <c r="D11" s="27" t="s">
        <v>363</v>
      </c>
      <c r="E11" s="27" t="s">
        <v>364</v>
      </c>
      <c r="F11" s="27"/>
      <c r="G11" s="27"/>
      <c r="H11" s="27"/>
      <c r="I11" s="27"/>
      <c r="J11" s="27"/>
      <c r="K11" s="27"/>
    </row>
    <row r="12" spans="1:11" ht="17.25" thickBot="1" x14ac:dyDescent="0.2">
      <c r="A12" s="27"/>
      <c r="B12" s="27"/>
      <c r="C12" s="27"/>
      <c r="D12" s="27" t="s">
        <v>542</v>
      </c>
      <c r="E12" s="27" t="s">
        <v>543</v>
      </c>
      <c r="F12" s="27"/>
      <c r="G12" s="27"/>
      <c r="H12" s="27"/>
      <c r="I12" s="27"/>
      <c r="J12" s="27"/>
      <c r="K12" s="27"/>
    </row>
    <row r="13" spans="1:11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1:11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9" spans="1:4" ht="14.25" thickBot="1" x14ac:dyDescent="0.2"/>
    <row r="50" spans="1:4" ht="17.25" thickBot="1" x14ac:dyDescent="0.2">
      <c r="A50" s="27" t="s">
        <v>374</v>
      </c>
      <c r="B50" s="27" t="s">
        <v>372</v>
      </c>
      <c r="C50" s="27"/>
      <c r="D50" s="27" t="s">
        <v>373</v>
      </c>
    </row>
    <row r="51" spans="1:4" ht="17.25" thickBot="1" x14ac:dyDescent="0.2">
      <c r="A51" s="27" t="s">
        <v>379</v>
      </c>
      <c r="B51" s="27" t="s">
        <v>376</v>
      </c>
      <c r="C51" s="27"/>
      <c r="D51" s="27" t="s">
        <v>375</v>
      </c>
    </row>
    <row r="52" spans="1:4" ht="17.25" thickBot="1" x14ac:dyDescent="0.2">
      <c r="A52" s="27"/>
      <c r="B52" s="27"/>
      <c r="C52" s="27"/>
      <c r="D52" s="27"/>
    </row>
    <row r="53" spans="1:4" ht="17.25" thickBot="1" x14ac:dyDescent="0.2">
      <c r="A53" s="27"/>
      <c r="B53" s="27"/>
      <c r="C53" s="27"/>
      <c r="D53" s="27"/>
    </row>
    <row r="54" spans="1:4" ht="17.25" thickBot="1" x14ac:dyDescent="0.2">
      <c r="A54" s="27"/>
      <c r="B54" s="27"/>
      <c r="C54" s="27"/>
      <c r="D54" s="27"/>
    </row>
    <row r="55" spans="1:4" ht="17.25" thickBot="1" x14ac:dyDescent="0.2">
      <c r="A55" s="27"/>
      <c r="B55" s="27"/>
      <c r="C55" s="27"/>
      <c r="D55" s="27"/>
    </row>
    <row r="56" spans="1:4" ht="17.25" thickBot="1" x14ac:dyDescent="0.2">
      <c r="A56" s="27"/>
      <c r="B56" s="27"/>
      <c r="C56" s="27"/>
      <c r="D56" s="27"/>
    </row>
    <row r="57" spans="1:4" ht="17.25" thickBot="1" x14ac:dyDescent="0.2">
      <c r="A57" s="27"/>
      <c r="B57" s="27"/>
      <c r="C57" s="27"/>
      <c r="D57" s="27"/>
    </row>
    <row r="58" spans="1:4" ht="17.25" thickBot="1" x14ac:dyDescent="0.2">
      <c r="A58" s="27"/>
      <c r="B58" s="27"/>
      <c r="C58" s="27"/>
      <c r="D58" s="27"/>
    </row>
    <row r="59" spans="1:4" ht="17.25" thickBot="1" x14ac:dyDescent="0.2">
      <c r="A59" s="27"/>
      <c r="B59" s="27"/>
      <c r="C59" s="27"/>
      <c r="D59" s="27"/>
    </row>
    <row r="60" spans="1:4" ht="17.25" thickBot="1" x14ac:dyDescent="0.2">
      <c r="A60" s="27"/>
      <c r="B60" s="27"/>
      <c r="C60" s="27"/>
      <c r="D60" s="27"/>
    </row>
    <row r="61" spans="1:4" ht="17.25" thickBot="1" x14ac:dyDescent="0.2">
      <c r="A61" s="27"/>
      <c r="B61" s="27"/>
      <c r="C61" s="27"/>
      <c r="D61" s="27"/>
    </row>
    <row r="62" spans="1:4" ht="17.25" thickBot="1" x14ac:dyDescent="0.2">
      <c r="A62" s="27"/>
      <c r="B62" s="27"/>
      <c r="C62" s="27"/>
      <c r="D62" s="2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概览</vt:lpstr>
      <vt:lpstr>单位</vt:lpstr>
      <vt:lpstr>技能</vt:lpstr>
      <vt:lpstr>BUFF效果</vt:lpstr>
      <vt:lpstr>怪列表</vt:lpstr>
      <vt:lpstr>每一波的怪</vt:lpstr>
      <vt:lpstr>装备</vt:lpstr>
      <vt:lpstr>商店</vt:lpstr>
      <vt:lpstr>物品</vt:lpstr>
      <vt:lpstr>收益明细</vt:lpstr>
      <vt:lpstr>分钟收益</vt:lpstr>
      <vt:lpstr>消耗</vt:lpstr>
      <vt:lpstr>Sheet1</vt:lpstr>
      <vt:lpstr>技能组合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2020-09-18T03:47:12Z</dcterms:created>
  <dcterms:modified xsi:type="dcterms:W3CDTF">2020-10-09T02:46:26Z</dcterms:modified>
</cp:coreProperties>
</file>